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738 Beyer Boulevard Trolley Village\"/>
    </mc:Choice>
  </mc:AlternateContent>
  <xr:revisionPtr revIDLastSave="0" documentId="13_ncr:1_{92ACB889-EA1D-4BDF-8AD8-B97D583F57D3}" xr6:coauthVersionLast="47" xr6:coauthVersionMax="47" xr10:uidLastSave="{00000000-0000-0000-0000-000000000000}"/>
  <bookViews>
    <workbookView xWindow="-108" yWindow="-108" windowWidth="41496" windowHeight="16776"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Forma'!$A$1:$AH$79</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Forma'!$A$1:$AH$79</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56" i="3" l="1"/>
  <c r="C13" i="4"/>
  <c r="F13" i="4" s="1"/>
  <c r="AA947" i="3"/>
  <c r="AA928" i="3"/>
  <c r="E10" i="4"/>
  <c r="C37" i="4"/>
  <c r="E37" i="4" s="1"/>
  <c r="E45" i="4"/>
  <c r="AI62" i="7"/>
  <c r="AJ62" i="7"/>
  <c r="AK62" i="7"/>
  <c r="AL62" i="7"/>
  <c r="AM62" i="7"/>
  <c r="AN62" i="7"/>
  <c r="AO62" i="7"/>
  <c r="AP62" i="7"/>
  <c r="AQ62" i="7"/>
  <c r="AR62" i="7"/>
  <c r="AS62" i="7"/>
  <c r="AT62" i="7"/>
  <c r="AU62" i="7"/>
  <c r="AV62" i="7"/>
  <c r="AW62" i="7"/>
  <c r="AX62" i="7"/>
  <c r="AY62" i="7"/>
  <c r="AZ62" i="7"/>
  <c r="BA62" i="7"/>
  <c r="BB62" i="7"/>
  <c r="BC62" i="7"/>
  <c r="BD62" i="7"/>
  <c r="BE62" i="7"/>
  <c r="BF62" i="7"/>
  <c r="BG62" i="7"/>
  <c r="BH62" i="7"/>
  <c r="BI62" i="7"/>
  <c r="BJ62" i="7"/>
  <c r="BK62" i="7"/>
  <c r="BL62" i="7"/>
  <c r="BM62" i="7"/>
  <c r="BN62" i="7"/>
  <c r="BO62" i="7"/>
  <c r="BP62" i="7"/>
  <c r="BQ62" i="7"/>
  <c r="BR62" i="7"/>
  <c r="BS62" i="7"/>
  <c r="BT62" i="7"/>
  <c r="BU62" i="7"/>
  <c r="BV62" i="7"/>
  <c r="BW62" i="7"/>
  <c r="BX62" i="7"/>
  <c r="BY62" i="7"/>
  <c r="BZ62" i="7"/>
  <c r="CA62" i="7"/>
  <c r="CB62" i="7"/>
  <c r="CC62" i="7"/>
  <c r="CD62" i="7"/>
  <c r="CE62" i="7"/>
  <c r="CF62" i="7"/>
  <c r="CG62" i="7"/>
  <c r="CH62" i="7"/>
  <c r="CI62" i="7"/>
  <c r="CJ62" i="7"/>
  <c r="CK62" i="7"/>
  <c r="CL62" i="7"/>
  <c r="CM62" i="7"/>
  <c r="CN62" i="7"/>
  <c r="CO62" i="7"/>
  <c r="CP62" i="7"/>
  <c r="CQ62" i="7"/>
  <c r="CR62" i="7"/>
  <c r="CS62" i="7"/>
  <c r="CT62" i="7"/>
  <c r="CU62" i="7"/>
  <c r="CV62" i="7"/>
  <c r="CW62" i="7"/>
  <c r="CX62" i="7"/>
  <c r="CY62" i="7"/>
  <c r="CZ62" i="7"/>
  <c r="DA62" i="7"/>
  <c r="DB62" i="7"/>
  <c r="DC62" i="7"/>
  <c r="DD62" i="7"/>
  <c r="DE62" i="7"/>
  <c r="DF62" i="7"/>
  <c r="DG62" i="7"/>
  <c r="DH62" i="7"/>
  <c r="DI62" i="7"/>
  <c r="DJ62" i="7"/>
  <c r="DK62" i="7"/>
  <c r="DL62" i="7"/>
  <c r="DM62" i="7"/>
  <c r="DN62" i="7"/>
  <c r="DO62" i="7"/>
  <c r="DP62" i="7"/>
  <c r="DQ62" i="7"/>
  <c r="DR62" i="7"/>
  <c r="DS62" i="7"/>
  <c r="DT62" i="7"/>
  <c r="DU62" i="7"/>
  <c r="DV62" i="7"/>
  <c r="DW62" i="7"/>
  <c r="DX62" i="7"/>
  <c r="DY62" i="7"/>
  <c r="DZ62" i="7"/>
  <c r="EA62" i="7"/>
  <c r="EB62" i="7"/>
  <c r="EC62" i="7"/>
  <c r="ED62" i="7"/>
  <c r="EE62" i="7"/>
  <c r="EF62" i="7"/>
  <c r="EG62" i="7"/>
  <c r="EH62" i="7"/>
  <c r="EI62" i="7"/>
  <c r="EJ62" i="7"/>
  <c r="EK62" i="7"/>
  <c r="EL62" i="7"/>
  <c r="EM62" i="7"/>
  <c r="EN62" i="7"/>
  <c r="EO62" i="7"/>
  <c r="EP62" i="7"/>
  <c r="EQ62" i="7"/>
  <c r="ER62" i="7"/>
  <c r="ES62" i="7"/>
  <c r="ET62" i="7"/>
  <c r="EU62" i="7"/>
  <c r="EV62" i="7"/>
  <c r="EW62" i="7"/>
  <c r="EX62" i="7"/>
  <c r="EY62" i="7"/>
  <c r="EZ62" i="7"/>
  <c r="FA62" i="7"/>
  <c r="FB62" i="7"/>
  <c r="FC62" i="7"/>
  <c r="FD62" i="7"/>
  <c r="FE62" i="7"/>
  <c r="FF62" i="7"/>
  <c r="FG62" i="7"/>
  <c r="FH62" i="7"/>
  <c r="FI62" i="7"/>
  <c r="FJ62" i="7"/>
  <c r="FK62" i="7"/>
  <c r="FL62" i="7"/>
  <c r="FM62" i="7"/>
  <c r="FN62" i="7"/>
  <c r="FO62" i="7"/>
  <c r="FP62" i="7"/>
  <c r="FQ62" i="7"/>
  <c r="FR62" i="7"/>
  <c r="FS62" i="7"/>
  <c r="FT62" i="7"/>
  <c r="FU62" i="7"/>
  <c r="FV62" i="7"/>
  <c r="FW62" i="7"/>
  <c r="FX62" i="7"/>
  <c r="FY62" i="7"/>
  <c r="FZ62" i="7"/>
  <c r="GA62" i="7"/>
  <c r="GB62" i="7"/>
  <c r="GC62" i="7"/>
  <c r="GD62" i="7"/>
  <c r="GE62" i="7"/>
  <c r="GF62" i="7"/>
  <c r="GG62" i="7"/>
  <c r="GH62" i="7"/>
  <c r="GI62" i="7"/>
  <c r="GJ62" i="7"/>
  <c r="GK62" i="7"/>
  <c r="GL62" i="7"/>
  <c r="GM62" i="7"/>
  <c r="GN62" i="7"/>
  <c r="GO62" i="7"/>
  <c r="GP62" i="7"/>
  <c r="GQ62" i="7"/>
  <c r="GR62" i="7"/>
  <c r="GS62" i="7"/>
  <c r="GT62" i="7"/>
  <c r="GU62" i="7"/>
  <c r="GV62" i="7"/>
  <c r="GW62" i="7"/>
  <c r="GX62" i="7"/>
  <c r="GY62" i="7"/>
  <c r="GZ62" i="7"/>
  <c r="HA62" i="7"/>
  <c r="HB62" i="7"/>
  <c r="HC62" i="7"/>
  <c r="HD62" i="7"/>
  <c r="HE62" i="7"/>
  <c r="HF62" i="7"/>
  <c r="HG62" i="7"/>
  <c r="HH62" i="7"/>
  <c r="HI62" i="7"/>
  <c r="HJ62" i="7"/>
  <c r="HK62" i="7"/>
  <c r="HL62" i="7"/>
  <c r="HM62" i="7"/>
  <c r="HN62" i="7"/>
  <c r="HO62" i="7"/>
  <c r="HP62" i="7"/>
  <c r="HQ62" i="7"/>
  <c r="HR62" i="7"/>
  <c r="HS62" i="7"/>
  <c r="HT62" i="7"/>
  <c r="HU62" i="7"/>
  <c r="HV62" i="7"/>
  <c r="HW62" i="7"/>
  <c r="HX62" i="7"/>
  <c r="HY62" i="7"/>
  <c r="HZ62" i="7"/>
  <c r="IA62" i="7"/>
  <c r="IB62" i="7"/>
  <c r="IC62" i="7"/>
  <c r="ID62" i="7"/>
  <c r="IE62" i="7"/>
  <c r="IF62" i="7"/>
  <c r="IG62" i="7"/>
  <c r="IH62" i="7"/>
  <c r="II62" i="7"/>
  <c r="IJ62" i="7"/>
  <c r="IK62" i="7"/>
  <c r="IL62" i="7"/>
  <c r="IM62" i="7"/>
  <c r="IN62" i="7"/>
  <c r="IO62" i="7"/>
  <c r="IP62" i="7"/>
  <c r="IQ62" i="7"/>
  <c r="IR62" i="7"/>
  <c r="IS62" i="7"/>
  <c r="IT62" i="7"/>
  <c r="IU62" i="7"/>
  <c r="IV62" i="7"/>
  <c r="IW62" i="7"/>
  <c r="IX62" i="7"/>
  <c r="IY62" i="7"/>
  <c r="IZ62" i="7"/>
  <c r="JA62" i="7"/>
  <c r="JB62" i="7"/>
  <c r="JC62" i="7"/>
  <c r="JD62" i="7"/>
  <c r="JE62" i="7"/>
  <c r="JF62" i="7"/>
  <c r="JG62" i="7"/>
  <c r="JH62" i="7"/>
  <c r="JI62" i="7"/>
  <c r="JJ62" i="7"/>
  <c r="JK62" i="7"/>
  <c r="JL62" i="7"/>
  <c r="JM62" i="7"/>
  <c r="JN62" i="7"/>
  <c r="JO62" i="7"/>
  <c r="JP62" i="7"/>
  <c r="JQ62" i="7"/>
  <c r="JR62" i="7"/>
  <c r="JS62" i="7"/>
  <c r="JT62" i="7"/>
  <c r="JU62" i="7"/>
  <c r="JV62" i="7"/>
  <c r="JW62" i="7"/>
  <c r="JX62" i="7"/>
  <c r="JY62" i="7"/>
  <c r="JZ62" i="7"/>
  <c r="KA62" i="7"/>
  <c r="KB62" i="7"/>
  <c r="KC62" i="7"/>
  <c r="KD62" i="7"/>
  <c r="KE62" i="7"/>
  <c r="KF62" i="7"/>
  <c r="KG62" i="7"/>
  <c r="KH62" i="7"/>
  <c r="KI62" i="7"/>
  <c r="KJ62" i="7"/>
  <c r="KK62" i="7"/>
  <c r="KL62" i="7"/>
  <c r="KM62" i="7"/>
  <c r="KN62" i="7"/>
  <c r="KO62" i="7"/>
  <c r="KP62" i="7"/>
  <c r="KQ62" i="7"/>
  <c r="KR62" i="7"/>
  <c r="KS62" i="7"/>
  <c r="KT62" i="7"/>
  <c r="KU62" i="7"/>
  <c r="KV62" i="7"/>
  <c r="KW62" i="7"/>
  <c r="KX62" i="7"/>
  <c r="KY62" i="7"/>
  <c r="KZ62" i="7"/>
  <c r="LA62" i="7"/>
  <c r="LB62" i="7"/>
  <c r="LC62" i="7"/>
  <c r="LD62" i="7"/>
  <c r="LE62" i="7"/>
  <c r="LF62" i="7"/>
  <c r="LG62" i="7"/>
  <c r="LH62" i="7"/>
  <c r="LI62" i="7"/>
  <c r="LJ62" i="7"/>
  <c r="LK62" i="7"/>
  <c r="LL62" i="7"/>
  <c r="LM62" i="7"/>
  <c r="LN62" i="7"/>
  <c r="LO62" i="7"/>
  <c r="LP62" i="7"/>
  <c r="LQ62" i="7"/>
  <c r="LR62" i="7"/>
  <c r="LS62" i="7"/>
  <c r="LT62" i="7"/>
  <c r="LU62" i="7"/>
  <c r="LV62" i="7"/>
  <c r="LW62" i="7"/>
  <c r="LX62" i="7"/>
  <c r="LY62" i="7"/>
  <c r="LZ62" i="7"/>
  <c r="MA62" i="7"/>
  <c r="MB62" i="7"/>
  <c r="MC62" i="7"/>
  <c r="MD62" i="7"/>
  <c r="ME62" i="7"/>
  <c r="MF62" i="7"/>
  <c r="MG62" i="7"/>
  <c r="MH62" i="7"/>
  <c r="MI62" i="7"/>
  <c r="MJ62" i="7"/>
  <c r="MK62" i="7"/>
  <c r="ML62" i="7"/>
  <c r="MM62" i="7"/>
  <c r="MN62" i="7"/>
  <c r="MO62" i="7"/>
  <c r="MP62" i="7"/>
  <c r="MQ62" i="7"/>
  <c r="MR62" i="7"/>
  <c r="MS62" i="7"/>
  <c r="MT62" i="7"/>
  <c r="MU62" i="7"/>
  <c r="MV62" i="7"/>
  <c r="MW62" i="7"/>
  <c r="MX62" i="7"/>
  <c r="MY62" i="7"/>
  <c r="MZ62" i="7"/>
  <c r="NA62" i="7"/>
  <c r="NB62" i="7"/>
  <c r="NC62" i="7"/>
  <c r="ND62" i="7"/>
  <c r="NE62" i="7"/>
  <c r="NF62" i="7"/>
  <c r="NG62" i="7"/>
  <c r="NH62" i="7"/>
  <c r="NI62" i="7"/>
  <c r="NJ62" i="7"/>
  <c r="NK62" i="7"/>
  <c r="NL62" i="7"/>
  <c r="NM62" i="7"/>
  <c r="NN62" i="7"/>
  <c r="NO62" i="7"/>
  <c r="NP62" i="7"/>
  <c r="NQ62" i="7"/>
  <c r="NR62" i="7"/>
  <c r="NS62" i="7"/>
  <c r="NT62" i="7"/>
  <c r="NU62" i="7"/>
  <c r="NV62" i="7"/>
  <c r="NW62" i="7"/>
  <c r="NX62" i="7"/>
  <c r="NY62" i="7"/>
  <c r="NZ62" i="7"/>
  <c r="OA62" i="7"/>
  <c r="OB62" i="7"/>
  <c r="OC62" i="7"/>
  <c r="OD62" i="7"/>
  <c r="OE62" i="7"/>
  <c r="OF62" i="7"/>
  <c r="OG62" i="7"/>
  <c r="OH62" i="7"/>
  <c r="OI62" i="7"/>
  <c r="OJ62" i="7"/>
  <c r="OK62" i="7"/>
  <c r="OL62" i="7"/>
  <c r="OM62" i="7"/>
  <c r="ON62" i="7"/>
  <c r="OO62" i="7"/>
  <c r="OP62" i="7"/>
  <c r="OQ62" i="7"/>
  <c r="OR62" i="7"/>
  <c r="OS62" i="7"/>
  <c r="OT62" i="7"/>
  <c r="OU62" i="7"/>
  <c r="OV62" i="7"/>
  <c r="OW62" i="7"/>
  <c r="OX62" i="7"/>
  <c r="OY62" i="7"/>
  <c r="OZ62" i="7"/>
  <c r="PA62" i="7"/>
  <c r="PB62" i="7"/>
  <c r="PC62" i="7"/>
  <c r="PD62" i="7"/>
  <c r="PE62" i="7"/>
  <c r="PF62" i="7"/>
  <c r="PG62" i="7"/>
  <c r="PH62" i="7"/>
  <c r="PI62" i="7"/>
  <c r="PJ62" i="7"/>
  <c r="PK62" i="7"/>
  <c r="PL62" i="7"/>
  <c r="PM62" i="7"/>
  <c r="PN62" i="7"/>
  <c r="PO62" i="7"/>
  <c r="PP62" i="7"/>
  <c r="PQ62" i="7"/>
  <c r="PR62" i="7"/>
  <c r="PS62" i="7"/>
  <c r="PT62" i="7"/>
  <c r="PU62" i="7"/>
  <c r="PV62" i="7"/>
  <c r="PW62" i="7"/>
  <c r="PX62" i="7"/>
  <c r="PY62" i="7"/>
  <c r="PZ62" i="7"/>
  <c r="QA62" i="7"/>
  <c r="QB62" i="7"/>
  <c r="QC62" i="7"/>
  <c r="QD62" i="7"/>
  <c r="QE62" i="7"/>
  <c r="QF62" i="7"/>
  <c r="QG62" i="7"/>
  <c r="QH62" i="7"/>
  <c r="QI62" i="7"/>
  <c r="QJ62" i="7"/>
  <c r="QK62" i="7"/>
  <c r="QL62" i="7"/>
  <c r="QM62" i="7"/>
  <c r="QN62" i="7"/>
  <c r="QO62" i="7"/>
  <c r="QP62" i="7"/>
  <c r="QQ62" i="7"/>
  <c r="QR62" i="7"/>
  <c r="QS62" i="7"/>
  <c r="QT62" i="7"/>
  <c r="QU62" i="7"/>
  <c r="QV62" i="7"/>
  <c r="QW62" i="7"/>
  <c r="QX62" i="7"/>
  <c r="QY62" i="7"/>
  <c r="QZ62" i="7"/>
  <c r="RA62" i="7"/>
  <c r="RB62" i="7"/>
  <c r="RC62" i="7"/>
  <c r="RD62" i="7"/>
  <c r="RE62" i="7"/>
  <c r="RF62" i="7"/>
  <c r="RG62" i="7"/>
  <c r="RH62" i="7"/>
  <c r="RI62" i="7"/>
  <c r="RJ62" i="7"/>
  <c r="RK62" i="7"/>
  <c r="RL62" i="7"/>
  <c r="RM62" i="7"/>
  <c r="RN62" i="7"/>
  <c r="RO62" i="7"/>
  <c r="RP62" i="7"/>
  <c r="RQ62" i="7"/>
  <c r="RR62" i="7"/>
  <c r="RS62" i="7"/>
  <c r="RT62" i="7"/>
  <c r="RU62" i="7"/>
  <c r="RV62" i="7"/>
  <c r="RW62" i="7"/>
  <c r="RX62" i="7"/>
  <c r="RY62" i="7"/>
  <c r="RZ62" i="7"/>
  <c r="SA62" i="7"/>
  <c r="SB62" i="7"/>
  <c r="SC62" i="7"/>
  <c r="SD62" i="7"/>
  <c r="SE62" i="7"/>
  <c r="SF62" i="7"/>
  <c r="SG62" i="7"/>
  <c r="SH62" i="7"/>
  <c r="SI62" i="7"/>
  <c r="SJ62" i="7"/>
  <c r="SK62" i="7"/>
  <c r="SL62" i="7"/>
  <c r="SM62" i="7"/>
  <c r="SN62" i="7"/>
  <c r="SO62" i="7"/>
  <c r="SP62" i="7"/>
  <c r="SQ62" i="7"/>
  <c r="SR62" i="7"/>
  <c r="SS62" i="7"/>
  <c r="ST62" i="7"/>
  <c r="SU62" i="7"/>
  <c r="SV62" i="7"/>
  <c r="SW62" i="7"/>
  <c r="SX62" i="7"/>
  <c r="SY62" i="7"/>
  <c r="SZ62" i="7"/>
  <c r="TA62" i="7"/>
  <c r="TB62" i="7"/>
  <c r="TC62" i="7"/>
  <c r="TD62" i="7"/>
  <c r="TE62" i="7"/>
  <c r="TF62" i="7"/>
  <c r="TG62" i="7"/>
  <c r="TH62" i="7"/>
  <c r="TI62" i="7"/>
  <c r="TJ62" i="7"/>
  <c r="TK62" i="7"/>
  <c r="TL62" i="7"/>
  <c r="TM62" i="7"/>
  <c r="TN62" i="7"/>
  <c r="TO62" i="7"/>
  <c r="TP62" i="7"/>
  <c r="TQ62" i="7"/>
  <c r="TR62" i="7"/>
  <c r="TS62" i="7"/>
  <c r="TT62" i="7"/>
  <c r="TU62" i="7"/>
  <c r="TV62" i="7"/>
  <c r="TW62" i="7"/>
  <c r="TX62" i="7"/>
  <c r="TY62" i="7"/>
  <c r="TZ62" i="7"/>
  <c r="UA62" i="7"/>
  <c r="UB62" i="7"/>
  <c r="UC62" i="7"/>
  <c r="UD62" i="7"/>
  <c r="UE62" i="7"/>
  <c r="UF62" i="7"/>
  <c r="UG62" i="7"/>
  <c r="UH62" i="7"/>
  <c r="UI62" i="7"/>
  <c r="UJ62" i="7"/>
  <c r="UK62" i="7"/>
  <c r="UL62" i="7"/>
  <c r="UM62" i="7"/>
  <c r="UN62" i="7"/>
  <c r="UO62" i="7"/>
  <c r="UP62" i="7"/>
  <c r="UQ62" i="7"/>
  <c r="UR62" i="7"/>
  <c r="US62" i="7"/>
  <c r="UT62" i="7"/>
  <c r="UU62" i="7"/>
  <c r="UV62" i="7"/>
  <c r="UW62" i="7"/>
  <c r="UX62" i="7"/>
  <c r="UY62" i="7"/>
  <c r="UZ62" i="7"/>
  <c r="VA62" i="7"/>
  <c r="VB62" i="7"/>
  <c r="VC62" i="7"/>
  <c r="VD62" i="7"/>
  <c r="VE62" i="7"/>
  <c r="VF62" i="7"/>
  <c r="VG62" i="7"/>
  <c r="VH62" i="7"/>
  <c r="VI62" i="7"/>
  <c r="VJ62" i="7"/>
  <c r="VK62" i="7"/>
  <c r="VL62" i="7"/>
  <c r="VM62" i="7"/>
  <c r="VN62" i="7"/>
  <c r="VO62" i="7"/>
  <c r="VP62" i="7"/>
  <c r="VQ62" i="7"/>
  <c r="VR62" i="7"/>
  <c r="VS62" i="7"/>
  <c r="VT62" i="7"/>
  <c r="VU62" i="7"/>
  <c r="VV62" i="7"/>
  <c r="VW62" i="7"/>
  <c r="VX62" i="7"/>
  <c r="VY62" i="7"/>
  <c r="VZ62" i="7"/>
  <c r="WA62" i="7"/>
  <c r="WB62" i="7"/>
  <c r="WC62" i="7"/>
  <c r="WD62" i="7"/>
  <c r="WE62" i="7"/>
  <c r="WF62" i="7"/>
  <c r="WG62" i="7"/>
  <c r="WH62" i="7"/>
  <c r="WI62" i="7"/>
  <c r="WJ62" i="7"/>
  <c r="WK62" i="7"/>
  <c r="WL62" i="7"/>
  <c r="WM62" i="7"/>
  <c r="WN62" i="7"/>
  <c r="WO62" i="7"/>
  <c r="WP62" i="7"/>
  <c r="WQ62" i="7"/>
  <c r="WR62" i="7"/>
  <c r="WS62" i="7"/>
  <c r="WT62" i="7"/>
  <c r="WU62" i="7"/>
  <c r="WV62" i="7"/>
  <c r="WW62" i="7"/>
  <c r="WX62" i="7"/>
  <c r="WY62" i="7"/>
  <c r="WZ62" i="7"/>
  <c r="XA62" i="7"/>
  <c r="XB62" i="7"/>
  <c r="XC62" i="7"/>
  <c r="XD62" i="7"/>
  <c r="XE62" i="7"/>
  <c r="XF62" i="7"/>
  <c r="XG62" i="7"/>
  <c r="XH62" i="7"/>
  <c r="XI62" i="7"/>
  <c r="XJ62" i="7"/>
  <c r="XK62" i="7"/>
  <c r="XL62" i="7"/>
  <c r="XM62" i="7"/>
  <c r="XN62" i="7"/>
  <c r="XO62" i="7"/>
  <c r="XP62" i="7"/>
  <c r="XQ62" i="7"/>
  <c r="XR62" i="7"/>
  <c r="XS62" i="7"/>
  <c r="XT62" i="7"/>
  <c r="XU62" i="7"/>
  <c r="XV62" i="7"/>
  <c r="XW62" i="7"/>
  <c r="XX62" i="7"/>
  <c r="XY62" i="7"/>
  <c r="XZ62" i="7"/>
  <c r="YA62" i="7"/>
  <c r="YB62" i="7"/>
  <c r="YC62" i="7"/>
  <c r="YD62" i="7"/>
  <c r="YE62" i="7"/>
  <c r="YF62" i="7"/>
  <c r="YG62" i="7"/>
  <c r="YH62" i="7"/>
  <c r="YI62" i="7"/>
  <c r="YJ62" i="7"/>
  <c r="YK62" i="7"/>
  <c r="YL62" i="7"/>
  <c r="YM62" i="7"/>
  <c r="YN62" i="7"/>
  <c r="YO62" i="7"/>
  <c r="YP62" i="7"/>
  <c r="YQ62" i="7"/>
  <c r="YR62" i="7"/>
  <c r="YS62" i="7"/>
  <c r="YT62" i="7"/>
  <c r="YU62" i="7"/>
  <c r="YV62" i="7"/>
  <c r="YW62" i="7"/>
  <c r="YX62" i="7"/>
  <c r="YY62" i="7"/>
  <c r="YZ62" i="7"/>
  <c r="ZA62" i="7"/>
  <c r="ZB62" i="7"/>
  <c r="ZC62" i="7"/>
  <c r="ZD62" i="7"/>
  <c r="ZE62" i="7"/>
  <c r="ZF62" i="7"/>
  <c r="ZG62" i="7"/>
  <c r="ZH62" i="7"/>
  <c r="ZI62" i="7"/>
  <c r="ZJ62" i="7"/>
  <c r="ZK62" i="7"/>
  <c r="ZL62" i="7"/>
  <c r="ZM62" i="7"/>
  <c r="ZN62" i="7"/>
  <c r="ZO62" i="7"/>
  <c r="ZP62" i="7"/>
  <c r="ZQ62" i="7"/>
  <c r="ZR62" i="7"/>
  <c r="ZS62" i="7"/>
  <c r="ZT62" i="7"/>
  <c r="ZU62" i="7"/>
  <c r="ZV62" i="7"/>
  <c r="ZW62" i="7"/>
  <c r="ZX62" i="7"/>
  <c r="ZY62" i="7"/>
  <c r="ZZ62" i="7"/>
  <c r="AAA62" i="7"/>
  <c r="AAB62" i="7"/>
  <c r="AAC62" i="7"/>
  <c r="AAD62" i="7"/>
  <c r="AAE62" i="7"/>
  <c r="AAF62" i="7"/>
  <c r="AAG62" i="7"/>
  <c r="AAH62" i="7"/>
  <c r="AAI62" i="7"/>
  <c r="AAJ62" i="7"/>
  <c r="AAK62" i="7"/>
  <c r="AAL62" i="7"/>
  <c r="AAM62" i="7"/>
  <c r="AAN62" i="7"/>
  <c r="AAO62" i="7"/>
  <c r="AAP62" i="7"/>
  <c r="AAQ62" i="7"/>
  <c r="AAR62" i="7"/>
  <c r="AAS62" i="7"/>
  <c r="AAT62" i="7"/>
  <c r="AAU62" i="7"/>
  <c r="AAV62" i="7"/>
  <c r="AAW62" i="7"/>
  <c r="AAX62" i="7"/>
  <c r="AAY62" i="7"/>
  <c r="AAZ62" i="7"/>
  <c r="ABA62" i="7"/>
  <c r="ABB62" i="7"/>
  <c r="ABC62" i="7"/>
  <c r="ABD62" i="7"/>
  <c r="ABE62" i="7"/>
  <c r="ABF62" i="7"/>
  <c r="ABG62" i="7"/>
  <c r="ABH62" i="7"/>
  <c r="ABI62" i="7"/>
  <c r="ABJ62" i="7"/>
  <c r="ABK62" i="7"/>
  <c r="ABL62" i="7"/>
  <c r="ABM62" i="7"/>
  <c r="ABN62" i="7"/>
  <c r="ABO62" i="7"/>
  <c r="ABP62" i="7"/>
  <c r="ABQ62" i="7"/>
  <c r="ABR62" i="7"/>
  <c r="ABS62" i="7"/>
  <c r="ABT62" i="7"/>
  <c r="ABU62" i="7"/>
  <c r="ABV62" i="7"/>
  <c r="ABW62" i="7"/>
  <c r="ABX62" i="7"/>
  <c r="ABY62" i="7"/>
  <c r="ABZ62" i="7"/>
  <c r="ACA62" i="7"/>
  <c r="ACB62" i="7"/>
  <c r="ACC62" i="7"/>
  <c r="ACD62" i="7"/>
  <c r="ACE62" i="7"/>
  <c r="ACF62" i="7"/>
  <c r="ACG62" i="7"/>
  <c r="ACH62" i="7"/>
  <c r="ACI62" i="7"/>
  <c r="ACJ62" i="7"/>
  <c r="ACK62" i="7"/>
  <c r="ACL62" i="7"/>
  <c r="ACM62" i="7"/>
  <c r="ACN62" i="7"/>
  <c r="ACO62" i="7"/>
  <c r="ACP62" i="7"/>
  <c r="ACQ62" i="7"/>
  <c r="ACR62" i="7"/>
  <c r="ACS62" i="7"/>
  <c r="ACT62" i="7"/>
  <c r="ACU62" i="7"/>
  <c r="ACV62" i="7"/>
  <c r="ACW62" i="7"/>
  <c r="ACX62" i="7"/>
  <c r="ACY62" i="7"/>
  <c r="ACZ62" i="7"/>
  <c r="ADA62" i="7"/>
  <c r="ADB62" i="7"/>
  <c r="ADC62" i="7"/>
  <c r="ADD62" i="7"/>
  <c r="ADE62" i="7"/>
  <c r="ADF62" i="7"/>
  <c r="ADG62" i="7"/>
  <c r="ADH62" i="7"/>
  <c r="ADI62" i="7"/>
  <c r="ADJ62" i="7"/>
  <c r="ADK62" i="7"/>
  <c r="ADL62" i="7"/>
  <c r="ADM62" i="7"/>
  <c r="ADN62" i="7"/>
  <c r="ADO62" i="7"/>
  <c r="ADP62" i="7"/>
  <c r="ADQ62" i="7"/>
  <c r="ADR62" i="7"/>
  <c r="ADS62" i="7"/>
  <c r="ADT62" i="7"/>
  <c r="ADU62" i="7"/>
  <c r="ADV62" i="7"/>
  <c r="ADW62" i="7"/>
  <c r="ADX62" i="7"/>
  <c r="ADY62" i="7"/>
  <c r="ADZ62" i="7"/>
  <c r="AEA62" i="7"/>
  <c r="AEB62" i="7"/>
  <c r="AEC62" i="7"/>
  <c r="AED62" i="7"/>
  <c r="AEE62" i="7"/>
  <c r="AEF62" i="7"/>
  <c r="AEG62" i="7"/>
  <c r="AEH62" i="7"/>
  <c r="AEI62" i="7"/>
  <c r="AEJ62" i="7"/>
  <c r="AEK62" i="7"/>
  <c r="AEL62" i="7"/>
  <c r="AEM62" i="7"/>
  <c r="AEN62" i="7"/>
  <c r="AEO62" i="7"/>
  <c r="AEP62" i="7"/>
  <c r="AEQ62" i="7"/>
  <c r="AER62" i="7"/>
  <c r="AES62" i="7"/>
  <c r="AET62" i="7"/>
  <c r="AEU62" i="7"/>
  <c r="AEV62" i="7"/>
  <c r="AEW62" i="7"/>
  <c r="AEX62" i="7"/>
  <c r="AEY62" i="7"/>
  <c r="AEZ62" i="7"/>
  <c r="AFA62" i="7"/>
  <c r="AFB62" i="7"/>
  <c r="AFC62" i="7"/>
  <c r="AFD62" i="7"/>
  <c r="AFE62" i="7"/>
  <c r="AFF62" i="7"/>
  <c r="AFG62" i="7"/>
  <c r="AFH62" i="7"/>
  <c r="AFI62" i="7"/>
  <c r="AFJ62" i="7"/>
  <c r="AFK62" i="7"/>
  <c r="AFL62" i="7"/>
  <c r="AFM62" i="7"/>
  <c r="AFN62" i="7"/>
  <c r="AFO62" i="7"/>
  <c r="AFP62" i="7"/>
  <c r="AFQ62" i="7"/>
  <c r="AFR62" i="7"/>
  <c r="AFS62" i="7"/>
  <c r="AFT62" i="7"/>
  <c r="AFU62" i="7"/>
  <c r="AFV62" i="7"/>
  <c r="AFW62" i="7"/>
  <c r="AFX62" i="7"/>
  <c r="AFY62" i="7"/>
  <c r="AFZ62" i="7"/>
  <c r="AGA62" i="7"/>
  <c r="AGB62" i="7"/>
  <c r="AGC62" i="7"/>
  <c r="AGD62" i="7"/>
  <c r="AGE62" i="7"/>
  <c r="AGF62" i="7"/>
  <c r="AGG62" i="7"/>
  <c r="AGH62" i="7"/>
  <c r="AGI62" i="7"/>
  <c r="AGJ62" i="7"/>
  <c r="AGK62" i="7"/>
  <c r="AGL62" i="7"/>
  <c r="AGM62" i="7"/>
  <c r="AGN62" i="7"/>
  <c r="AGO62" i="7"/>
  <c r="AGP62" i="7"/>
  <c r="AGQ62" i="7"/>
  <c r="AGR62" i="7"/>
  <c r="AGS62" i="7"/>
  <c r="AGT62" i="7"/>
  <c r="AGU62" i="7"/>
  <c r="AGV62" i="7"/>
  <c r="AGW62" i="7"/>
  <c r="AGX62" i="7"/>
  <c r="AGY62" i="7"/>
  <c r="AGZ62" i="7"/>
  <c r="AHA62" i="7"/>
  <c r="AHB62" i="7"/>
  <c r="AHC62" i="7"/>
  <c r="AHD62" i="7"/>
  <c r="AHE62" i="7"/>
  <c r="AHF62" i="7"/>
  <c r="AHG62" i="7"/>
  <c r="AHH62" i="7"/>
  <c r="AHI62" i="7"/>
  <c r="AHJ62" i="7"/>
  <c r="AHK62" i="7"/>
  <c r="AHL62" i="7"/>
  <c r="AHM62" i="7"/>
  <c r="AHN62" i="7"/>
  <c r="AHO62" i="7"/>
  <c r="AHP62" i="7"/>
  <c r="AHQ62" i="7"/>
  <c r="AHR62" i="7"/>
  <c r="AHS62" i="7"/>
  <c r="AHT62" i="7"/>
  <c r="AHU62" i="7"/>
  <c r="AHV62" i="7"/>
  <c r="AHW62" i="7"/>
  <c r="AHX62" i="7"/>
  <c r="AHY62" i="7"/>
  <c r="AHZ62" i="7"/>
  <c r="AIA62" i="7"/>
  <c r="AIB62" i="7"/>
  <c r="AIC62" i="7"/>
  <c r="AID62" i="7"/>
  <c r="AIE62" i="7"/>
  <c r="AIF62" i="7"/>
  <c r="AIG62" i="7"/>
  <c r="AIH62" i="7"/>
  <c r="AII62" i="7"/>
  <c r="AIJ62" i="7"/>
  <c r="AIK62" i="7"/>
  <c r="AIL62" i="7"/>
  <c r="AIM62" i="7"/>
  <c r="AIN62" i="7"/>
  <c r="AIO62" i="7"/>
  <c r="AIP62" i="7"/>
  <c r="AIQ62" i="7"/>
  <c r="AIR62" i="7"/>
  <c r="AIS62" i="7"/>
  <c r="AIT62" i="7"/>
  <c r="AIU62" i="7"/>
  <c r="AIV62" i="7"/>
  <c r="AIW62" i="7"/>
  <c r="AIX62" i="7"/>
  <c r="AIY62" i="7"/>
  <c r="AIZ62" i="7"/>
  <c r="AJA62" i="7"/>
  <c r="AJB62" i="7"/>
  <c r="AJC62" i="7"/>
  <c r="AJD62" i="7"/>
  <c r="AJE62" i="7"/>
  <c r="AJF62" i="7"/>
  <c r="AJG62" i="7"/>
  <c r="AJH62" i="7"/>
  <c r="AJI62" i="7"/>
  <c r="AJJ62" i="7"/>
  <c r="AJK62" i="7"/>
  <c r="AJL62" i="7"/>
  <c r="AJM62" i="7"/>
  <c r="AJN62" i="7"/>
  <c r="AJO62" i="7"/>
  <c r="AJP62" i="7"/>
  <c r="AJQ62" i="7"/>
  <c r="AJR62" i="7"/>
  <c r="AJS62" i="7"/>
  <c r="AJT62" i="7"/>
  <c r="AJU62" i="7"/>
  <c r="AJV62" i="7"/>
  <c r="AJW62" i="7"/>
  <c r="AJX62" i="7"/>
  <c r="AJY62" i="7"/>
  <c r="AJZ62" i="7"/>
  <c r="AKA62" i="7"/>
  <c r="AKB62" i="7"/>
  <c r="AKC62" i="7"/>
  <c r="AKD62" i="7"/>
  <c r="AKE62" i="7"/>
  <c r="AKF62" i="7"/>
  <c r="AKG62" i="7"/>
  <c r="AKH62" i="7"/>
  <c r="AKI62" i="7"/>
  <c r="AKJ62" i="7"/>
  <c r="AKK62" i="7"/>
  <c r="AKL62" i="7"/>
  <c r="AKM62" i="7"/>
  <c r="AKN62" i="7"/>
  <c r="AKO62" i="7"/>
  <c r="AKP62" i="7"/>
  <c r="AKQ62" i="7"/>
  <c r="AKR62" i="7"/>
  <c r="AKS62" i="7"/>
  <c r="AKT62" i="7"/>
  <c r="AKU62" i="7"/>
  <c r="AKV62" i="7"/>
  <c r="AKW62" i="7"/>
  <c r="AKX62" i="7"/>
  <c r="AKY62" i="7"/>
  <c r="AKZ62" i="7"/>
  <c r="ALA62" i="7"/>
  <c r="ALB62" i="7"/>
  <c r="ALC62" i="7"/>
  <c r="ALD62" i="7"/>
  <c r="ALE62" i="7"/>
  <c r="ALF62" i="7"/>
  <c r="ALG62" i="7"/>
  <c r="ALH62" i="7"/>
  <c r="ALI62" i="7"/>
  <c r="ALJ62" i="7"/>
  <c r="ALK62" i="7"/>
  <c r="ALL62" i="7"/>
  <c r="ALM62" i="7"/>
  <c r="ALN62" i="7"/>
  <c r="ALO62" i="7"/>
  <c r="ALP62" i="7"/>
  <c r="ALQ62" i="7"/>
  <c r="ALR62" i="7"/>
  <c r="ALS62" i="7"/>
  <c r="ALT62" i="7"/>
  <c r="ALU62" i="7"/>
  <c r="ALV62" i="7"/>
  <c r="ALW62" i="7"/>
  <c r="ALX62" i="7"/>
  <c r="ALY62" i="7"/>
  <c r="ALZ62" i="7"/>
  <c r="AMA62" i="7"/>
  <c r="AMB62" i="7"/>
  <c r="AMC62" i="7"/>
  <c r="AMD62" i="7"/>
  <c r="AME62" i="7"/>
  <c r="AMF62" i="7"/>
  <c r="AMG62" i="7"/>
  <c r="AMH62" i="7"/>
  <c r="AMI62" i="7"/>
  <c r="AMJ62" i="7"/>
  <c r="AMK62" i="7"/>
  <c r="AML62" i="7"/>
  <c r="AMM62" i="7"/>
  <c r="AMN62" i="7"/>
  <c r="AMO62" i="7"/>
  <c r="AMP62" i="7"/>
  <c r="AMQ62" i="7"/>
  <c r="AMR62" i="7"/>
  <c r="AMS62" i="7"/>
  <c r="AMT62" i="7"/>
  <c r="AMU62" i="7"/>
  <c r="AMV62" i="7"/>
  <c r="AMW62" i="7"/>
  <c r="AMX62" i="7"/>
  <c r="AMY62" i="7"/>
  <c r="AMZ62" i="7"/>
  <c r="ANA62" i="7"/>
  <c r="ANB62" i="7"/>
  <c r="ANC62" i="7"/>
  <c r="AND62" i="7"/>
  <c r="ANE62" i="7"/>
  <c r="ANF62" i="7"/>
  <c r="ANG62" i="7"/>
  <c r="ANH62" i="7"/>
  <c r="ANI62" i="7"/>
  <c r="ANJ62" i="7"/>
  <c r="ANK62" i="7"/>
  <c r="ANL62" i="7"/>
  <c r="ANM62" i="7"/>
  <c r="ANN62" i="7"/>
  <c r="ANO62" i="7"/>
  <c r="ANP62" i="7"/>
  <c r="ANQ62" i="7"/>
  <c r="ANR62" i="7"/>
  <c r="ANS62" i="7"/>
  <c r="ANT62" i="7"/>
  <c r="ANU62" i="7"/>
  <c r="ANV62" i="7"/>
  <c r="ANW62" i="7"/>
  <c r="ANX62" i="7"/>
  <c r="ANY62" i="7"/>
  <c r="ANZ62" i="7"/>
  <c r="AOA62" i="7"/>
  <c r="AOB62" i="7"/>
  <c r="AOC62" i="7"/>
  <c r="AOD62" i="7"/>
  <c r="AOE62" i="7"/>
  <c r="AOF62" i="7"/>
  <c r="AOG62" i="7"/>
  <c r="AOH62" i="7"/>
  <c r="AOI62" i="7"/>
  <c r="AOJ62" i="7"/>
  <c r="AOK62" i="7"/>
  <c r="AOL62" i="7"/>
  <c r="AOM62" i="7"/>
  <c r="AON62" i="7"/>
  <c r="AOO62" i="7"/>
  <c r="AOP62" i="7"/>
  <c r="AOQ62" i="7"/>
  <c r="AOR62" i="7"/>
  <c r="AOS62" i="7"/>
  <c r="AOT62" i="7"/>
  <c r="AOU62" i="7"/>
  <c r="AOV62" i="7"/>
  <c r="AOW62" i="7"/>
  <c r="AOX62" i="7"/>
  <c r="AOY62" i="7"/>
  <c r="AOZ62" i="7"/>
  <c r="APA62" i="7"/>
  <c r="APB62" i="7"/>
  <c r="APC62" i="7"/>
  <c r="APD62" i="7"/>
  <c r="APE62" i="7"/>
  <c r="APF62" i="7"/>
  <c r="APG62" i="7"/>
  <c r="APH62" i="7"/>
  <c r="API62" i="7"/>
  <c r="APJ62" i="7"/>
  <c r="APK62" i="7"/>
  <c r="APL62" i="7"/>
  <c r="APM62" i="7"/>
  <c r="APN62" i="7"/>
  <c r="APO62" i="7"/>
  <c r="APP62" i="7"/>
  <c r="APQ62" i="7"/>
  <c r="APR62" i="7"/>
  <c r="APS62" i="7"/>
  <c r="APT62" i="7"/>
  <c r="APU62" i="7"/>
  <c r="APV62" i="7"/>
  <c r="APW62" i="7"/>
  <c r="APX62" i="7"/>
  <c r="APY62" i="7"/>
  <c r="APZ62" i="7"/>
  <c r="AQA62" i="7"/>
  <c r="AQB62" i="7"/>
  <c r="AQC62" i="7"/>
  <c r="AQD62" i="7"/>
  <c r="AQE62" i="7"/>
  <c r="AQF62" i="7"/>
  <c r="AQG62" i="7"/>
  <c r="AQH62" i="7"/>
  <c r="AQI62" i="7"/>
  <c r="AQJ62" i="7"/>
  <c r="AQK62" i="7"/>
  <c r="AQL62" i="7"/>
  <c r="AQM62" i="7"/>
  <c r="AQN62" i="7"/>
  <c r="AQO62" i="7"/>
  <c r="AQP62" i="7"/>
  <c r="AQQ62" i="7"/>
  <c r="AQR62" i="7"/>
  <c r="AQS62" i="7"/>
  <c r="AQT62" i="7"/>
  <c r="AQU62" i="7"/>
  <c r="AQV62" i="7"/>
  <c r="AQW62" i="7"/>
  <c r="AQX62" i="7"/>
  <c r="AQY62" i="7"/>
  <c r="AQZ62" i="7"/>
  <c r="ARA62" i="7"/>
  <c r="ARB62" i="7"/>
  <c r="ARC62" i="7"/>
  <c r="ARD62" i="7"/>
  <c r="ARE62" i="7"/>
  <c r="ARF62" i="7"/>
  <c r="ARG62" i="7"/>
  <c r="ARH62" i="7"/>
  <c r="ARI62" i="7"/>
  <c r="ARJ62" i="7"/>
  <c r="ARK62" i="7"/>
  <c r="ARL62" i="7"/>
  <c r="ARM62" i="7"/>
  <c r="ARN62" i="7"/>
  <c r="ARO62" i="7"/>
  <c r="ARP62" i="7"/>
  <c r="ARQ62" i="7"/>
  <c r="ARR62" i="7"/>
  <c r="ARS62" i="7"/>
  <c r="ART62" i="7"/>
  <c r="ARU62" i="7"/>
  <c r="ARV62" i="7"/>
  <c r="ARW62" i="7"/>
  <c r="ARX62" i="7"/>
  <c r="ARY62" i="7"/>
  <c r="ARZ62" i="7"/>
  <c r="ASA62" i="7"/>
  <c r="ASB62" i="7"/>
  <c r="ASC62" i="7"/>
  <c r="ASD62" i="7"/>
  <c r="ASE62" i="7"/>
  <c r="ASF62" i="7"/>
  <c r="ASG62" i="7"/>
  <c r="ASH62" i="7"/>
  <c r="ASI62" i="7"/>
  <c r="ASJ62" i="7"/>
  <c r="ASK62" i="7"/>
  <c r="ASL62" i="7"/>
  <c r="ASM62" i="7"/>
  <c r="ASN62" i="7"/>
  <c r="ASO62" i="7"/>
  <c r="ASP62" i="7"/>
  <c r="ASQ62" i="7"/>
  <c r="ASR62" i="7"/>
  <c r="ASS62" i="7"/>
  <c r="AST62" i="7"/>
  <c r="ASU62" i="7"/>
  <c r="ASV62" i="7"/>
  <c r="ASW62" i="7"/>
  <c r="ASX62" i="7"/>
  <c r="ASY62" i="7"/>
  <c r="ASZ62" i="7"/>
  <c r="ATA62" i="7"/>
  <c r="ATB62" i="7"/>
  <c r="ATC62" i="7"/>
  <c r="ATD62" i="7"/>
  <c r="ATE62" i="7"/>
  <c r="ATF62" i="7"/>
  <c r="ATG62" i="7"/>
  <c r="ATH62" i="7"/>
  <c r="ATI62" i="7"/>
  <c r="ATJ62" i="7"/>
  <c r="ATK62" i="7"/>
  <c r="ATL62" i="7"/>
  <c r="ATM62" i="7"/>
  <c r="ATN62" i="7"/>
  <c r="ATO62" i="7"/>
  <c r="ATP62" i="7"/>
  <c r="ATQ62" i="7"/>
  <c r="ATR62" i="7"/>
  <c r="ATS62" i="7"/>
  <c r="ATT62" i="7"/>
  <c r="ATU62" i="7"/>
  <c r="ATV62" i="7"/>
  <c r="ATW62" i="7"/>
  <c r="ATX62" i="7"/>
  <c r="ATY62" i="7"/>
  <c r="ATZ62" i="7"/>
  <c r="AUA62" i="7"/>
  <c r="AUB62" i="7"/>
  <c r="AUC62" i="7"/>
  <c r="AUD62" i="7"/>
  <c r="AUE62" i="7"/>
  <c r="AUF62" i="7"/>
  <c r="AUG62" i="7"/>
  <c r="AUH62" i="7"/>
  <c r="AUI62" i="7"/>
  <c r="AUJ62" i="7"/>
  <c r="AUK62" i="7"/>
  <c r="AUL62" i="7"/>
  <c r="AUM62" i="7"/>
  <c r="AUN62" i="7"/>
  <c r="AUO62" i="7"/>
  <c r="AUP62" i="7"/>
  <c r="AUQ62" i="7"/>
  <c r="AUR62" i="7"/>
  <c r="AUS62" i="7"/>
  <c r="AUT62" i="7"/>
  <c r="AUU62" i="7"/>
  <c r="AUV62" i="7"/>
  <c r="AUW62" i="7"/>
  <c r="AUX62" i="7"/>
  <c r="AUY62" i="7"/>
  <c r="AUZ62" i="7"/>
  <c r="AVA62" i="7"/>
  <c r="AVB62" i="7"/>
  <c r="AVC62" i="7"/>
  <c r="AVD62" i="7"/>
  <c r="AVE62" i="7"/>
  <c r="AVF62" i="7"/>
  <c r="AVG62" i="7"/>
  <c r="AVH62" i="7"/>
  <c r="AVI62" i="7"/>
  <c r="AVJ62" i="7"/>
  <c r="AVK62" i="7"/>
  <c r="AVL62" i="7"/>
  <c r="AVM62" i="7"/>
  <c r="AVN62" i="7"/>
  <c r="AVO62" i="7"/>
  <c r="AVP62" i="7"/>
  <c r="AVQ62" i="7"/>
  <c r="AVR62" i="7"/>
  <c r="AVS62" i="7"/>
  <c r="AVT62" i="7"/>
  <c r="AVU62" i="7"/>
  <c r="AVV62" i="7"/>
  <c r="AVW62" i="7"/>
  <c r="AVX62" i="7"/>
  <c r="AVY62" i="7"/>
  <c r="AVZ62" i="7"/>
  <c r="AWA62" i="7"/>
  <c r="AWB62" i="7"/>
  <c r="AWC62" i="7"/>
  <c r="AWD62" i="7"/>
  <c r="AWE62" i="7"/>
  <c r="AWF62" i="7"/>
  <c r="AWG62" i="7"/>
  <c r="AWH62" i="7"/>
  <c r="AWI62" i="7"/>
  <c r="AWJ62" i="7"/>
  <c r="AWK62" i="7"/>
  <c r="AWL62" i="7"/>
  <c r="AWM62" i="7"/>
  <c r="AWN62" i="7"/>
  <c r="AWO62" i="7"/>
  <c r="AWP62" i="7"/>
  <c r="AWQ62" i="7"/>
  <c r="AWR62" i="7"/>
  <c r="AWS62" i="7"/>
  <c r="AWT62" i="7"/>
  <c r="AWU62" i="7"/>
  <c r="AWV62" i="7"/>
  <c r="AWW62" i="7"/>
  <c r="AWX62" i="7"/>
  <c r="AWY62" i="7"/>
  <c r="AWZ62" i="7"/>
  <c r="AXA62" i="7"/>
  <c r="AXB62" i="7"/>
  <c r="AXC62" i="7"/>
  <c r="AXD62" i="7"/>
  <c r="AXE62" i="7"/>
  <c r="AXF62" i="7"/>
  <c r="AXG62" i="7"/>
  <c r="AXH62" i="7"/>
  <c r="AXI62" i="7"/>
  <c r="AXJ62" i="7"/>
  <c r="AXK62" i="7"/>
  <c r="AXL62" i="7"/>
  <c r="AXM62" i="7"/>
  <c r="AXN62" i="7"/>
  <c r="AXO62" i="7"/>
  <c r="AXP62" i="7"/>
  <c r="AXQ62" i="7"/>
  <c r="AXR62" i="7"/>
  <c r="AXS62" i="7"/>
  <c r="AXT62" i="7"/>
  <c r="AXU62" i="7"/>
  <c r="AXV62" i="7"/>
  <c r="AXW62" i="7"/>
  <c r="AXX62" i="7"/>
  <c r="AXY62" i="7"/>
  <c r="AXZ62" i="7"/>
  <c r="AYA62" i="7"/>
  <c r="AYB62" i="7"/>
  <c r="AYC62" i="7"/>
  <c r="AYD62" i="7"/>
  <c r="AYE62" i="7"/>
  <c r="AYF62" i="7"/>
  <c r="AYG62" i="7"/>
  <c r="AYH62" i="7"/>
  <c r="AYI62" i="7"/>
  <c r="AYJ62" i="7"/>
  <c r="AYK62" i="7"/>
  <c r="AYL62" i="7"/>
  <c r="AYM62" i="7"/>
  <c r="AYN62" i="7"/>
  <c r="AYO62" i="7"/>
  <c r="AYP62" i="7"/>
  <c r="AYQ62" i="7"/>
  <c r="AYR62" i="7"/>
  <c r="AYS62" i="7"/>
  <c r="AYT62" i="7"/>
  <c r="AYU62" i="7"/>
  <c r="AYV62" i="7"/>
  <c r="AYW62" i="7"/>
  <c r="AYX62" i="7"/>
  <c r="AYY62" i="7"/>
  <c r="AYZ62" i="7"/>
  <c r="AZA62" i="7"/>
  <c r="AZB62" i="7"/>
  <c r="AZC62" i="7"/>
  <c r="AZD62" i="7"/>
  <c r="AZE62" i="7"/>
  <c r="AZF62" i="7"/>
  <c r="AZG62" i="7"/>
  <c r="AZH62" i="7"/>
  <c r="AZI62" i="7"/>
  <c r="AZJ62" i="7"/>
  <c r="AZK62" i="7"/>
  <c r="AZL62" i="7"/>
  <c r="AZM62" i="7"/>
  <c r="AZN62" i="7"/>
  <c r="AZO62" i="7"/>
  <c r="AZP62" i="7"/>
  <c r="AZQ62" i="7"/>
  <c r="AZR62" i="7"/>
  <c r="AZS62" i="7"/>
  <c r="AZT62" i="7"/>
  <c r="AZU62" i="7"/>
  <c r="AZV62" i="7"/>
  <c r="AZW62" i="7"/>
  <c r="AZX62" i="7"/>
  <c r="AZY62" i="7"/>
  <c r="AZZ62" i="7"/>
  <c r="BAA62" i="7"/>
  <c r="BAB62" i="7"/>
  <c r="BAC62" i="7"/>
  <c r="BAD62" i="7"/>
  <c r="BAE62" i="7"/>
  <c r="BAF62" i="7"/>
  <c r="BAG62" i="7"/>
  <c r="BAH62" i="7"/>
  <c r="BAI62" i="7"/>
  <c r="BAJ62" i="7"/>
  <c r="BAK62" i="7"/>
  <c r="BAL62" i="7"/>
  <c r="BAM62" i="7"/>
  <c r="BAN62" i="7"/>
  <c r="BAO62" i="7"/>
  <c r="BAP62" i="7"/>
  <c r="BAQ62" i="7"/>
  <c r="BAR62" i="7"/>
  <c r="BAS62" i="7"/>
  <c r="BAT62" i="7"/>
  <c r="BAU62" i="7"/>
  <c r="BAV62" i="7"/>
  <c r="BAW62" i="7"/>
  <c r="BAX62" i="7"/>
  <c r="BAY62" i="7"/>
  <c r="BAZ62" i="7"/>
  <c r="BBA62" i="7"/>
  <c r="BBB62" i="7"/>
  <c r="BBC62" i="7"/>
  <c r="BBD62" i="7"/>
  <c r="BBE62" i="7"/>
  <c r="BBF62" i="7"/>
  <c r="BBG62" i="7"/>
  <c r="BBH62" i="7"/>
  <c r="BBI62" i="7"/>
  <c r="BBJ62" i="7"/>
  <c r="BBK62" i="7"/>
  <c r="BBL62" i="7"/>
  <c r="BBM62" i="7"/>
  <c r="BBN62" i="7"/>
  <c r="BBO62" i="7"/>
  <c r="BBP62" i="7"/>
  <c r="BBQ62" i="7"/>
  <c r="BBR62" i="7"/>
  <c r="BBS62" i="7"/>
  <c r="BBT62" i="7"/>
  <c r="BBU62" i="7"/>
  <c r="BBV62" i="7"/>
  <c r="BBW62" i="7"/>
  <c r="BBX62" i="7"/>
  <c r="BBY62" i="7"/>
  <c r="BBZ62" i="7"/>
  <c r="BCA62" i="7"/>
  <c r="BCB62" i="7"/>
  <c r="BCC62" i="7"/>
  <c r="BCD62" i="7"/>
  <c r="BCE62" i="7"/>
  <c r="BCF62" i="7"/>
  <c r="BCG62" i="7"/>
  <c r="BCH62" i="7"/>
  <c r="BCI62" i="7"/>
  <c r="BCJ62" i="7"/>
  <c r="BCK62" i="7"/>
  <c r="BCL62" i="7"/>
  <c r="BCM62" i="7"/>
  <c r="BCN62" i="7"/>
  <c r="BCO62" i="7"/>
  <c r="BCP62" i="7"/>
  <c r="BCQ62" i="7"/>
  <c r="BCR62" i="7"/>
  <c r="BCS62" i="7"/>
  <c r="BCT62" i="7"/>
  <c r="BCU62" i="7"/>
  <c r="BCV62" i="7"/>
  <c r="BCW62" i="7"/>
  <c r="BCX62" i="7"/>
  <c r="BCY62" i="7"/>
  <c r="BCZ62" i="7"/>
  <c r="BDA62" i="7"/>
  <c r="BDB62" i="7"/>
  <c r="BDC62" i="7"/>
  <c r="BDD62" i="7"/>
  <c r="BDE62" i="7"/>
  <c r="BDF62" i="7"/>
  <c r="BDG62" i="7"/>
  <c r="BDH62" i="7"/>
  <c r="BDI62" i="7"/>
  <c r="BDJ62" i="7"/>
  <c r="BDK62" i="7"/>
  <c r="BDL62" i="7"/>
  <c r="BDM62" i="7"/>
  <c r="BDN62" i="7"/>
  <c r="BDO62" i="7"/>
  <c r="BDP62" i="7"/>
  <c r="BDQ62" i="7"/>
  <c r="BDR62" i="7"/>
  <c r="BDS62" i="7"/>
  <c r="BDT62" i="7"/>
  <c r="BDU62" i="7"/>
  <c r="BDV62" i="7"/>
  <c r="BDW62" i="7"/>
  <c r="BDX62" i="7"/>
  <c r="BDY62" i="7"/>
  <c r="BDZ62" i="7"/>
  <c r="BEA62" i="7"/>
  <c r="BEB62" i="7"/>
  <c r="BEC62" i="7"/>
  <c r="BED62" i="7"/>
  <c r="BEE62" i="7"/>
  <c r="BEF62" i="7"/>
  <c r="BEG62" i="7"/>
  <c r="BEH62" i="7"/>
  <c r="BEI62" i="7"/>
  <c r="BEJ62" i="7"/>
  <c r="BEK62" i="7"/>
  <c r="BEL62" i="7"/>
  <c r="BEM62" i="7"/>
  <c r="BEN62" i="7"/>
  <c r="BEO62" i="7"/>
  <c r="BEP62" i="7"/>
  <c r="BEQ62" i="7"/>
  <c r="BER62" i="7"/>
  <c r="BES62" i="7"/>
  <c r="BET62" i="7"/>
  <c r="BEU62" i="7"/>
  <c r="BEV62" i="7"/>
  <c r="BEW62" i="7"/>
  <c r="BEX62" i="7"/>
  <c r="BEY62" i="7"/>
  <c r="BEZ62" i="7"/>
  <c r="BFA62" i="7"/>
  <c r="BFB62" i="7"/>
  <c r="BFC62" i="7"/>
  <c r="BFD62" i="7"/>
  <c r="BFE62" i="7"/>
  <c r="BFF62" i="7"/>
  <c r="BFG62" i="7"/>
  <c r="BFH62" i="7"/>
  <c r="BFI62" i="7"/>
  <c r="BFJ62" i="7"/>
  <c r="BFK62" i="7"/>
  <c r="BFL62" i="7"/>
  <c r="BFM62" i="7"/>
  <c r="BFN62" i="7"/>
  <c r="BFO62" i="7"/>
  <c r="BFP62" i="7"/>
  <c r="BFQ62" i="7"/>
  <c r="BFR62" i="7"/>
  <c r="BFS62" i="7"/>
  <c r="BFT62" i="7"/>
  <c r="BFU62" i="7"/>
  <c r="BFV62" i="7"/>
  <c r="BFW62" i="7"/>
  <c r="BFX62" i="7"/>
  <c r="BFY62" i="7"/>
  <c r="BFZ62" i="7"/>
  <c r="BGA62" i="7"/>
  <c r="BGB62" i="7"/>
  <c r="BGC62" i="7"/>
  <c r="BGD62" i="7"/>
  <c r="BGE62" i="7"/>
  <c r="BGF62" i="7"/>
  <c r="BGG62" i="7"/>
  <c r="BGH62" i="7"/>
  <c r="BGI62" i="7"/>
  <c r="BGJ62" i="7"/>
  <c r="BGK62" i="7"/>
  <c r="BGL62" i="7"/>
  <c r="BGM62" i="7"/>
  <c r="BGN62" i="7"/>
  <c r="BGO62" i="7"/>
  <c r="BGP62" i="7"/>
  <c r="BGQ62" i="7"/>
  <c r="BGR62" i="7"/>
  <c r="BGS62" i="7"/>
  <c r="BGT62" i="7"/>
  <c r="BGU62" i="7"/>
  <c r="BGV62" i="7"/>
  <c r="BGW62" i="7"/>
  <c r="BGX62" i="7"/>
  <c r="BGY62" i="7"/>
  <c r="BGZ62" i="7"/>
  <c r="BHA62" i="7"/>
  <c r="BHB62" i="7"/>
  <c r="BHC62" i="7"/>
  <c r="BHD62" i="7"/>
  <c r="BHE62" i="7"/>
  <c r="BHF62" i="7"/>
  <c r="BHG62" i="7"/>
  <c r="BHH62" i="7"/>
  <c r="BHI62" i="7"/>
  <c r="BHJ62" i="7"/>
  <c r="BHK62" i="7"/>
  <c r="BHL62" i="7"/>
  <c r="BHM62" i="7"/>
  <c r="BHN62" i="7"/>
  <c r="BHO62" i="7"/>
  <c r="BHP62" i="7"/>
  <c r="BHQ62" i="7"/>
  <c r="BHR62" i="7"/>
  <c r="BHS62" i="7"/>
  <c r="BHT62" i="7"/>
  <c r="BHU62" i="7"/>
  <c r="BHV62" i="7"/>
  <c r="BHW62" i="7"/>
  <c r="BHX62" i="7"/>
  <c r="BHY62" i="7"/>
  <c r="BHZ62" i="7"/>
  <c r="BIA62" i="7"/>
  <c r="BIB62" i="7"/>
  <c r="BIC62" i="7"/>
  <c r="BID62" i="7"/>
  <c r="BIE62" i="7"/>
  <c r="BIF62" i="7"/>
  <c r="BIG62" i="7"/>
  <c r="BIH62" i="7"/>
  <c r="BII62" i="7"/>
  <c r="BIJ62" i="7"/>
  <c r="BIK62" i="7"/>
  <c r="BIL62" i="7"/>
  <c r="BIM62" i="7"/>
  <c r="BIN62" i="7"/>
  <c r="BIO62" i="7"/>
  <c r="BIP62" i="7"/>
  <c r="BIQ62" i="7"/>
  <c r="BIR62" i="7"/>
  <c r="BIS62" i="7"/>
  <c r="BIT62" i="7"/>
  <c r="BIU62" i="7"/>
  <c r="BIV62" i="7"/>
  <c r="BIW62" i="7"/>
  <c r="BIX62" i="7"/>
  <c r="BIY62" i="7"/>
  <c r="BIZ62" i="7"/>
  <c r="BJA62" i="7"/>
  <c r="BJB62" i="7"/>
  <c r="BJC62" i="7"/>
  <c r="BJD62" i="7"/>
  <c r="BJE62" i="7"/>
  <c r="BJF62" i="7"/>
  <c r="BJG62" i="7"/>
  <c r="BJH62" i="7"/>
  <c r="BJI62" i="7"/>
  <c r="BJJ62" i="7"/>
  <c r="BJK62" i="7"/>
  <c r="BJL62" i="7"/>
  <c r="BJM62" i="7"/>
  <c r="BJN62" i="7"/>
  <c r="BJO62" i="7"/>
  <c r="BJP62" i="7"/>
  <c r="BJQ62" i="7"/>
  <c r="BJR62" i="7"/>
  <c r="BJS62" i="7"/>
  <c r="BJT62" i="7"/>
  <c r="BJU62" i="7"/>
  <c r="BJV62" i="7"/>
  <c r="BJW62" i="7"/>
  <c r="BJX62" i="7"/>
  <c r="BJY62" i="7"/>
  <c r="BJZ62" i="7"/>
  <c r="BKA62" i="7"/>
  <c r="BKB62" i="7"/>
  <c r="BKC62" i="7"/>
  <c r="BKD62" i="7"/>
  <c r="BKE62" i="7"/>
  <c r="BKF62" i="7"/>
  <c r="BKG62" i="7"/>
  <c r="BKH62" i="7"/>
  <c r="BKI62" i="7"/>
  <c r="BKJ62" i="7"/>
  <c r="BKK62" i="7"/>
  <c r="BKL62" i="7"/>
  <c r="BKM62" i="7"/>
  <c r="BKN62" i="7"/>
  <c r="BKO62" i="7"/>
  <c r="BKP62" i="7"/>
  <c r="BKQ62" i="7"/>
  <c r="BKR62" i="7"/>
  <c r="BKS62" i="7"/>
  <c r="BKT62" i="7"/>
  <c r="BKU62" i="7"/>
  <c r="BKV62" i="7"/>
  <c r="BKW62" i="7"/>
  <c r="BKX62" i="7"/>
  <c r="BKY62" i="7"/>
  <c r="BKZ62" i="7"/>
  <c r="BLA62" i="7"/>
  <c r="BLB62" i="7"/>
  <c r="BLC62" i="7"/>
  <c r="BLD62" i="7"/>
  <c r="BLE62" i="7"/>
  <c r="BLF62" i="7"/>
  <c r="BLG62" i="7"/>
  <c r="BLH62" i="7"/>
  <c r="BLI62" i="7"/>
  <c r="BLJ62" i="7"/>
  <c r="BLK62" i="7"/>
  <c r="BLL62" i="7"/>
  <c r="BLM62" i="7"/>
  <c r="BLN62" i="7"/>
  <c r="BLO62" i="7"/>
  <c r="BLP62" i="7"/>
  <c r="BLQ62" i="7"/>
  <c r="BLR62" i="7"/>
  <c r="BLS62" i="7"/>
  <c r="BLT62" i="7"/>
  <c r="BLU62" i="7"/>
  <c r="BLV62" i="7"/>
  <c r="BLW62" i="7"/>
  <c r="BLX62" i="7"/>
  <c r="BLY62" i="7"/>
  <c r="BLZ62" i="7"/>
  <c r="BMA62" i="7"/>
  <c r="BMB62" i="7"/>
  <c r="BMC62" i="7"/>
  <c r="BMD62" i="7"/>
  <c r="BME62" i="7"/>
  <c r="BMF62" i="7"/>
  <c r="BMG62" i="7"/>
  <c r="BMH62" i="7"/>
  <c r="BMI62" i="7"/>
  <c r="BMJ62" i="7"/>
  <c r="BMK62" i="7"/>
  <c r="BML62" i="7"/>
  <c r="BMM62" i="7"/>
  <c r="BMN62" i="7"/>
  <c r="BMO62" i="7"/>
  <c r="BMP62" i="7"/>
  <c r="BMQ62" i="7"/>
  <c r="BMR62" i="7"/>
  <c r="BMS62" i="7"/>
  <c r="BMT62" i="7"/>
  <c r="BMU62" i="7"/>
  <c r="BMV62" i="7"/>
  <c r="BMW62" i="7"/>
  <c r="BMX62" i="7"/>
  <c r="BMY62" i="7"/>
  <c r="BMZ62" i="7"/>
  <c r="BNA62" i="7"/>
  <c r="BNB62" i="7"/>
  <c r="BNC62" i="7"/>
  <c r="BND62" i="7"/>
  <c r="BNE62" i="7"/>
  <c r="BNF62" i="7"/>
  <c r="BNG62" i="7"/>
  <c r="BNH62" i="7"/>
  <c r="BNI62" i="7"/>
  <c r="BNJ62" i="7"/>
  <c r="BNK62" i="7"/>
  <c r="BNL62" i="7"/>
  <c r="BNM62" i="7"/>
  <c r="BNN62" i="7"/>
  <c r="BNO62" i="7"/>
  <c r="BNP62" i="7"/>
  <c r="BNQ62" i="7"/>
  <c r="BNR62" i="7"/>
  <c r="BNS62" i="7"/>
  <c r="BNT62" i="7"/>
  <c r="BNU62" i="7"/>
  <c r="BNV62" i="7"/>
  <c r="BNW62" i="7"/>
  <c r="BNX62" i="7"/>
  <c r="BNY62" i="7"/>
  <c r="BNZ62" i="7"/>
  <c r="BOA62" i="7"/>
  <c r="BOB62" i="7"/>
  <c r="BOC62" i="7"/>
  <c r="BOD62" i="7"/>
  <c r="BOE62" i="7"/>
  <c r="BOF62" i="7"/>
  <c r="BOG62" i="7"/>
  <c r="BOH62" i="7"/>
  <c r="BOI62" i="7"/>
  <c r="BOJ62" i="7"/>
  <c r="BOK62" i="7"/>
  <c r="BOL62" i="7"/>
  <c r="BOM62" i="7"/>
  <c r="BON62" i="7"/>
  <c r="BOO62" i="7"/>
  <c r="BOP62" i="7"/>
  <c r="BOQ62" i="7"/>
  <c r="BOR62" i="7"/>
  <c r="BOS62" i="7"/>
  <c r="BOT62" i="7"/>
  <c r="BOU62" i="7"/>
  <c r="BOV62" i="7"/>
  <c r="BOW62" i="7"/>
  <c r="BOX62" i="7"/>
  <c r="BOY62" i="7"/>
  <c r="BOZ62" i="7"/>
  <c r="BPA62" i="7"/>
  <c r="BPB62" i="7"/>
  <c r="BPC62" i="7"/>
  <c r="BPD62" i="7"/>
  <c r="BPE62" i="7"/>
  <c r="BPF62" i="7"/>
  <c r="BPG62" i="7"/>
  <c r="BPH62" i="7"/>
  <c r="BPI62" i="7"/>
  <c r="BPJ62" i="7"/>
  <c r="BPK62" i="7"/>
  <c r="BPL62" i="7"/>
  <c r="BPM62" i="7"/>
  <c r="BPN62" i="7"/>
  <c r="BPO62" i="7"/>
  <c r="BPP62" i="7"/>
  <c r="BPQ62" i="7"/>
  <c r="BPR62" i="7"/>
  <c r="BPS62" i="7"/>
  <c r="BPT62" i="7"/>
  <c r="BPU62" i="7"/>
  <c r="BPV62" i="7"/>
  <c r="BPW62" i="7"/>
  <c r="BPX62" i="7"/>
  <c r="BPY62" i="7"/>
  <c r="BPZ62" i="7"/>
  <c r="BQA62" i="7"/>
  <c r="BQB62" i="7"/>
  <c r="BQC62" i="7"/>
  <c r="BQD62" i="7"/>
  <c r="BQE62" i="7"/>
  <c r="BQF62" i="7"/>
  <c r="BQG62" i="7"/>
  <c r="BQH62" i="7"/>
  <c r="BQI62" i="7"/>
  <c r="BQJ62" i="7"/>
  <c r="BQK62" i="7"/>
  <c r="BQL62" i="7"/>
  <c r="BQM62" i="7"/>
  <c r="BQN62" i="7"/>
  <c r="BQO62" i="7"/>
  <c r="BQP62" i="7"/>
  <c r="BQQ62" i="7"/>
  <c r="BQR62" i="7"/>
  <c r="BQS62" i="7"/>
  <c r="BQT62" i="7"/>
  <c r="BQU62" i="7"/>
  <c r="BQV62" i="7"/>
  <c r="BQW62" i="7"/>
  <c r="BQX62" i="7"/>
  <c r="BQY62" i="7"/>
  <c r="BQZ62" i="7"/>
  <c r="BRA62" i="7"/>
  <c r="BRB62" i="7"/>
  <c r="BRC62" i="7"/>
  <c r="BRD62" i="7"/>
  <c r="BRE62" i="7"/>
  <c r="BRF62" i="7"/>
  <c r="BRG62" i="7"/>
  <c r="BRH62" i="7"/>
  <c r="BRI62" i="7"/>
  <c r="BRJ62" i="7"/>
  <c r="BRK62" i="7"/>
  <c r="BRL62" i="7"/>
  <c r="BRM62" i="7"/>
  <c r="BRN62" i="7"/>
  <c r="BRO62" i="7"/>
  <c r="BRP62" i="7"/>
  <c r="BRQ62" i="7"/>
  <c r="BRR62" i="7"/>
  <c r="BRS62" i="7"/>
  <c r="BRT62" i="7"/>
  <c r="BRU62" i="7"/>
  <c r="BRV62" i="7"/>
  <c r="BRW62" i="7"/>
  <c r="BRX62" i="7"/>
  <c r="BRY62" i="7"/>
  <c r="BRZ62" i="7"/>
  <c r="BSA62" i="7"/>
  <c r="BSB62" i="7"/>
  <c r="BSC62" i="7"/>
  <c r="BSD62" i="7"/>
  <c r="BSE62" i="7"/>
  <c r="BSF62" i="7"/>
  <c r="BSG62" i="7"/>
  <c r="BSH62" i="7"/>
  <c r="BSI62" i="7"/>
  <c r="BSJ62" i="7"/>
  <c r="BSK62" i="7"/>
  <c r="BSL62" i="7"/>
  <c r="BSM62" i="7"/>
  <c r="BSN62" i="7"/>
  <c r="BSO62" i="7"/>
  <c r="BSP62" i="7"/>
  <c r="BSQ62" i="7"/>
  <c r="BSR62" i="7"/>
  <c r="BSS62" i="7"/>
  <c r="BST62" i="7"/>
  <c r="BSU62" i="7"/>
  <c r="BSV62" i="7"/>
  <c r="BSW62" i="7"/>
  <c r="BSX62" i="7"/>
  <c r="BSY62" i="7"/>
  <c r="BSZ62" i="7"/>
  <c r="BTA62" i="7"/>
  <c r="BTB62" i="7"/>
  <c r="BTC62" i="7"/>
  <c r="BTD62" i="7"/>
  <c r="BTE62" i="7"/>
  <c r="BTF62" i="7"/>
  <c r="BTG62" i="7"/>
  <c r="BTH62" i="7"/>
  <c r="BTI62" i="7"/>
  <c r="BTJ62" i="7"/>
  <c r="BTK62" i="7"/>
  <c r="BTL62" i="7"/>
  <c r="BTM62" i="7"/>
  <c r="BTN62" i="7"/>
  <c r="BTO62" i="7"/>
  <c r="BTP62" i="7"/>
  <c r="BTQ62" i="7"/>
  <c r="BTR62" i="7"/>
  <c r="BTS62" i="7"/>
  <c r="BTT62" i="7"/>
  <c r="BTU62" i="7"/>
  <c r="BTV62" i="7"/>
  <c r="BTW62" i="7"/>
  <c r="BTX62" i="7"/>
  <c r="BTY62" i="7"/>
  <c r="BTZ62" i="7"/>
  <c r="BUA62" i="7"/>
  <c r="BUB62" i="7"/>
  <c r="BUC62" i="7"/>
  <c r="BUD62" i="7"/>
  <c r="BUE62" i="7"/>
  <c r="BUF62" i="7"/>
  <c r="BUG62" i="7"/>
  <c r="BUH62" i="7"/>
  <c r="BUI62" i="7"/>
  <c r="BUJ62" i="7"/>
  <c r="BUK62" i="7"/>
  <c r="BUL62" i="7"/>
  <c r="BUM62" i="7"/>
  <c r="BUN62" i="7"/>
  <c r="BUO62" i="7"/>
  <c r="BUP62" i="7"/>
  <c r="BUQ62" i="7"/>
  <c r="BUR62" i="7"/>
  <c r="BUS62" i="7"/>
  <c r="BUT62" i="7"/>
  <c r="BUU62" i="7"/>
  <c r="BUV62" i="7"/>
  <c r="BUW62" i="7"/>
  <c r="BUX62" i="7"/>
  <c r="BUY62" i="7"/>
  <c r="BUZ62" i="7"/>
  <c r="BVA62" i="7"/>
  <c r="BVB62" i="7"/>
  <c r="BVC62" i="7"/>
  <c r="BVD62" i="7"/>
  <c r="BVE62" i="7"/>
  <c r="BVF62" i="7"/>
  <c r="BVG62" i="7"/>
  <c r="BVH62" i="7"/>
  <c r="BVI62" i="7"/>
  <c r="BVJ62" i="7"/>
  <c r="BVK62" i="7"/>
  <c r="BVL62" i="7"/>
  <c r="BVM62" i="7"/>
  <c r="BVN62" i="7"/>
  <c r="BVO62" i="7"/>
  <c r="BVP62" i="7"/>
  <c r="BVQ62" i="7"/>
  <c r="BVR62" i="7"/>
  <c r="BVS62" i="7"/>
  <c r="BVT62" i="7"/>
  <c r="BVU62" i="7"/>
  <c r="BVV62" i="7"/>
  <c r="BVW62" i="7"/>
  <c r="BVX62" i="7"/>
  <c r="BVY62" i="7"/>
  <c r="BVZ62" i="7"/>
  <c r="BWA62" i="7"/>
  <c r="BWB62" i="7"/>
  <c r="BWC62" i="7"/>
  <c r="BWD62" i="7"/>
  <c r="BWE62" i="7"/>
  <c r="BWF62" i="7"/>
  <c r="BWG62" i="7"/>
  <c r="BWH62" i="7"/>
  <c r="BWI62" i="7"/>
  <c r="BWJ62" i="7"/>
  <c r="BWK62" i="7"/>
  <c r="BWL62" i="7"/>
  <c r="BWM62" i="7"/>
  <c r="BWN62" i="7"/>
  <c r="BWO62" i="7"/>
  <c r="BWP62" i="7"/>
  <c r="BWQ62" i="7"/>
  <c r="BWR62" i="7"/>
  <c r="BWS62" i="7"/>
  <c r="BWT62" i="7"/>
  <c r="BWU62" i="7"/>
  <c r="BWV62" i="7"/>
  <c r="BWW62" i="7"/>
  <c r="BWX62" i="7"/>
  <c r="BWY62" i="7"/>
  <c r="BWZ62" i="7"/>
  <c r="BXA62" i="7"/>
  <c r="BXB62" i="7"/>
  <c r="BXC62" i="7"/>
  <c r="BXD62" i="7"/>
  <c r="BXE62" i="7"/>
  <c r="BXF62" i="7"/>
  <c r="BXG62" i="7"/>
  <c r="BXH62" i="7"/>
  <c r="BXI62" i="7"/>
  <c r="BXJ62" i="7"/>
  <c r="BXK62" i="7"/>
  <c r="BXL62" i="7"/>
  <c r="BXM62" i="7"/>
  <c r="BXN62" i="7"/>
  <c r="BXO62" i="7"/>
  <c r="BXP62" i="7"/>
  <c r="BXQ62" i="7"/>
  <c r="BXR62" i="7"/>
  <c r="BXS62" i="7"/>
  <c r="BXT62" i="7"/>
  <c r="BXU62" i="7"/>
  <c r="BXV62" i="7"/>
  <c r="BXW62" i="7"/>
  <c r="BXX62" i="7"/>
  <c r="BXY62" i="7"/>
  <c r="BXZ62" i="7"/>
  <c r="BYA62" i="7"/>
  <c r="BYB62" i="7"/>
  <c r="BYC62" i="7"/>
  <c r="BYD62" i="7"/>
  <c r="BYE62" i="7"/>
  <c r="BYF62" i="7"/>
  <c r="BYG62" i="7"/>
  <c r="BYH62" i="7"/>
  <c r="BYI62" i="7"/>
  <c r="BYJ62" i="7"/>
  <c r="BYK62" i="7"/>
  <c r="BYL62" i="7"/>
  <c r="BYM62" i="7"/>
  <c r="BYN62" i="7"/>
  <c r="BYO62" i="7"/>
  <c r="BYP62" i="7"/>
  <c r="BYQ62" i="7"/>
  <c r="BYR62" i="7"/>
  <c r="BYS62" i="7"/>
  <c r="BYT62" i="7"/>
  <c r="BYU62" i="7"/>
  <c r="BYV62" i="7"/>
  <c r="BYW62" i="7"/>
  <c r="BYX62" i="7"/>
  <c r="BYY62" i="7"/>
  <c r="BYZ62" i="7"/>
  <c r="BZA62" i="7"/>
  <c r="BZB62" i="7"/>
  <c r="BZC62" i="7"/>
  <c r="BZD62" i="7"/>
  <c r="BZE62" i="7"/>
  <c r="BZF62" i="7"/>
  <c r="BZG62" i="7"/>
  <c r="BZH62" i="7"/>
  <c r="BZI62" i="7"/>
  <c r="BZJ62" i="7"/>
  <c r="BZK62" i="7"/>
  <c r="BZL62" i="7"/>
  <c r="BZM62" i="7"/>
  <c r="BZN62" i="7"/>
  <c r="BZO62" i="7"/>
  <c r="BZP62" i="7"/>
  <c r="BZQ62" i="7"/>
  <c r="BZR62" i="7"/>
  <c r="BZS62" i="7"/>
  <c r="BZT62" i="7"/>
  <c r="BZU62" i="7"/>
  <c r="BZV62" i="7"/>
  <c r="BZW62" i="7"/>
  <c r="BZX62" i="7"/>
  <c r="BZY62" i="7"/>
  <c r="BZZ62" i="7"/>
  <c r="CAA62" i="7"/>
  <c r="CAB62" i="7"/>
  <c r="CAC62" i="7"/>
  <c r="CAD62" i="7"/>
  <c r="CAE62" i="7"/>
  <c r="CAF62" i="7"/>
  <c r="CAG62" i="7"/>
  <c r="CAH62" i="7"/>
  <c r="CAI62" i="7"/>
  <c r="CAJ62" i="7"/>
  <c r="CAK62" i="7"/>
  <c r="CAL62" i="7"/>
  <c r="CAM62" i="7"/>
  <c r="CAN62" i="7"/>
  <c r="CAO62" i="7"/>
  <c r="CAP62" i="7"/>
  <c r="CAQ62" i="7"/>
  <c r="CAR62" i="7"/>
  <c r="CAS62" i="7"/>
  <c r="CAT62" i="7"/>
  <c r="CAU62" i="7"/>
  <c r="CAV62" i="7"/>
  <c r="CAW62" i="7"/>
  <c r="CAX62" i="7"/>
  <c r="CAY62" i="7"/>
  <c r="CAZ62" i="7"/>
  <c r="CBA62" i="7"/>
  <c r="CBB62" i="7"/>
  <c r="CBC62" i="7"/>
  <c r="CBD62" i="7"/>
  <c r="CBE62" i="7"/>
  <c r="CBF62" i="7"/>
  <c r="CBG62" i="7"/>
  <c r="CBH62" i="7"/>
  <c r="CBI62" i="7"/>
  <c r="CBJ62" i="7"/>
  <c r="CBK62" i="7"/>
  <c r="CBL62" i="7"/>
  <c r="CBM62" i="7"/>
  <c r="CBN62" i="7"/>
  <c r="CBO62" i="7"/>
  <c r="CBP62" i="7"/>
  <c r="CBQ62" i="7"/>
  <c r="CBR62" i="7"/>
  <c r="CBS62" i="7"/>
  <c r="CBT62" i="7"/>
  <c r="CBU62" i="7"/>
  <c r="CBV62" i="7"/>
  <c r="CBW62" i="7"/>
  <c r="CBX62" i="7"/>
  <c r="CBY62" i="7"/>
  <c r="CBZ62" i="7"/>
  <c r="CCA62" i="7"/>
  <c r="CCB62" i="7"/>
  <c r="CCC62" i="7"/>
  <c r="CCD62" i="7"/>
  <c r="CCE62" i="7"/>
  <c r="CCF62" i="7"/>
  <c r="CCG62" i="7"/>
  <c r="CCH62" i="7"/>
  <c r="CCI62" i="7"/>
  <c r="CCJ62" i="7"/>
  <c r="CCK62" i="7"/>
  <c r="CCL62" i="7"/>
  <c r="CCM62" i="7"/>
  <c r="CCN62" i="7"/>
  <c r="CCO62" i="7"/>
  <c r="CCP62" i="7"/>
  <c r="CCQ62" i="7"/>
  <c r="CCR62" i="7"/>
  <c r="CCS62" i="7"/>
  <c r="CCT62" i="7"/>
  <c r="CCU62" i="7"/>
  <c r="CCV62" i="7"/>
  <c r="CCW62" i="7"/>
  <c r="CCX62" i="7"/>
  <c r="CCY62" i="7"/>
  <c r="CCZ62" i="7"/>
  <c r="CDA62" i="7"/>
  <c r="CDB62" i="7"/>
  <c r="CDC62" i="7"/>
  <c r="CDD62" i="7"/>
  <c r="CDE62" i="7"/>
  <c r="CDF62" i="7"/>
  <c r="CDG62" i="7"/>
  <c r="CDH62" i="7"/>
  <c r="CDI62" i="7"/>
  <c r="CDJ62" i="7"/>
  <c r="CDK62" i="7"/>
  <c r="CDL62" i="7"/>
  <c r="CDM62" i="7"/>
  <c r="CDN62" i="7"/>
  <c r="CDO62" i="7"/>
  <c r="CDP62" i="7"/>
  <c r="CDQ62" i="7"/>
  <c r="CDR62" i="7"/>
  <c r="CDS62" i="7"/>
  <c r="CDT62" i="7"/>
  <c r="CDU62" i="7"/>
  <c r="CDV62" i="7"/>
  <c r="CDW62" i="7"/>
  <c r="CDX62" i="7"/>
  <c r="CDY62" i="7"/>
  <c r="CDZ62" i="7"/>
  <c r="CEA62" i="7"/>
  <c r="CEB62" i="7"/>
  <c r="CEC62" i="7"/>
  <c r="CED62" i="7"/>
  <c r="CEE62" i="7"/>
  <c r="CEF62" i="7"/>
  <c r="CEG62" i="7"/>
  <c r="CEH62" i="7"/>
  <c r="CEI62" i="7"/>
  <c r="CEJ62" i="7"/>
  <c r="CEK62" i="7"/>
  <c r="CEL62" i="7"/>
  <c r="CEM62" i="7"/>
  <c r="CEN62" i="7"/>
  <c r="CEO62" i="7"/>
  <c r="CEP62" i="7"/>
  <c r="CEQ62" i="7"/>
  <c r="CER62" i="7"/>
  <c r="CES62" i="7"/>
  <c r="CET62" i="7"/>
  <c r="CEU62" i="7"/>
  <c r="CEV62" i="7"/>
  <c r="CEW62" i="7"/>
  <c r="CEX62" i="7"/>
  <c r="CEY62" i="7"/>
  <c r="CEZ62" i="7"/>
  <c r="CFA62" i="7"/>
  <c r="CFB62" i="7"/>
  <c r="CFC62" i="7"/>
  <c r="CFD62" i="7"/>
  <c r="CFE62" i="7"/>
  <c r="CFF62" i="7"/>
  <c r="CFG62" i="7"/>
  <c r="CFH62" i="7"/>
  <c r="CFI62" i="7"/>
  <c r="CFJ62" i="7"/>
  <c r="CFK62" i="7"/>
  <c r="CFL62" i="7"/>
  <c r="CFM62" i="7"/>
  <c r="CFN62" i="7"/>
  <c r="CFO62" i="7"/>
  <c r="CFP62" i="7"/>
  <c r="CFQ62" i="7"/>
  <c r="CFR62" i="7"/>
  <c r="CFS62" i="7"/>
  <c r="CFT62" i="7"/>
  <c r="CFU62" i="7"/>
  <c r="CFV62" i="7"/>
  <c r="CFW62" i="7"/>
  <c r="CFX62" i="7"/>
  <c r="CFY62" i="7"/>
  <c r="CFZ62" i="7"/>
  <c r="CGA62" i="7"/>
  <c r="CGB62" i="7"/>
  <c r="CGC62" i="7"/>
  <c r="CGD62" i="7"/>
  <c r="CGE62" i="7"/>
  <c r="CGF62" i="7"/>
  <c r="CGG62" i="7"/>
  <c r="CGH62" i="7"/>
  <c r="CGI62" i="7"/>
  <c r="CGJ62" i="7"/>
  <c r="CGK62" i="7"/>
  <c r="CGL62" i="7"/>
  <c r="CGM62" i="7"/>
  <c r="CGN62" i="7"/>
  <c r="CGO62" i="7"/>
  <c r="CGP62" i="7"/>
  <c r="CGQ62" i="7"/>
  <c r="CGR62" i="7"/>
  <c r="CGS62" i="7"/>
  <c r="CGT62" i="7"/>
  <c r="CGU62" i="7"/>
  <c r="CGV62" i="7"/>
  <c r="CGW62" i="7"/>
  <c r="CGX62" i="7"/>
  <c r="CGY62" i="7"/>
  <c r="CGZ62" i="7"/>
  <c r="CHA62" i="7"/>
  <c r="CHB62" i="7"/>
  <c r="CHC62" i="7"/>
  <c r="CHD62" i="7"/>
  <c r="CHE62" i="7"/>
  <c r="CHF62" i="7"/>
  <c r="CHG62" i="7"/>
  <c r="CHH62" i="7"/>
  <c r="CHI62" i="7"/>
  <c r="CHJ62" i="7"/>
  <c r="CHK62" i="7"/>
  <c r="CHL62" i="7"/>
  <c r="CHM62" i="7"/>
  <c r="CHN62" i="7"/>
  <c r="CHO62" i="7"/>
  <c r="CHP62" i="7"/>
  <c r="CHQ62" i="7"/>
  <c r="CHR62" i="7"/>
  <c r="CHS62" i="7"/>
  <c r="CHT62" i="7"/>
  <c r="CHU62" i="7"/>
  <c r="CHV62" i="7"/>
  <c r="CHW62" i="7"/>
  <c r="CHX62" i="7"/>
  <c r="CHY62" i="7"/>
  <c r="CHZ62" i="7"/>
  <c r="CIA62" i="7"/>
  <c r="CIB62" i="7"/>
  <c r="CIC62" i="7"/>
  <c r="CID62" i="7"/>
  <c r="CIE62" i="7"/>
  <c r="CIF62" i="7"/>
  <c r="CIG62" i="7"/>
  <c r="CIH62" i="7"/>
  <c r="CII62" i="7"/>
  <c r="CIJ62" i="7"/>
  <c r="CIK62" i="7"/>
  <c r="CIL62" i="7"/>
  <c r="CIM62" i="7"/>
  <c r="CIN62" i="7"/>
  <c r="CIO62" i="7"/>
  <c r="CIP62" i="7"/>
  <c r="CIQ62" i="7"/>
  <c r="CIR62" i="7"/>
  <c r="CIS62" i="7"/>
  <c r="CIT62" i="7"/>
  <c r="CIU62" i="7"/>
  <c r="CIV62" i="7"/>
  <c r="CIW62" i="7"/>
  <c r="CIX62" i="7"/>
  <c r="CIY62" i="7"/>
  <c r="CIZ62" i="7"/>
  <c r="CJA62" i="7"/>
  <c r="CJB62" i="7"/>
  <c r="CJC62" i="7"/>
  <c r="CJD62" i="7"/>
  <c r="CJE62" i="7"/>
  <c r="CJF62" i="7"/>
  <c r="CJG62" i="7"/>
  <c r="CJH62" i="7"/>
  <c r="CJI62" i="7"/>
  <c r="CJJ62" i="7"/>
  <c r="CJK62" i="7"/>
  <c r="CJL62" i="7"/>
  <c r="CJM62" i="7"/>
  <c r="CJN62" i="7"/>
  <c r="CJO62" i="7"/>
  <c r="CJP62" i="7"/>
  <c r="CJQ62" i="7"/>
  <c r="CJR62" i="7"/>
  <c r="CJS62" i="7"/>
  <c r="CJT62" i="7"/>
  <c r="CJU62" i="7"/>
  <c r="CJV62" i="7"/>
  <c r="CJW62" i="7"/>
  <c r="CJX62" i="7"/>
  <c r="CJY62" i="7"/>
  <c r="CJZ62" i="7"/>
  <c r="CKA62" i="7"/>
  <c r="CKB62" i="7"/>
  <c r="CKC62" i="7"/>
  <c r="CKD62" i="7"/>
  <c r="CKE62" i="7"/>
  <c r="CKF62" i="7"/>
  <c r="CKG62" i="7"/>
  <c r="CKH62" i="7"/>
  <c r="CKI62" i="7"/>
  <c r="CKJ62" i="7"/>
  <c r="CKK62" i="7"/>
  <c r="CKL62" i="7"/>
  <c r="CKM62" i="7"/>
  <c r="CKN62" i="7"/>
  <c r="CKO62" i="7"/>
  <c r="CKP62" i="7"/>
  <c r="CKQ62" i="7"/>
  <c r="CKR62" i="7"/>
  <c r="CKS62" i="7"/>
  <c r="CKT62" i="7"/>
  <c r="CKU62" i="7"/>
  <c r="CKV62" i="7"/>
  <c r="CKW62" i="7"/>
  <c r="CKX62" i="7"/>
  <c r="CKY62" i="7"/>
  <c r="CKZ62" i="7"/>
  <c r="CLA62" i="7"/>
  <c r="CLB62" i="7"/>
  <c r="CLC62" i="7"/>
  <c r="CLD62" i="7"/>
  <c r="CLE62" i="7"/>
  <c r="CLF62" i="7"/>
  <c r="CLG62" i="7"/>
  <c r="CLH62" i="7"/>
  <c r="CLI62" i="7"/>
  <c r="CLJ62" i="7"/>
  <c r="CLK62" i="7"/>
  <c r="CLL62" i="7"/>
  <c r="CLM62" i="7"/>
  <c r="CLN62" i="7"/>
  <c r="CLO62" i="7"/>
  <c r="CLP62" i="7"/>
  <c r="CLQ62" i="7"/>
  <c r="CLR62" i="7"/>
  <c r="CLS62" i="7"/>
  <c r="CLT62" i="7"/>
  <c r="CLU62" i="7"/>
  <c r="CLV62" i="7"/>
  <c r="CLW62" i="7"/>
  <c r="CLX62" i="7"/>
  <c r="CLY62" i="7"/>
  <c r="CLZ62" i="7"/>
  <c r="CMA62" i="7"/>
  <c r="CMB62" i="7"/>
  <c r="CMC62" i="7"/>
  <c r="CMD62" i="7"/>
  <c r="CME62" i="7"/>
  <c r="CMF62" i="7"/>
  <c r="CMG62" i="7"/>
  <c r="CMH62" i="7"/>
  <c r="CMI62" i="7"/>
  <c r="CMJ62" i="7"/>
  <c r="CMK62" i="7"/>
  <c r="CML62" i="7"/>
  <c r="CMM62" i="7"/>
  <c r="CMN62" i="7"/>
  <c r="CMO62" i="7"/>
  <c r="CMP62" i="7"/>
  <c r="CMQ62" i="7"/>
  <c r="CMR62" i="7"/>
  <c r="CMS62" i="7"/>
  <c r="CMT62" i="7"/>
  <c r="CMU62" i="7"/>
  <c r="CMV62" i="7"/>
  <c r="CMW62" i="7"/>
  <c r="CMX62" i="7"/>
  <c r="CMY62" i="7"/>
  <c r="CMZ62" i="7"/>
  <c r="CNA62" i="7"/>
  <c r="CNB62" i="7"/>
  <c r="CNC62" i="7"/>
  <c r="CND62" i="7"/>
  <c r="CNE62" i="7"/>
  <c r="CNF62" i="7"/>
  <c r="CNG62" i="7"/>
  <c r="CNH62" i="7"/>
  <c r="CNI62" i="7"/>
  <c r="CNJ62" i="7"/>
  <c r="CNK62" i="7"/>
  <c r="CNL62" i="7"/>
  <c r="CNM62" i="7"/>
  <c r="CNN62" i="7"/>
  <c r="CNO62" i="7"/>
  <c r="CNP62" i="7"/>
  <c r="CNQ62" i="7"/>
  <c r="CNR62" i="7"/>
  <c r="CNS62" i="7"/>
  <c r="CNT62" i="7"/>
  <c r="CNU62" i="7"/>
  <c r="CNV62" i="7"/>
  <c r="CNW62" i="7"/>
  <c r="CNX62" i="7"/>
  <c r="CNY62" i="7"/>
  <c r="CNZ62" i="7"/>
  <c r="COA62" i="7"/>
  <c r="COB62" i="7"/>
  <c r="COC62" i="7"/>
  <c r="COD62" i="7"/>
  <c r="COE62" i="7"/>
  <c r="COF62" i="7"/>
  <c r="COG62" i="7"/>
  <c r="COH62" i="7"/>
  <c r="COI62" i="7"/>
  <c r="COJ62" i="7"/>
  <c r="COK62" i="7"/>
  <c r="COL62" i="7"/>
  <c r="COM62" i="7"/>
  <c r="CON62" i="7"/>
  <c r="COO62" i="7"/>
  <c r="COP62" i="7"/>
  <c r="COQ62" i="7"/>
  <c r="COR62" i="7"/>
  <c r="COS62" i="7"/>
  <c r="COT62" i="7"/>
  <c r="COU62" i="7"/>
  <c r="COV62" i="7"/>
  <c r="COW62" i="7"/>
  <c r="COX62" i="7"/>
  <c r="COY62" i="7"/>
  <c r="COZ62" i="7"/>
  <c r="CPA62" i="7"/>
  <c r="CPB62" i="7"/>
  <c r="CPC62" i="7"/>
  <c r="CPD62" i="7"/>
  <c r="CPE62" i="7"/>
  <c r="CPF62" i="7"/>
  <c r="CPG62" i="7"/>
  <c r="CPH62" i="7"/>
  <c r="CPI62" i="7"/>
  <c r="CPJ62" i="7"/>
  <c r="CPK62" i="7"/>
  <c r="CPL62" i="7"/>
  <c r="CPM62" i="7"/>
  <c r="CPN62" i="7"/>
  <c r="CPO62" i="7"/>
  <c r="CPP62" i="7"/>
  <c r="CPQ62" i="7"/>
  <c r="CPR62" i="7"/>
  <c r="CPS62" i="7"/>
  <c r="CPT62" i="7"/>
  <c r="CPU62" i="7"/>
  <c r="CPV62" i="7"/>
  <c r="CPW62" i="7"/>
  <c r="CPX62" i="7"/>
  <c r="CPY62" i="7"/>
  <c r="CPZ62" i="7"/>
  <c r="CQA62" i="7"/>
  <c r="CQB62" i="7"/>
  <c r="CQC62" i="7"/>
  <c r="CQD62" i="7"/>
  <c r="CQE62" i="7"/>
  <c r="CQF62" i="7"/>
  <c r="CQG62" i="7"/>
  <c r="CQH62" i="7"/>
  <c r="CQI62" i="7"/>
  <c r="CQJ62" i="7"/>
  <c r="CQK62" i="7"/>
  <c r="CQL62" i="7"/>
  <c r="CQM62" i="7"/>
  <c r="CQN62" i="7"/>
  <c r="CQO62" i="7"/>
  <c r="CQP62" i="7"/>
  <c r="CQQ62" i="7"/>
  <c r="CQR62" i="7"/>
  <c r="CQS62" i="7"/>
  <c r="CQT62" i="7"/>
  <c r="CQU62" i="7"/>
  <c r="CQV62" i="7"/>
  <c r="CQW62" i="7"/>
  <c r="CQX62" i="7"/>
  <c r="CQY62" i="7"/>
  <c r="CQZ62" i="7"/>
  <c r="CRA62" i="7"/>
  <c r="CRB62" i="7"/>
  <c r="CRC62" i="7"/>
  <c r="CRD62" i="7"/>
  <c r="CRE62" i="7"/>
  <c r="CRF62" i="7"/>
  <c r="CRG62" i="7"/>
  <c r="CRH62" i="7"/>
  <c r="CRI62" i="7"/>
  <c r="CRJ62" i="7"/>
  <c r="CRK62" i="7"/>
  <c r="CRL62" i="7"/>
  <c r="CRM62" i="7"/>
  <c r="CRN62" i="7"/>
  <c r="CRO62" i="7"/>
  <c r="CRP62" i="7"/>
  <c r="CRQ62" i="7"/>
  <c r="CRR62" i="7"/>
  <c r="CRS62" i="7"/>
  <c r="CRT62" i="7"/>
  <c r="CRU62" i="7"/>
  <c r="CRV62" i="7"/>
  <c r="CRW62" i="7"/>
  <c r="CRX62" i="7"/>
  <c r="CRY62" i="7"/>
  <c r="CRZ62" i="7"/>
  <c r="CSA62" i="7"/>
  <c r="CSB62" i="7"/>
  <c r="CSC62" i="7"/>
  <c r="CSD62" i="7"/>
  <c r="CSE62" i="7"/>
  <c r="CSF62" i="7"/>
  <c r="CSG62" i="7"/>
  <c r="CSH62" i="7"/>
  <c r="CSI62" i="7"/>
  <c r="CSJ62" i="7"/>
  <c r="CSK62" i="7"/>
  <c r="CSL62" i="7"/>
  <c r="CSM62" i="7"/>
  <c r="CSN62" i="7"/>
  <c r="CSO62" i="7"/>
  <c r="CSP62" i="7"/>
  <c r="CSQ62" i="7"/>
  <c r="CSR62" i="7"/>
  <c r="CSS62" i="7"/>
  <c r="CST62" i="7"/>
  <c r="CSU62" i="7"/>
  <c r="CSV62" i="7"/>
  <c r="CSW62" i="7"/>
  <c r="CSX62" i="7"/>
  <c r="CSY62" i="7"/>
  <c r="CSZ62" i="7"/>
  <c r="CTA62" i="7"/>
  <c r="CTB62" i="7"/>
  <c r="CTC62" i="7"/>
  <c r="CTD62" i="7"/>
  <c r="CTE62" i="7"/>
  <c r="CTF62" i="7"/>
  <c r="CTG62" i="7"/>
  <c r="CTH62" i="7"/>
  <c r="CTI62" i="7"/>
  <c r="CTJ62" i="7"/>
  <c r="CTK62" i="7"/>
  <c r="CTL62" i="7"/>
  <c r="CTM62" i="7"/>
  <c r="CTN62" i="7"/>
  <c r="CTO62" i="7"/>
  <c r="CTP62" i="7"/>
  <c r="CTQ62" i="7"/>
  <c r="CTR62" i="7"/>
  <c r="CTS62" i="7"/>
  <c r="CTT62" i="7"/>
  <c r="CTU62" i="7"/>
  <c r="CTV62" i="7"/>
  <c r="CTW62" i="7"/>
  <c r="CTX62" i="7"/>
  <c r="CTY62" i="7"/>
  <c r="CTZ62" i="7"/>
  <c r="CUA62" i="7"/>
  <c r="CUB62" i="7"/>
  <c r="CUC62" i="7"/>
  <c r="CUD62" i="7"/>
  <c r="CUE62" i="7"/>
  <c r="CUF62" i="7"/>
  <c r="CUG62" i="7"/>
  <c r="CUH62" i="7"/>
  <c r="CUI62" i="7"/>
  <c r="CUJ62" i="7"/>
  <c r="CUK62" i="7"/>
  <c r="CUL62" i="7"/>
  <c r="CUM62" i="7"/>
  <c r="CUN62" i="7"/>
  <c r="CUO62" i="7"/>
  <c r="CUP62" i="7"/>
  <c r="CUQ62" i="7"/>
  <c r="CUR62" i="7"/>
  <c r="CUS62" i="7"/>
  <c r="CUT62" i="7"/>
  <c r="CUU62" i="7"/>
  <c r="CUV62" i="7"/>
  <c r="CUW62" i="7"/>
  <c r="CUX62" i="7"/>
  <c r="CUY62" i="7"/>
  <c r="CUZ62" i="7"/>
  <c r="CVA62" i="7"/>
  <c r="CVB62" i="7"/>
  <c r="CVC62" i="7"/>
  <c r="CVD62" i="7"/>
  <c r="CVE62" i="7"/>
  <c r="CVF62" i="7"/>
  <c r="CVG62" i="7"/>
  <c r="CVH62" i="7"/>
  <c r="CVI62" i="7"/>
  <c r="CVJ62" i="7"/>
  <c r="CVK62" i="7"/>
  <c r="CVL62" i="7"/>
  <c r="CVM62" i="7"/>
  <c r="CVN62" i="7"/>
  <c r="CVO62" i="7"/>
  <c r="CVP62" i="7"/>
  <c r="CVQ62" i="7"/>
  <c r="CVR62" i="7"/>
  <c r="CVS62" i="7"/>
  <c r="CVT62" i="7"/>
  <c r="CVU62" i="7"/>
  <c r="CVV62" i="7"/>
  <c r="CVW62" i="7"/>
  <c r="CVX62" i="7"/>
  <c r="CVY62" i="7"/>
  <c r="CVZ62" i="7"/>
  <c r="CWA62" i="7"/>
  <c r="CWB62" i="7"/>
  <c r="CWC62" i="7"/>
  <c r="CWD62" i="7"/>
  <c r="CWE62" i="7"/>
  <c r="CWF62" i="7"/>
  <c r="CWG62" i="7"/>
  <c r="CWH62" i="7"/>
  <c r="CWI62" i="7"/>
  <c r="CWJ62" i="7"/>
  <c r="CWK62" i="7"/>
  <c r="CWL62" i="7"/>
  <c r="CWM62" i="7"/>
  <c r="CWN62" i="7"/>
  <c r="CWO62" i="7"/>
  <c r="CWP62" i="7"/>
  <c r="CWQ62" i="7"/>
  <c r="CWR62" i="7"/>
  <c r="CWS62" i="7"/>
  <c r="CWT62" i="7"/>
  <c r="CWU62" i="7"/>
  <c r="CWV62" i="7"/>
  <c r="CWW62" i="7"/>
  <c r="CWX62" i="7"/>
  <c r="CWY62" i="7"/>
  <c r="CWZ62" i="7"/>
  <c r="CXA62" i="7"/>
  <c r="CXB62" i="7"/>
  <c r="CXC62" i="7"/>
  <c r="CXD62" i="7"/>
  <c r="CXE62" i="7"/>
  <c r="CXF62" i="7"/>
  <c r="CXG62" i="7"/>
  <c r="CXH62" i="7"/>
  <c r="CXI62" i="7"/>
  <c r="CXJ62" i="7"/>
  <c r="CXK62" i="7"/>
  <c r="CXL62" i="7"/>
  <c r="CXM62" i="7"/>
  <c r="CXN62" i="7"/>
  <c r="CXO62" i="7"/>
  <c r="CXP62" i="7"/>
  <c r="CXQ62" i="7"/>
  <c r="CXR62" i="7"/>
  <c r="CXS62" i="7"/>
  <c r="CXT62" i="7"/>
  <c r="CXU62" i="7"/>
  <c r="CXV62" i="7"/>
  <c r="CXW62" i="7"/>
  <c r="CXX62" i="7"/>
  <c r="CXY62" i="7"/>
  <c r="CXZ62" i="7"/>
  <c r="CYA62" i="7"/>
  <c r="CYB62" i="7"/>
  <c r="CYC62" i="7"/>
  <c r="CYD62" i="7"/>
  <c r="CYE62" i="7"/>
  <c r="CYF62" i="7"/>
  <c r="CYG62" i="7"/>
  <c r="CYH62" i="7"/>
  <c r="CYI62" i="7"/>
  <c r="CYJ62" i="7"/>
  <c r="CYK62" i="7"/>
  <c r="CYL62" i="7"/>
  <c r="CYM62" i="7"/>
  <c r="CYN62" i="7"/>
  <c r="CYO62" i="7"/>
  <c r="CYP62" i="7"/>
  <c r="CYQ62" i="7"/>
  <c r="CYR62" i="7"/>
  <c r="CYS62" i="7"/>
  <c r="CYT62" i="7"/>
  <c r="CYU62" i="7"/>
  <c r="CYV62" i="7"/>
  <c r="CYW62" i="7"/>
  <c r="CYX62" i="7"/>
  <c r="CYY62" i="7"/>
  <c r="CYZ62" i="7"/>
  <c r="CZA62" i="7"/>
  <c r="CZB62" i="7"/>
  <c r="CZC62" i="7"/>
  <c r="CZD62" i="7"/>
  <c r="CZE62" i="7"/>
  <c r="CZF62" i="7"/>
  <c r="CZG62" i="7"/>
  <c r="CZH62" i="7"/>
  <c r="CZI62" i="7"/>
  <c r="CZJ62" i="7"/>
  <c r="CZK62" i="7"/>
  <c r="CZL62" i="7"/>
  <c r="CZM62" i="7"/>
  <c r="CZN62" i="7"/>
  <c r="CZO62" i="7"/>
  <c r="CZP62" i="7"/>
  <c r="CZQ62" i="7"/>
  <c r="CZR62" i="7"/>
  <c r="CZS62" i="7"/>
  <c r="CZT62" i="7"/>
  <c r="CZU62" i="7"/>
  <c r="CZV62" i="7"/>
  <c r="CZW62" i="7"/>
  <c r="CZX62" i="7"/>
  <c r="CZY62" i="7"/>
  <c r="CZZ62" i="7"/>
  <c r="DAA62" i="7"/>
  <c r="DAB62" i="7"/>
  <c r="DAC62" i="7"/>
  <c r="DAD62" i="7"/>
  <c r="DAE62" i="7"/>
  <c r="DAF62" i="7"/>
  <c r="DAG62" i="7"/>
  <c r="DAH62" i="7"/>
  <c r="DAI62" i="7"/>
  <c r="DAJ62" i="7"/>
  <c r="DAK62" i="7"/>
  <c r="DAL62" i="7"/>
  <c r="DAM62" i="7"/>
  <c r="DAN62" i="7"/>
  <c r="DAO62" i="7"/>
  <c r="DAP62" i="7"/>
  <c r="DAQ62" i="7"/>
  <c r="DAR62" i="7"/>
  <c r="DAS62" i="7"/>
  <c r="DAT62" i="7"/>
  <c r="DAU62" i="7"/>
  <c r="DAV62" i="7"/>
  <c r="DAW62" i="7"/>
  <c r="DAX62" i="7"/>
  <c r="DAY62" i="7"/>
  <c r="DAZ62" i="7"/>
  <c r="DBA62" i="7"/>
  <c r="DBB62" i="7"/>
  <c r="DBC62" i="7"/>
  <c r="DBD62" i="7"/>
  <c r="DBE62" i="7"/>
  <c r="DBF62" i="7"/>
  <c r="DBG62" i="7"/>
  <c r="DBH62" i="7"/>
  <c r="DBI62" i="7"/>
  <c r="DBJ62" i="7"/>
  <c r="DBK62" i="7"/>
  <c r="DBL62" i="7"/>
  <c r="DBM62" i="7"/>
  <c r="DBN62" i="7"/>
  <c r="DBO62" i="7"/>
  <c r="DBP62" i="7"/>
  <c r="DBQ62" i="7"/>
  <c r="DBR62" i="7"/>
  <c r="DBS62" i="7"/>
  <c r="DBT62" i="7"/>
  <c r="DBU62" i="7"/>
  <c r="DBV62" i="7"/>
  <c r="DBW62" i="7"/>
  <c r="DBX62" i="7"/>
  <c r="DBY62" i="7"/>
  <c r="DBZ62" i="7"/>
  <c r="DCA62" i="7"/>
  <c r="DCB62" i="7"/>
  <c r="DCC62" i="7"/>
  <c r="DCD62" i="7"/>
  <c r="DCE62" i="7"/>
  <c r="DCF62" i="7"/>
  <c r="DCG62" i="7"/>
  <c r="DCH62" i="7"/>
  <c r="DCI62" i="7"/>
  <c r="DCJ62" i="7"/>
  <c r="DCK62" i="7"/>
  <c r="DCL62" i="7"/>
  <c r="DCM62" i="7"/>
  <c r="DCN62" i="7"/>
  <c r="DCO62" i="7"/>
  <c r="DCP62" i="7"/>
  <c r="DCQ62" i="7"/>
  <c r="DCR62" i="7"/>
  <c r="DCS62" i="7"/>
  <c r="DCT62" i="7"/>
  <c r="DCU62" i="7"/>
  <c r="DCV62" i="7"/>
  <c r="DCW62" i="7"/>
  <c r="DCX62" i="7"/>
  <c r="DCY62" i="7"/>
  <c r="DCZ62" i="7"/>
  <c r="DDA62" i="7"/>
  <c r="DDB62" i="7"/>
  <c r="DDC62" i="7"/>
  <c r="DDD62" i="7"/>
  <c r="DDE62" i="7"/>
  <c r="DDF62" i="7"/>
  <c r="DDG62" i="7"/>
  <c r="DDH62" i="7"/>
  <c r="DDI62" i="7"/>
  <c r="DDJ62" i="7"/>
  <c r="DDK62" i="7"/>
  <c r="DDL62" i="7"/>
  <c r="DDM62" i="7"/>
  <c r="DDN62" i="7"/>
  <c r="DDO62" i="7"/>
  <c r="DDP62" i="7"/>
  <c r="DDQ62" i="7"/>
  <c r="DDR62" i="7"/>
  <c r="DDS62" i="7"/>
  <c r="DDT62" i="7"/>
  <c r="DDU62" i="7"/>
  <c r="DDV62" i="7"/>
  <c r="DDW62" i="7"/>
  <c r="DDX62" i="7"/>
  <c r="DDY62" i="7"/>
  <c r="DDZ62" i="7"/>
  <c r="DEA62" i="7"/>
  <c r="DEB62" i="7"/>
  <c r="DEC62" i="7"/>
  <c r="DED62" i="7"/>
  <c r="DEE62" i="7"/>
  <c r="DEF62" i="7"/>
  <c r="DEG62" i="7"/>
  <c r="DEH62" i="7"/>
  <c r="DEI62" i="7"/>
  <c r="DEJ62" i="7"/>
  <c r="DEK62" i="7"/>
  <c r="DEL62" i="7"/>
  <c r="DEM62" i="7"/>
  <c r="DEN62" i="7"/>
  <c r="DEO62" i="7"/>
  <c r="DEP62" i="7"/>
  <c r="DEQ62" i="7"/>
  <c r="DER62" i="7"/>
  <c r="DES62" i="7"/>
  <c r="DET62" i="7"/>
  <c r="DEU62" i="7"/>
  <c r="DEV62" i="7"/>
  <c r="DEW62" i="7"/>
  <c r="DEX62" i="7"/>
  <c r="DEY62" i="7"/>
  <c r="DEZ62" i="7"/>
  <c r="DFA62" i="7"/>
  <c r="DFB62" i="7"/>
  <c r="DFC62" i="7"/>
  <c r="DFD62" i="7"/>
  <c r="DFE62" i="7"/>
  <c r="DFF62" i="7"/>
  <c r="DFG62" i="7"/>
  <c r="DFH62" i="7"/>
  <c r="DFI62" i="7"/>
  <c r="DFJ62" i="7"/>
  <c r="DFK62" i="7"/>
  <c r="DFL62" i="7"/>
  <c r="DFM62" i="7"/>
  <c r="DFN62" i="7"/>
  <c r="DFO62" i="7"/>
  <c r="DFP62" i="7"/>
  <c r="DFQ62" i="7"/>
  <c r="DFR62" i="7"/>
  <c r="DFS62" i="7"/>
  <c r="DFT62" i="7"/>
  <c r="DFU62" i="7"/>
  <c r="DFV62" i="7"/>
  <c r="DFW62" i="7"/>
  <c r="DFX62" i="7"/>
  <c r="DFY62" i="7"/>
  <c r="DFZ62" i="7"/>
  <c r="DGA62" i="7"/>
  <c r="DGB62" i="7"/>
  <c r="DGC62" i="7"/>
  <c r="DGD62" i="7"/>
  <c r="DGE62" i="7"/>
  <c r="DGF62" i="7"/>
  <c r="DGG62" i="7"/>
  <c r="DGH62" i="7"/>
  <c r="DGI62" i="7"/>
  <c r="DGJ62" i="7"/>
  <c r="DGK62" i="7"/>
  <c r="DGL62" i="7"/>
  <c r="DGM62" i="7"/>
  <c r="DGN62" i="7"/>
  <c r="DGO62" i="7"/>
  <c r="DGP62" i="7"/>
  <c r="DGQ62" i="7"/>
  <c r="DGR62" i="7"/>
  <c r="DGS62" i="7"/>
  <c r="DGT62" i="7"/>
  <c r="DGU62" i="7"/>
  <c r="DGV62" i="7"/>
  <c r="DGW62" i="7"/>
  <c r="DGX62" i="7"/>
  <c r="DGY62" i="7"/>
  <c r="DGZ62" i="7"/>
  <c r="DHA62" i="7"/>
  <c r="DHB62" i="7"/>
  <c r="DHC62" i="7"/>
  <c r="DHD62" i="7"/>
  <c r="DHE62" i="7"/>
  <c r="DHF62" i="7"/>
  <c r="DHG62" i="7"/>
  <c r="DHH62" i="7"/>
  <c r="DHI62" i="7"/>
  <c r="DHJ62" i="7"/>
  <c r="DHK62" i="7"/>
  <c r="DHL62" i="7"/>
  <c r="DHM62" i="7"/>
  <c r="DHN62" i="7"/>
  <c r="DHO62" i="7"/>
  <c r="DHP62" i="7"/>
  <c r="DHQ62" i="7"/>
  <c r="DHR62" i="7"/>
  <c r="DHS62" i="7"/>
  <c r="DHT62" i="7"/>
  <c r="DHU62" i="7"/>
  <c r="DHV62" i="7"/>
  <c r="DHW62" i="7"/>
  <c r="DHX62" i="7"/>
  <c r="DHY62" i="7"/>
  <c r="DHZ62" i="7"/>
  <c r="DIA62" i="7"/>
  <c r="DIB62" i="7"/>
  <c r="DIC62" i="7"/>
  <c r="DID62" i="7"/>
  <c r="DIE62" i="7"/>
  <c r="DIF62" i="7"/>
  <c r="DIG62" i="7"/>
  <c r="DIH62" i="7"/>
  <c r="DII62" i="7"/>
  <c r="DIJ62" i="7"/>
  <c r="DIK62" i="7"/>
  <c r="DIL62" i="7"/>
  <c r="DIM62" i="7"/>
  <c r="DIN62" i="7"/>
  <c r="DIO62" i="7"/>
  <c r="DIP62" i="7"/>
  <c r="DIQ62" i="7"/>
  <c r="DIR62" i="7"/>
  <c r="DIS62" i="7"/>
  <c r="DIT62" i="7"/>
  <c r="DIU62" i="7"/>
  <c r="DIV62" i="7"/>
  <c r="DIW62" i="7"/>
  <c r="DIX62" i="7"/>
  <c r="DIY62" i="7"/>
  <c r="DIZ62" i="7"/>
  <c r="DJA62" i="7"/>
  <c r="DJB62" i="7"/>
  <c r="DJC62" i="7"/>
  <c r="DJD62" i="7"/>
  <c r="DJE62" i="7"/>
  <c r="DJF62" i="7"/>
  <c r="DJG62" i="7"/>
  <c r="DJH62" i="7"/>
  <c r="DJI62" i="7"/>
  <c r="DJJ62" i="7"/>
  <c r="DJK62" i="7"/>
  <c r="DJL62" i="7"/>
  <c r="DJM62" i="7"/>
  <c r="DJN62" i="7"/>
  <c r="DJO62" i="7"/>
  <c r="DJP62" i="7"/>
  <c r="DJQ62" i="7"/>
  <c r="DJR62" i="7"/>
  <c r="DJS62" i="7"/>
  <c r="DJT62" i="7"/>
  <c r="DJU62" i="7"/>
  <c r="DJV62" i="7"/>
  <c r="DJW62" i="7"/>
  <c r="DJX62" i="7"/>
  <c r="DJY62" i="7"/>
  <c r="DJZ62" i="7"/>
  <c r="DKA62" i="7"/>
  <c r="DKB62" i="7"/>
  <c r="DKC62" i="7"/>
  <c r="DKD62" i="7"/>
  <c r="DKE62" i="7"/>
  <c r="DKF62" i="7"/>
  <c r="DKG62" i="7"/>
  <c r="DKH62" i="7"/>
  <c r="DKI62" i="7"/>
  <c r="DKJ62" i="7"/>
  <c r="DKK62" i="7"/>
  <c r="DKL62" i="7"/>
  <c r="DKM62" i="7"/>
  <c r="DKN62" i="7"/>
  <c r="DKO62" i="7"/>
  <c r="DKP62" i="7"/>
  <c r="DKQ62" i="7"/>
  <c r="DKR62" i="7"/>
  <c r="DKS62" i="7"/>
  <c r="DKT62" i="7"/>
  <c r="DKU62" i="7"/>
  <c r="DKV62" i="7"/>
  <c r="DKW62" i="7"/>
  <c r="DKX62" i="7"/>
  <c r="DKY62" i="7"/>
  <c r="DKZ62" i="7"/>
  <c r="DLA62" i="7"/>
  <c r="DLB62" i="7"/>
  <c r="DLC62" i="7"/>
  <c r="DLD62" i="7"/>
  <c r="DLE62" i="7"/>
  <c r="DLF62" i="7"/>
  <c r="DLG62" i="7"/>
  <c r="DLH62" i="7"/>
  <c r="DLI62" i="7"/>
  <c r="DLJ62" i="7"/>
  <c r="DLK62" i="7"/>
  <c r="DLL62" i="7"/>
  <c r="DLM62" i="7"/>
  <c r="DLN62" i="7"/>
  <c r="DLO62" i="7"/>
  <c r="DLP62" i="7"/>
  <c r="DLQ62" i="7"/>
  <c r="DLR62" i="7"/>
  <c r="DLS62" i="7"/>
  <c r="DLT62" i="7"/>
  <c r="DLU62" i="7"/>
  <c r="DLV62" i="7"/>
  <c r="DLW62" i="7"/>
  <c r="DLX62" i="7"/>
  <c r="DLY62" i="7"/>
  <c r="DLZ62" i="7"/>
  <c r="DMA62" i="7"/>
  <c r="DMB62" i="7"/>
  <c r="DMC62" i="7"/>
  <c r="DMD62" i="7"/>
  <c r="DME62" i="7"/>
  <c r="DMF62" i="7"/>
  <c r="DMG62" i="7"/>
  <c r="DMH62" i="7"/>
  <c r="DMI62" i="7"/>
  <c r="DMJ62" i="7"/>
  <c r="DMK62" i="7"/>
  <c r="DML62" i="7"/>
  <c r="DMM62" i="7"/>
  <c r="DMN62" i="7"/>
  <c r="DMO62" i="7"/>
  <c r="DMP62" i="7"/>
  <c r="DMQ62" i="7"/>
  <c r="DMR62" i="7"/>
  <c r="DMS62" i="7"/>
  <c r="DMT62" i="7"/>
  <c r="DMU62" i="7"/>
  <c r="DMV62" i="7"/>
  <c r="DMW62" i="7"/>
  <c r="DMX62" i="7"/>
  <c r="DMY62" i="7"/>
  <c r="DMZ62" i="7"/>
  <c r="DNA62" i="7"/>
  <c r="DNB62" i="7"/>
  <c r="DNC62" i="7"/>
  <c r="DND62" i="7"/>
  <c r="DNE62" i="7"/>
  <c r="DNF62" i="7"/>
  <c r="DNG62" i="7"/>
  <c r="DNH62" i="7"/>
  <c r="DNI62" i="7"/>
  <c r="DNJ62" i="7"/>
  <c r="DNK62" i="7"/>
  <c r="DNL62" i="7"/>
  <c r="DNM62" i="7"/>
  <c r="DNN62" i="7"/>
  <c r="DNO62" i="7"/>
  <c r="DNP62" i="7"/>
  <c r="DNQ62" i="7"/>
  <c r="DNR62" i="7"/>
  <c r="DNS62" i="7"/>
  <c r="DNT62" i="7"/>
  <c r="DNU62" i="7"/>
  <c r="DNV62" i="7"/>
  <c r="DNW62" i="7"/>
  <c r="DNX62" i="7"/>
  <c r="DNY62" i="7"/>
  <c r="DNZ62" i="7"/>
  <c r="DOA62" i="7"/>
  <c r="DOB62" i="7"/>
  <c r="DOC62" i="7"/>
  <c r="DOD62" i="7"/>
  <c r="DOE62" i="7"/>
  <c r="DOF62" i="7"/>
  <c r="DOG62" i="7"/>
  <c r="DOH62" i="7"/>
  <c r="DOI62" i="7"/>
  <c r="DOJ62" i="7"/>
  <c r="DOK62" i="7"/>
  <c r="DOL62" i="7"/>
  <c r="DOM62" i="7"/>
  <c r="DON62" i="7"/>
  <c r="DOO62" i="7"/>
  <c r="DOP62" i="7"/>
  <c r="DOQ62" i="7"/>
  <c r="DOR62" i="7"/>
  <c r="DOS62" i="7"/>
  <c r="DOT62" i="7"/>
  <c r="DOU62" i="7"/>
  <c r="DOV62" i="7"/>
  <c r="DOW62" i="7"/>
  <c r="DOX62" i="7"/>
  <c r="DOY62" i="7"/>
  <c r="DOZ62" i="7"/>
  <c r="DPA62" i="7"/>
  <c r="DPB62" i="7"/>
  <c r="DPC62" i="7"/>
  <c r="DPD62" i="7"/>
  <c r="DPE62" i="7"/>
  <c r="DPF62" i="7"/>
  <c r="DPG62" i="7"/>
  <c r="DPH62" i="7"/>
  <c r="DPI62" i="7"/>
  <c r="DPJ62" i="7"/>
  <c r="DPK62" i="7"/>
  <c r="DPL62" i="7"/>
  <c r="DPM62" i="7"/>
  <c r="DPN62" i="7"/>
  <c r="DPO62" i="7"/>
  <c r="DPP62" i="7"/>
  <c r="DPQ62" i="7"/>
  <c r="DPR62" i="7"/>
  <c r="DPS62" i="7"/>
  <c r="DPT62" i="7"/>
  <c r="DPU62" i="7"/>
  <c r="DPV62" i="7"/>
  <c r="DPW62" i="7"/>
  <c r="DPX62" i="7"/>
  <c r="DPY62" i="7"/>
  <c r="DPZ62" i="7"/>
  <c r="DQA62" i="7"/>
  <c r="DQB62" i="7"/>
  <c r="DQC62" i="7"/>
  <c r="DQD62" i="7"/>
  <c r="DQE62" i="7"/>
  <c r="DQF62" i="7"/>
  <c r="DQG62" i="7"/>
  <c r="DQH62" i="7"/>
  <c r="DQI62" i="7"/>
  <c r="DQJ62" i="7"/>
  <c r="DQK62" i="7"/>
  <c r="DQL62" i="7"/>
  <c r="DQM62" i="7"/>
  <c r="DQN62" i="7"/>
  <c r="DQO62" i="7"/>
  <c r="DQP62" i="7"/>
  <c r="DQQ62" i="7"/>
  <c r="DQR62" i="7"/>
  <c r="DQS62" i="7"/>
  <c r="DQT62" i="7"/>
  <c r="DQU62" i="7"/>
  <c r="DQV62" i="7"/>
  <c r="DQW62" i="7"/>
  <c r="DQX62" i="7"/>
  <c r="DQY62" i="7"/>
  <c r="DQZ62" i="7"/>
  <c r="DRA62" i="7"/>
  <c r="DRB62" i="7"/>
  <c r="DRC62" i="7"/>
  <c r="DRD62" i="7"/>
  <c r="DRE62" i="7"/>
  <c r="DRF62" i="7"/>
  <c r="DRG62" i="7"/>
  <c r="DRH62" i="7"/>
  <c r="DRI62" i="7"/>
  <c r="DRJ62" i="7"/>
  <c r="DRK62" i="7"/>
  <c r="DRL62" i="7"/>
  <c r="DRM62" i="7"/>
  <c r="DRN62" i="7"/>
  <c r="DRO62" i="7"/>
  <c r="DRP62" i="7"/>
  <c r="DRQ62" i="7"/>
  <c r="DRR62" i="7"/>
  <c r="DRS62" i="7"/>
  <c r="DRT62" i="7"/>
  <c r="DRU62" i="7"/>
  <c r="DRV62" i="7"/>
  <c r="DRW62" i="7"/>
  <c r="DRX62" i="7"/>
  <c r="DRY62" i="7"/>
  <c r="DRZ62" i="7"/>
  <c r="DSA62" i="7"/>
  <c r="DSB62" i="7"/>
  <c r="DSC62" i="7"/>
  <c r="DSD62" i="7"/>
  <c r="DSE62" i="7"/>
  <c r="DSF62" i="7"/>
  <c r="DSG62" i="7"/>
  <c r="DSH62" i="7"/>
  <c r="DSI62" i="7"/>
  <c r="DSJ62" i="7"/>
  <c r="DSK62" i="7"/>
  <c r="DSL62" i="7"/>
  <c r="DSM62" i="7"/>
  <c r="DSN62" i="7"/>
  <c r="DSO62" i="7"/>
  <c r="DSP62" i="7"/>
  <c r="DSQ62" i="7"/>
  <c r="DSR62" i="7"/>
  <c r="DSS62" i="7"/>
  <c r="DST62" i="7"/>
  <c r="DSU62" i="7"/>
  <c r="DSV62" i="7"/>
  <c r="DSW62" i="7"/>
  <c r="DSX62" i="7"/>
  <c r="DSY62" i="7"/>
  <c r="DSZ62" i="7"/>
  <c r="DTA62" i="7"/>
  <c r="DTB62" i="7"/>
  <c r="DTC62" i="7"/>
  <c r="DTD62" i="7"/>
  <c r="DTE62" i="7"/>
  <c r="DTF62" i="7"/>
  <c r="DTG62" i="7"/>
  <c r="DTH62" i="7"/>
  <c r="DTI62" i="7"/>
  <c r="DTJ62" i="7"/>
  <c r="DTK62" i="7"/>
  <c r="DTL62" i="7"/>
  <c r="DTM62" i="7"/>
  <c r="DTN62" i="7"/>
  <c r="DTO62" i="7"/>
  <c r="DTP62" i="7"/>
  <c r="DTQ62" i="7"/>
  <c r="DTR62" i="7"/>
  <c r="DTS62" i="7"/>
  <c r="DTT62" i="7"/>
  <c r="DTU62" i="7"/>
  <c r="DTV62" i="7"/>
  <c r="DTW62" i="7"/>
  <c r="DTX62" i="7"/>
  <c r="DTY62" i="7"/>
  <c r="DTZ62" i="7"/>
  <c r="DUA62" i="7"/>
  <c r="DUB62" i="7"/>
  <c r="DUC62" i="7"/>
  <c r="DUD62" i="7"/>
  <c r="DUE62" i="7"/>
  <c r="DUF62" i="7"/>
  <c r="DUG62" i="7"/>
  <c r="DUH62" i="7"/>
  <c r="DUI62" i="7"/>
  <c r="DUJ62" i="7"/>
  <c r="DUK62" i="7"/>
  <c r="DUL62" i="7"/>
  <c r="DUM62" i="7"/>
  <c r="DUN62" i="7"/>
  <c r="DUO62" i="7"/>
  <c r="DUP62" i="7"/>
  <c r="DUQ62" i="7"/>
  <c r="DUR62" i="7"/>
  <c r="DUS62" i="7"/>
  <c r="DUT62" i="7"/>
  <c r="DUU62" i="7"/>
  <c r="DUV62" i="7"/>
  <c r="DUW62" i="7"/>
  <c r="DUX62" i="7"/>
  <c r="DUY62" i="7"/>
  <c r="DUZ62" i="7"/>
  <c r="DVA62" i="7"/>
  <c r="DVB62" i="7"/>
  <c r="DVC62" i="7"/>
  <c r="DVD62" i="7"/>
  <c r="DVE62" i="7"/>
  <c r="DVF62" i="7"/>
  <c r="DVG62" i="7"/>
  <c r="DVH62" i="7"/>
  <c r="DVI62" i="7"/>
  <c r="DVJ62" i="7"/>
  <c r="DVK62" i="7"/>
  <c r="DVL62" i="7"/>
  <c r="DVM62" i="7"/>
  <c r="DVN62" i="7"/>
  <c r="DVO62" i="7"/>
  <c r="DVP62" i="7"/>
  <c r="DVQ62" i="7"/>
  <c r="DVR62" i="7"/>
  <c r="DVS62" i="7"/>
  <c r="DVT62" i="7"/>
  <c r="DVU62" i="7"/>
  <c r="DVV62" i="7"/>
  <c r="DVW62" i="7"/>
  <c r="DVX62" i="7"/>
  <c r="DVY62" i="7"/>
  <c r="DVZ62" i="7"/>
  <c r="DWA62" i="7"/>
  <c r="DWB62" i="7"/>
  <c r="DWC62" i="7"/>
  <c r="DWD62" i="7"/>
  <c r="DWE62" i="7"/>
  <c r="DWF62" i="7"/>
  <c r="DWG62" i="7"/>
  <c r="DWH62" i="7"/>
  <c r="DWI62" i="7"/>
  <c r="DWJ62" i="7"/>
  <c r="DWK62" i="7"/>
  <c r="DWL62" i="7"/>
  <c r="DWM62" i="7"/>
  <c r="DWN62" i="7"/>
  <c r="DWO62" i="7"/>
  <c r="DWP62" i="7"/>
  <c r="DWQ62" i="7"/>
  <c r="DWR62" i="7"/>
  <c r="DWS62" i="7"/>
  <c r="DWT62" i="7"/>
  <c r="DWU62" i="7"/>
  <c r="DWV62" i="7"/>
  <c r="DWW62" i="7"/>
  <c r="DWX62" i="7"/>
  <c r="DWY62" i="7"/>
  <c r="DWZ62" i="7"/>
  <c r="DXA62" i="7"/>
  <c r="DXB62" i="7"/>
  <c r="DXC62" i="7"/>
  <c r="DXD62" i="7"/>
  <c r="DXE62" i="7"/>
  <c r="DXF62" i="7"/>
  <c r="DXG62" i="7"/>
  <c r="DXH62" i="7"/>
  <c r="DXI62" i="7"/>
  <c r="DXJ62" i="7"/>
  <c r="DXK62" i="7"/>
  <c r="DXL62" i="7"/>
  <c r="DXM62" i="7"/>
  <c r="DXN62" i="7"/>
  <c r="DXO62" i="7"/>
  <c r="DXP62" i="7"/>
  <c r="DXQ62" i="7"/>
  <c r="DXR62" i="7"/>
  <c r="DXS62" i="7"/>
  <c r="DXT62" i="7"/>
  <c r="DXU62" i="7"/>
  <c r="DXV62" i="7"/>
  <c r="DXW62" i="7"/>
  <c r="DXX62" i="7"/>
  <c r="DXY62" i="7"/>
  <c r="DXZ62" i="7"/>
  <c r="DYA62" i="7"/>
  <c r="DYB62" i="7"/>
  <c r="DYC62" i="7"/>
  <c r="DYD62" i="7"/>
  <c r="DYE62" i="7"/>
  <c r="DYF62" i="7"/>
  <c r="DYG62" i="7"/>
  <c r="DYH62" i="7"/>
  <c r="DYI62" i="7"/>
  <c r="DYJ62" i="7"/>
  <c r="DYK62" i="7"/>
  <c r="DYL62" i="7"/>
  <c r="DYM62" i="7"/>
  <c r="DYN62" i="7"/>
  <c r="DYO62" i="7"/>
  <c r="DYP62" i="7"/>
  <c r="DYQ62" i="7"/>
  <c r="DYR62" i="7"/>
  <c r="DYS62" i="7"/>
  <c r="DYT62" i="7"/>
  <c r="DYU62" i="7"/>
  <c r="DYV62" i="7"/>
  <c r="DYW62" i="7"/>
  <c r="DYX62" i="7"/>
  <c r="DYY62" i="7"/>
  <c r="DYZ62" i="7"/>
  <c r="DZA62" i="7"/>
  <c r="DZB62" i="7"/>
  <c r="DZC62" i="7"/>
  <c r="DZD62" i="7"/>
  <c r="DZE62" i="7"/>
  <c r="DZF62" i="7"/>
  <c r="DZG62" i="7"/>
  <c r="DZH62" i="7"/>
  <c r="DZI62" i="7"/>
  <c r="DZJ62" i="7"/>
  <c r="DZK62" i="7"/>
  <c r="DZL62" i="7"/>
  <c r="DZM62" i="7"/>
  <c r="DZN62" i="7"/>
  <c r="DZO62" i="7"/>
  <c r="DZP62" i="7"/>
  <c r="DZQ62" i="7"/>
  <c r="DZR62" i="7"/>
  <c r="DZS62" i="7"/>
  <c r="DZT62" i="7"/>
  <c r="DZU62" i="7"/>
  <c r="DZV62" i="7"/>
  <c r="DZW62" i="7"/>
  <c r="DZX62" i="7"/>
  <c r="DZY62" i="7"/>
  <c r="DZZ62" i="7"/>
  <c r="EAA62" i="7"/>
  <c r="EAB62" i="7"/>
  <c r="EAC62" i="7"/>
  <c r="EAD62" i="7"/>
  <c r="EAE62" i="7"/>
  <c r="EAF62" i="7"/>
  <c r="EAG62" i="7"/>
  <c r="EAH62" i="7"/>
  <c r="EAI62" i="7"/>
  <c r="EAJ62" i="7"/>
  <c r="EAK62" i="7"/>
  <c r="EAL62" i="7"/>
  <c r="EAM62" i="7"/>
  <c r="EAN62" i="7"/>
  <c r="EAO62" i="7"/>
  <c r="EAP62" i="7"/>
  <c r="EAQ62" i="7"/>
  <c r="EAR62" i="7"/>
  <c r="EAS62" i="7"/>
  <c r="EAT62" i="7"/>
  <c r="EAU62" i="7"/>
  <c r="EAV62" i="7"/>
  <c r="EAW62" i="7"/>
  <c r="EAX62" i="7"/>
  <c r="EAY62" i="7"/>
  <c r="EAZ62" i="7"/>
  <c r="EBA62" i="7"/>
  <c r="EBB62" i="7"/>
  <c r="EBC62" i="7"/>
  <c r="EBD62" i="7"/>
  <c r="EBE62" i="7"/>
  <c r="EBF62" i="7"/>
  <c r="EBG62" i="7"/>
  <c r="EBH62" i="7"/>
  <c r="EBI62" i="7"/>
  <c r="EBJ62" i="7"/>
  <c r="EBK62" i="7"/>
  <c r="EBL62" i="7"/>
  <c r="EBM62" i="7"/>
  <c r="EBN62" i="7"/>
  <c r="EBO62" i="7"/>
  <c r="EBP62" i="7"/>
  <c r="EBQ62" i="7"/>
  <c r="EBR62" i="7"/>
  <c r="EBS62" i="7"/>
  <c r="EBT62" i="7"/>
  <c r="EBU62" i="7"/>
  <c r="EBV62" i="7"/>
  <c r="EBW62" i="7"/>
  <c r="EBX62" i="7"/>
  <c r="EBY62" i="7"/>
  <c r="EBZ62" i="7"/>
  <c r="ECA62" i="7"/>
  <c r="ECB62" i="7"/>
  <c r="ECC62" i="7"/>
  <c r="ECD62" i="7"/>
  <c r="ECE62" i="7"/>
  <c r="ECF62" i="7"/>
  <c r="ECG62" i="7"/>
  <c r="ECH62" i="7"/>
  <c r="ECI62" i="7"/>
  <c r="ECJ62" i="7"/>
  <c r="ECK62" i="7"/>
  <c r="ECL62" i="7"/>
  <c r="ECM62" i="7"/>
  <c r="ECN62" i="7"/>
  <c r="ECO62" i="7"/>
  <c r="ECP62" i="7"/>
  <c r="ECQ62" i="7"/>
  <c r="ECR62" i="7"/>
  <c r="ECS62" i="7"/>
  <c r="ECT62" i="7"/>
  <c r="ECU62" i="7"/>
  <c r="ECV62" i="7"/>
  <c r="ECW62" i="7"/>
  <c r="ECX62" i="7"/>
  <c r="ECY62" i="7"/>
  <c r="ECZ62" i="7"/>
  <c r="EDA62" i="7"/>
  <c r="EDB62" i="7"/>
  <c r="EDC62" i="7"/>
  <c r="EDD62" i="7"/>
  <c r="EDE62" i="7"/>
  <c r="EDF62" i="7"/>
  <c r="EDG62" i="7"/>
  <c r="EDH62" i="7"/>
  <c r="EDI62" i="7"/>
  <c r="EDJ62" i="7"/>
  <c r="EDK62" i="7"/>
  <c r="EDL62" i="7"/>
  <c r="EDM62" i="7"/>
  <c r="EDN62" i="7"/>
  <c r="EDO62" i="7"/>
  <c r="EDP62" i="7"/>
  <c r="EDQ62" i="7"/>
  <c r="EDR62" i="7"/>
  <c r="EDS62" i="7"/>
  <c r="EDT62" i="7"/>
  <c r="EDU62" i="7"/>
  <c r="EDV62" i="7"/>
  <c r="EDW62" i="7"/>
  <c r="EDX62" i="7"/>
  <c r="EDY62" i="7"/>
  <c r="EDZ62" i="7"/>
  <c r="EEA62" i="7"/>
  <c r="EEB62" i="7"/>
  <c r="EEC62" i="7"/>
  <c r="EED62" i="7"/>
  <c r="EEE62" i="7"/>
  <c r="EEF62" i="7"/>
  <c r="EEG62" i="7"/>
  <c r="EEH62" i="7"/>
  <c r="EEI62" i="7"/>
  <c r="EEJ62" i="7"/>
  <c r="EEK62" i="7"/>
  <c r="EEL62" i="7"/>
  <c r="EEM62" i="7"/>
  <c r="EEN62" i="7"/>
  <c r="EEO62" i="7"/>
  <c r="EEP62" i="7"/>
  <c r="EEQ62" i="7"/>
  <c r="EER62" i="7"/>
  <c r="EES62" i="7"/>
  <c r="EET62" i="7"/>
  <c r="EEU62" i="7"/>
  <c r="EEV62" i="7"/>
  <c r="EEW62" i="7"/>
  <c r="EEX62" i="7"/>
  <c r="EEY62" i="7"/>
  <c r="EEZ62" i="7"/>
  <c r="EFA62" i="7"/>
  <c r="EFB62" i="7"/>
  <c r="EFC62" i="7"/>
  <c r="EFD62" i="7"/>
  <c r="EFE62" i="7"/>
  <c r="EFF62" i="7"/>
  <c r="EFG62" i="7"/>
  <c r="EFH62" i="7"/>
  <c r="EFI62" i="7"/>
  <c r="EFJ62" i="7"/>
  <c r="EFK62" i="7"/>
  <c r="EFL62" i="7"/>
  <c r="EFM62" i="7"/>
  <c r="EFN62" i="7"/>
  <c r="EFO62" i="7"/>
  <c r="EFP62" i="7"/>
  <c r="EFQ62" i="7"/>
  <c r="EFR62" i="7"/>
  <c r="EFS62" i="7"/>
  <c r="EFT62" i="7"/>
  <c r="EFU62" i="7"/>
  <c r="EFV62" i="7"/>
  <c r="EFW62" i="7"/>
  <c r="EFX62" i="7"/>
  <c r="EFY62" i="7"/>
  <c r="EFZ62" i="7"/>
  <c r="EGA62" i="7"/>
  <c r="EGB62" i="7"/>
  <c r="EGC62" i="7"/>
  <c r="EGD62" i="7"/>
  <c r="EGE62" i="7"/>
  <c r="EGF62" i="7"/>
  <c r="EGG62" i="7"/>
  <c r="EGH62" i="7"/>
  <c r="EGI62" i="7"/>
  <c r="EGJ62" i="7"/>
  <c r="EGK62" i="7"/>
  <c r="EGL62" i="7"/>
  <c r="EGM62" i="7"/>
  <c r="EGN62" i="7"/>
  <c r="EGO62" i="7"/>
  <c r="EGP62" i="7"/>
  <c r="EGQ62" i="7"/>
  <c r="EGR62" i="7"/>
  <c r="EGS62" i="7"/>
  <c r="EGT62" i="7"/>
  <c r="EGU62" i="7"/>
  <c r="EGV62" i="7"/>
  <c r="EGW62" i="7"/>
  <c r="EGX62" i="7"/>
  <c r="EGY62" i="7"/>
  <c r="EGZ62" i="7"/>
  <c r="EHA62" i="7"/>
  <c r="EHB62" i="7"/>
  <c r="EHC62" i="7"/>
  <c r="EHD62" i="7"/>
  <c r="EHE62" i="7"/>
  <c r="EHF62" i="7"/>
  <c r="EHG62" i="7"/>
  <c r="EHH62" i="7"/>
  <c r="EHI62" i="7"/>
  <c r="EHJ62" i="7"/>
  <c r="EHK62" i="7"/>
  <c r="EHL62" i="7"/>
  <c r="EHM62" i="7"/>
  <c r="EHN62" i="7"/>
  <c r="EHO62" i="7"/>
  <c r="EHP62" i="7"/>
  <c r="EHQ62" i="7"/>
  <c r="EHR62" i="7"/>
  <c r="EHS62" i="7"/>
  <c r="EHT62" i="7"/>
  <c r="EHU62" i="7"/>
  <c r="EHV62" i="7"/>
  <c r="EHW62" i="7"/>
  <c r="EHX62" i="7"/>
  <c r="EHY62" i="7"/>
  <c r="EHZ62" i="7"/>
  <c r="EIA62" i="7"/>
  <c r="EIB62" i="7"/>
  <c r="EIC62" i="7"/>
  <c r="EID62" i="7"/>
  <c r="EIE62" i="7"/>
  <c r="EIF62" i="7"/>
  <c r="EIG62" i="7"/>
  <c r="EIH62" i="7"/>
  <c r="EII62" i="7"/>
  <c r="EIJ62" i="7"/>
  <c r="EIK62" i="7"/>
  <c r="EIL62" i="7"/>
  <c r="EIM62" i="7"/>
  <c r="EIN62" i="7"/>
  <c r="EIO62" i="7"/>
  <c r="EIP62" i="7"/>
  <c r="EIQ62" i="7"/>
  <c r="EIR62" i="7"/>
  <c r="EIS62" i="7"/>
  <c r="EIT62" i="7"/>
  <c r="EIU62" i="7"/>
  <c r="EIV62" i="7"/>
  <c r="EIW62" i="7"/>
  <c r="EIX62" i="7"/>
  <c r="EIY62" i="7"/>
  <c r="EIZ62" i="7"/>
  <c r="EJA62" i="7"/>
  <c r="EJB62" i="7"/>
  <c r="EJC62" i="7"/>
  <c r="EJD62" i="7"/>
  <c r="EJE62" i="7"/>
  <c r="EJF62" i="7"/>
  <c r="EJG62" i="7"/>
  <c r="EJH62" i="7"/>
  <c r="EJI62" i="7"/>
  <c r="EJJ62" i="7"/>
  <c r="EJK62" i="7"/>
  <c r="EJL62" i="7"/>
  <c r="EJM62" i="7"/>
  <c r="EJN62" i="7"/>
  <c r="EJO62" i="7"/>
  <c r="EJP62" i="7"/>
  <c r="EJQ62" i="7"/>
  <c r="EJR62" i="7"/>
  <c r="EJS62" i="7"/>
  <c r="EJT62" i="7"/>
  <c r="EJU62" i="7"/>
  <c r="EJV62" i="7"/>
  <c r="EJW62" i="7"/>
  <c r="EJX62" i="7"/>
  <c r="EJY62" i="7"/>
  <c r="EJZ62" i="7"/>
  <c r="EKA62" i="7"/>
  <c r="EKB62" i="7"/>
  <c r="EKC62" i="7"/>
  <c r="EKD62" i="7"/>
  <c r="EKE62" i="7"/>
  <c r="EKF62" i="7"/>
  <c r="EKG62" i="7"/>
  <c r="EKH62" i="7"/>
  <c r="EKI62" i="7"/>
  <c r="EKJ62" i="7"/>
  <c r="EKK62" i="7"/>
  <c r="EKL62" i="7"/>
  <c r="EKM62" i="7"/>
  <c r="EKN62" i="7"/>
  <c r="EKO62" i="7"/>
  <c r="EKP62" i="7"/>
  <c r="EKQ62" i="7"/>
  <c r="EKR62" i="7"/>
  <c r="EKS62" i="7"/>
  <c r="EKT62" i="7"/>
  <c r="EKU62" i="7"/>
  <c r="EKV62" i="7"/>
  <c r="EKW62" i="7"/>
  <c r="EKX62" i="7"/>
  <c r="EKY62" i="7"/>
  <c r="EKZ62" i="7"/>
  <c r="ELA62" i="7"/>
  <c r="ELB62" i="7"/>
  <c r="ELC62" i="7"/>
  <c r="ELD62" i="7"/>
  <c r="ELE62" i="7"/>
  <c r="ELF62" i="7"/>
  <c r="ELG62" i="7"/>
  <c r="ELH62" i="7"/>
  <c r="ELI62" i="7"/>
  <c r="ELJ62" i="7"/>
  <c r="ELK62" i="7"/>
  <c r="ELL62" i="7"/>
  <c r="ELM62" i="7"/>
  <c r="ELN62" i="7"/>
  <c r="ELO62" i="7"/>
  <c r="ELP62" i="7"/>
  <c r="ELQ62" i="7"/>
  <c r="ELR62" i="7"/>
  <c r="ELS62" i="7"/>
  <c r="ELT62" i="7"/>
  <c r="ELU62" i="7"/>
  <c r="ELV62" i="7"/>
  <c r="ELW62" i="7"/>
  <c r="ELX62" i="7"/>
  <c r="ELY62" i="7"/>
  <c r="ELZ62" i="7"/>
  <c r="EMA62" i="7"/>
  <c r="EMB62" i="7"/>
  <c r="EMC62" i="7"/>
  <c r="EMD62" i="7"/>
  <c r="EME62" i="7"/>
  <c r="EMF62" i="7"/>
  <c r="EMG62" i="7"/>
  <c r="EMH62" i="7"/>
  <c r="EMI62" i="7"/>
  <c r="EMJ62" i="7"/>
  <c r="EMK62" i="7"/>
  <c r="EML62" i="7"/>
  <c r="EMM62" i="7"/>
  <c r="EMN62" i="7"/>
  <c r="EMO62" i="7"/>
  <c r="EMP62" i="7"/>
  <c r="EMQ62" i="7"/>
  <c r="EMR62" i="7"/>
  <c r="EMS62" i="7"/>
  <c r="EMT62" i="7"/>
  <c r="EMU62" i="7"/>
  <c r="EMV62" i="7"/>
  <c r="EMW62" i="7"/>
  <c r="EMX62" i="7"/>
  <c r="EMY62" i="7"/>
  <c r="EMZ62" i="7"/>
  <c r="ENA62" i="7"/>
  <c r="ENB62" i="7"/>
  <c r="ENC62" i="7"/>
  <c r="END62" i="7"/>
  <c r="ENE62" i="7"/>
  <c r="ENF62" i="7"/>
  <c r="ENG62" i="7"/>
  <c r="ENH62" i="7"/>
  <c r="ENI62" i="7"/>
  <c r="ENJ62" i="7"/>
  <c r="ENK62" i="7"/>
  <c r="ENL62" i="7"/>
  <c r="ENM62" i="7"/>
  <c r="ENN62" i="7"/>
  <c r="ENO62" i="7"/>
  <c r="ENP62" i="7"/>
  <c r="ENQ62" i="7"/>
  <c r="ENR62" i="7"/>
  <c r="ENS62" i="7"/>
  <c r="ENT62" i="7"/>
  <c r="ENU62" i="7"/>
  <c r="ENV62" i="7"/>
  <c r="ENW62" i="7"/>
  <c r="ENX62" i="7"/>
  <c r="ENY62" i="7"/>
  <c r="ENZ62" i="7"/>
  <c r="EOA62" i="7"/>
  <c r="EOB62" i="7"/>
  <c r="EOC62" i="7"/>
  <c r="EOD62" i="7"/>
  <c r="EOE62" i="7"/>
  <c r="EOF62" i="7"/>
  <c r="EOG62" i="7"/>
  <c r="EOH62" i="7"/>
  <c r="EOI62" i="7"/>
  <c r="EOJ62" i="7"/>
  <c r="EOK62" i="7"/>
  <c r="EOL62" i="7"/>
  <c r="EOM62" i="7"/>
  <c r="EON62" i="7"/>
  <c r="EOO62" i="7"/>
  <c r="EOP62" i="7"/>
  <c r="EOQ62" i="7"/>
  <c r="EOR62" i="7"/>
  <c r="EOS62" i="7"/>
  <c r="EOT62" i="7"/>
  <c r="EOU62" i="7"/>
  <c r="EOV62" i="7"/>
  <c r="EOW62" i="7"/>
  <c r="EOX62" i="7"/>
  <c r="EOY62" i="7"/>
  <c r="EOZ62" i="7"/>
  <c r="EPA62" i="7"/>
  <c r="EPB62" i="7"/>
  <c r="EPC62" i="7"/>
  <c r="EPD62" i="7"/>
  <c r="EPE62" i="7"/>
  <c r="EPF62" i="7"/>
  <c r="EPG62" i="7"/>
  <c r="EPH62" i="7"/>
  <c r="EPI62" i="7"/>
  <c r="EPJ62" i="7"/>
  <c r="EPK62" i="7"/>
  <c r="EPL62" i="7"/>
  <c r="EPM62" i="7"/>
  <c r="EPN62" i="7"/>
  <c r="EPO62" i="7"/>
  <c r="EPP62" i="7"/>
  <c r="EPQ62" i="7"/>
  <c r="EPR62" i="7"/>
  <c r="EPS62" i="7"/>
  <c r="EPT62" i="7"/>
  <c r="EPU62" i="7"/>
  <c r="EPV62" i="7"/>
  <c r="EPW62" i="7"/>
  <c r="EPX62" i="7"/>
  <c r="EPY62" i="7"/>
  <c r="EPZ62" i="7"/>
  <c r="EQA62" i="7"/>
  <c r="EQB62" i="7"/>
  <c r="EQC62" i="7"/>
  <c r="EQD62" i="7"/>
  <c r="EQE62" i="7"/>
  <c r="EQF62" i="7"/>
  <c r="EQG62" i="7"/>
  <c r="EQH62" i="7"/>
  <c r="EQI62" i="7"/>
  <c r="EQJ62" i="7"/>
  <c r="EQK62" i="7"/>
  <c r="EQL62" i="7"/>
  <c r="EQM62" i="7"/>
  <c r="EQN62" i="7"/>
  <c r="EQO62" i="7"/>
  <c r="EQP62" i="7"/>
  <c r="EQQ62" i="7"/>
  <c r="EQR62" i="7"/>
  <c r="EQS62" i="7"/>
  <c r="EQT62" i="7"/>
  <c r="EQU62" i="7"/>
  <c r="EQV62" i="7"/>
  <c r="EQW62" i="7"/>
  <c r="EQX62" i="7"/>
  <c r="EQY62" i="7"/>
  <c r="EQZ62" i="7"/>
  <c r="ERA62" i="7"/>
  <c r="ERB62" i="7"/>
  <c r="ERC62" i="7"/>
  <c r="ERD62" i="7"/>
  <c r="ERE62" i="7"/>
  <c r="ERF62" i="7"/>
  <c r="ERG62" i="7"/>
  <c r="ERH62" i="7"/>
  <c r="ERI62" i="7"/>
  <c r="ERJ62" i="7"/>
  <c r="ERK62" i="7"/>
  <c r="ERL62" i="7"/>
  <c r="ERM62" i="7"/>
  <c r="ERN62" i="7"/>
  <c r="ERO62" i="7"/>
  <c r="ERP62" i="7"/>
  <c r="ERQ62" i="7"/>
  <c r="ERR62" i="7"/>
  <c r="ERS62" i="7"/>
  <c r="ERT62" i="7"/>
  <c r="ERU62" i="7"/>
  <c r="ERV62" i="7"/>
  <c r="ERW62" i="7"/>
  <c r="ERX62" i="7"/>
  <c r="ERY62" i="7"/>
  <c r="ERZ62" i="7"/>
  <c r="ESA62" i="7"/>
  <c r="ESB62" i="7"/>
  <c r="ESC62" i="7"/>
  <c r="ESD62" i="7"/>
  <c r="ESE62" i="7"/>
  <c r="ESF62" i="7"/>
  <c r="ESG62" i="7"/>
  <c r="ESH62" i="7"/>
  <c r="ESI62" i="7"/>
  <c r="ESJ62" i="7"/>
  <c r="ESK62" i="7"/>
  <c r="ESL62" i="7"/>
  <c r="ESM62" i="7"/>
  <c r="ESN62" i="7"/>
  <c r="ESO62" i="7"/>
  <c r="ESP62" i="7"/>
  <c r="ESQ62" i="7"/>
  <c r="ESR62" i="7"/>
  <c r="ESS62" i="7"/>
  <c r="EST62" i="7"/>
  <c r="ESU62" i="7"/>
  <c r="ESV62" i="7"/>
  <c r="ESW62" i="7"/>
  <c r="ESX62" i="7"/>
  <c r="ESY62" i="7"/>
  <c r="ESZ62" i="7"/>
  <c r="ETA62" i="7"/>
  <c r="ETB62" i="7"/>
  <c r="ETC62" i="7"/>
  <c r="ETD62" i="7"/>
  <c r="ETE62" i="7"/>
  <c r="ETF62" i="7"/>
  <c r="ETG62" i="7"/>
  <c r="ETH62" i="7"/>
  <c r="ETI62" i="7"/>
  <c r="ETJ62" i="7"/>
  <c r="ETK62" i="7"/>
  <c r="ETL62" i="7"/>
  <c r="ETM62" i="7"/>
  <c r="ETN62" i="7"/>
  <c r="ETO62" i="7"/>
  <c r="ETP62" i="7"/>
  <c r="ETQ62" i="7"/>
  <c r="ETR62" i="7"/>
  <c r="ETS62" i="7"/>
  <c r="ETT62" i="7"/>
  <c r="ETU62" i="7"/>
  <c r="ETV62" i="7"/>
  <c r="ETW62" i="7"/>
  <c r="ETX62" i="7"/>
  <c r="ETY62" i="7"/>
  <c r="ETZ62" i="7"/>
  <c r="EUA62" i="7"/>
  <c r="EUB62" i="7"/>
  <c r="EUC62" i="7"/>
  <c r="EUD62" i="7"/>
  <c r="EUE62" i="7"/>
  <c r="EUF62" i="7"/>
  <c r="EUG62" i="7"/>
  <c r="EUH62" i="7"/>
  <c r="EUI62" i="7"/>
  <c r="EUJ62" i="7"/>
  <c r="EUK62" i="7"/>
  <c r="EUL62" i="7"/>
  <c r="EUM62" i="7"/>
  <c r="EUN62" i="7"/>
  <c r="EUO62" i="7"/>
  <c r="EUP62" i="7"/>
  <c r="EUQ62" i="7"/>
  <c r="EUR62" i="7"/>
  <c r="EUS62" i="7"/>
  <c r="EUT62" i="7"/>
  <c r="EUU62" i="7"/>
  <c r="EUV62" i="7"/>
  <c r="EUW62" i="7"/>
  <c r="EUX62" i="7"/>
  <c r="EUY62" i="7"/>
  <c r="EUZ62" i="7"/>
  <c r="EVA62" i="7"/>
  <c r="EVB62" i="7"/>
  <c r="EVC62" i="7"/>
  <c r="EVD62" i="7"/>
  <c r="EVE62" i="7"/>
  <c r="EVF62" i="7"/>
  <c r="EVG62" i="7"/>
  <c r="EVH62" i="7"/>
  <c r="EVI62" i="7"/>
  <c r="EVJ62" i="7"/>
  <c r="EVK62" i="7"/>
  <c r="EVL62" i="7"/>
  <c r="EVM62" i="7"/>
  <c r="EVN62" i="7"/>
  <c r="EVO62" i="7"/>
  <c r="EVP62" i="7"/>
  <c r="EVQ62" i="7"/>
  <c r="EVR62" i="7"/>
  <c r="EVS62" i="7"/>
  <c r="EVT62" i="7"/>
  <c r="EVU62" i="7"/>
  <c r="EVV62" i="7"/>
  <c r="EVW62" i="7"/>
  <c r="EVX62" i="7"/>
  <c r="EVY62" i="7"/>
  <c r="EVZ62" i="7"/>
  <c r="EWA62" i="7"/>
  <c r="EWB62" i="7"/>
  <c r="EWC62" i="7"/>
  <c r="EWD62" i="7"/>
  <c r="EWE62" i="7"/>
  <c r="EWF62" i="7"/>
  <c r="EWG62" i="7"/>
  <c r="EWH62" i="7"/>
  <c r="EWI62" i="7"/>
  <c r="EWJ62" i="7"/>
  <c r="EWK62" i="7"/>
  <c r="EWL62" i="7"/>
  <c r="EWM62" i="7"/>
  <c r="EWN62" i="7"/>
  <c r="EWO62" i="7"/>
  <c r="EWP62" i="7"/>
  <c r="EWQ62" i="7"/>
  <c r="EWR62" i="7"/>
  <c r="EWS62" i="7"/>
  <c r="EWT62" i="7"/>
  <c r="EWU62" i="7"/>
  <c r="EWV62" i="7"/>
  <c r="EWW62" i="7"/>
  <c r="EWX62" i="7"/>
  <c r="EWY62" i="7"/>
  <c r="EWZ62" i="7"/>
  <c r="EXA62" i="7"/>
  <c r="EXB62" i="7"/>
  <c r="EXC62" i="7"/>
  <c r="EXD62" i="7"/>
  <c r="EXE62" i="7"/>
  <c r="EXF62" i="7"/>
  <c r="EXG62" i="7"/>
  <c r="EXH62" i="7"/>
  <c r="EXI62" i="7"/>
  <c r="EXJ62" i="7"/>
  <c r="EXK62" i="7"/>
  <c r="EXL62" i="7"/>
  <c r="EXM62" i="7"/>
  <c r="EXN62" i="7"/>
  <c r="EXO62" i="7"/>
  <c r="EXP62" i="7"/>
  <c r="EXQ62" i="7"/>
  <c r="EXR62" i="7"/>
  <c r="EXS62" i="7"/>
  <c r="EXT62" i="7"/>
  <c r="EXU62" i="7"/>
  <c r="EXV62" i="7"/>
  <c r="EXW62" i="7"/>
  <c r="EXX62" i="7"/>
  <c r="EXY62" i="7"/>
  <c r="EXZ62" i="7"/>
  <c r="EYA62" i="7"/>
  <c r="EYB62" i="7"/>
  <c r="EYC62" i="7"/>
  <c r="EYD62" i="7"/>
  <c r="EYE62" i="7"/>
  <c r="EYF62" i="7"/>
  <c r="EYG62" i="7"/>
  <c r="EYH62" i="7"/>
  <c r="EYI62" i="7"/>
  <c r="EYJ62" i="7"/>
  <c r="EYK62" i="7"/>
  <c r="EYL62" i="7"/>
  <c r="EYM62" i="7"/>
  <c r="EYN62" i="7"/>
  <c r="EYO62" i="7"/>
  <c r="EYP62" i="7"/>
  <c r="EYQ62" i="7"/>
  <c r="EYR62" i="7"/>
  <c r="EYS62" i="7"/>
  <c r="EYT62" i="7"/>
  <c r="EYU62" i="7"/>
  <c r="EYV62" i="7"/>
  <c r="EYW62" i="7"/>
  <c r="EYX62" i="7"/>
  <c r="EYY62" i="7"/>
  <c r="EYZ62" i="7"/>
  <c r="EZA62" i="7"/>
  <c r="EZB62" i="7"/>
  <c r="EZC62" i="7"/>
  <c r="EZD62" i="7"/>
  <c r="EZE62" i="7"/>
  <c r="EZF62" i="7"/>
  <c r="EZG62" i="7"/>
  <c r="EZH62" i="7"/>
  <c r="EZI62" i="7"/>
  <c r="EZJ62" i="7"/>
  <c r="EZK62" i="7"/>
  <c r="EZL62" i="7"/>
  <c r="EZM62" i="7"/>
  <c r="EZN62" i="7"/>
  <c r="EZO62" i="7"/>
  <c r="EZP62" i="7"/>
  <c r="EZQ62" i="7"/>
  <c r="EZR62" i="7"/>
  <c r="EZS62" i="7"/>
  <c r="EZT62" i="7"/>
  <c r="EZU62" i="7"/>
  <c r="EZV62" i="7"/>
  <c r="EZW62" i="7"/>
  <c r="EZX62" i="7"/>
  <c r="EZY62" i="7"/>
  <c r="EZZ62" i="7"/>
  <c r="FAA62" i="7"/>
  <c r="FAB62" i="7"/>
  <c r="FAC62" i="7"/>
  <c r="FAD62" i="7"/>
  <c r="FAE62" i="7"/>
  <c r="FAF62" i="7"/>
  <c r="FAG62" i="7"/>
  <c r="FAH62" i="7"/>
  <c r="FAI62" i="7"/>
  <c r="FAJ62" i="7"/>
  <c r="FAK62" i="7"/>
  <c r="FAL62" i="7"/>
  <c r="FAM62" i="7"/>
  <c r="FAN62" i="7"/>
  <c r="FAO62" i="7"/>
  <c r="FAP62" i="7"/>
  <c r="FAQ62" i="7"/>
  <c r="FAR62" i="7"/>
  <c r="FAS62" i="7"/>
  <c r="FAT62" i="7"/>
  <c r="FAU62" i="7"/>
  <c r="FAV62" i="7"/>
  <c r="FAW62" i="7"/>
  <c r="FAX62" i="7"/>
  <c r="FAY62" i="7"/>
  <c r="FAZ62" i="7"/>
  <c r="FBA62" i="7"/>
  <c r="FBB62" i="7"/>
  <c r="FBC62" i="7"/>
  <c r="FBD62" i="7"/>
  <c r="FBE62" i="7"/>
  <c r="FBF62" i="7"/>
  <c r="FBG62" i="7"/>
  <c r="FBH62" i="7"/>
  <c r="FBI62" i="7"/>
  <c r="FBJ62" i="7"/>
  <c r="FBK62" i="7"/>
  <c r="FBL62" i="7"/>
  <c r="FBM62" i="7"/>
  <c r="FBN62" i="7"/>
  <c r="FBO62" i="7"/>
  <c r="FBP62" i="7"/>
  <c r="FBQ62" i="7"/>
  <c r="FBR62" i="7"/>
  <c r="FBS62" i="7"/>
  <c r="FBT62" i="7"/>
  <c r="FBU62" i="7"/>
  <c r="FBV62" i="7"/>
  <c r="FBW62" i="7"/>
  <c r="FBX62" i="7"/>
  <c r="FBY62" i="7"/>
  <c r="FBZ62" i="7"/>
  <c r="FCA62" i="7"/>
  <c r="FCB62" i="7"/>
  <c r="FCC62" i="7"/>
  <c r="FCD62" i="7"/>
  <c r="FCE62" i="7"/>
  <c r="FCF62" i="7"/>
  <c r="FCG62" i="7"/>
  <c r="FCH62" i="7"/>
  <c r="FCI62" i="7"/>
  <c r="FCJ62" i="7"/>
  <c r="FCK62" i="7"/>
  <c r="FCL62" i="7"/>
  <c r="FCM62" i="7"/>
  <c r="FCN62" i="7"/>
  <c r="FCO62" i="7"/>
  <c r="FCP62" i="7"/>
  <c r="FCQ62" i="7"/>
  <c r="FCR62" i="7"/>
  <c r="FCS62" i="7"/>
  <c r="FCT62" i="7"/>
  <c r="FCU62" i="7"/>
  <c r="FCV62" i="7"/>
  <c r="FCW62" i="7"/>
  <c r="FCX62" i="7"/>
  <c r="FCY62" i="7"/>
  <c r="FCZ62" i="7"/>
  <c r="FDA62" i="7"/>
  <c r="FDB62" i="7"/>
  <c r="FDC62" i="7"/>
  <c r="FDD62" i="7"/>
  <c r="FDE62" i="7"/>
  <c r="FDF62" i="7"/>
  <c r="FDG62" i="7"/>
  <c r="FDH62" i="7"/>
  <c r="FDI62" i="7"/>
  <c r="FDJ62" i="7"/>
  <c r="FDK62" i="7"/>
  <c r="FDL62" i="7"/>
  <c r="FDM62" i="7"/>
  <c r="FDN62" i="7"/>
  <c r="FDO62" i="7"/>
  <c r="FDP62" i="7"/>
  <c r="FDQ62" i="7"/>
  <c r="FDR62" i="7"/>
  <c r="FDS62" i="7"/>
  <c r="FDT62" i="7"/>
  <c r="FDU62" i="7"/>
  <c r="FDV62" i="7"/>
  <c r="FDW62" i="7"/>
  <c r="FDX62" i="7"/>
  <c r="FDY62" i="7"/>
  <c r="FDZ62" i="7"/>
  <c r="FEA62" i="7"/>
  <c r="FEB62" i="7"/>
  <c r="FEC62" i="7"/>
  <c r="FED62" i="7"/>
  <c r="FEE62" i="7"/>
  <c r="FEF62" i="7"/>
  <c r="FEG62" i="7"/>
  <c r="FEH62" i="7"/>
  <c r="FEI62" i="7"/>
  <c r="FEJ62" i="7"/>
  <c r="FEK62" i="7"/>
  <c r="FEL62" i="7"/>
  <c r="FEM62" i="7"/>
  <c r="FEN62" i="7"/>
  <c r="FEO62" i="7"/>
  <c r="FEP62" i="7"/>
  <c r="FEQ62" i="7"/>
  <c r="FER62" i="7"/>
  <c r="FES62" i="7"/>
  <c r="FET62" i="7"/>
  <c r="FEU62" i="7"/>
  <c r="FEV62" i="7"/>
  <c r="FEW62" i="7"/>
  <c r="FEX62" i="7"/>
  <c r="FEY62" i="7"/>
  <c r="FEZ62" i="7"/>
  <c r="FFA62" i="7"/>
  <c r="FFB62" i="7"/>
  <c r="FFC62" i="7"/>
  <c r="FFD62" i="7"/>
  <c r="FFE62" i="7"/>
  <c r="FFF62" i="7"/>
  <c r="FFG62" i="7"/>
  <c r="FFH62" i="7"/>
  <c r="FFI62" i="7"/>
  <c r="FFJ62" i="7"/>
  <c r="FFK62" i="7"/>
  <c r="FFL62" i="7"/>
  <c r="FFM62" i="7"/>
  <c r="FFN62" i="7"/>
  <c r="FFO62" i="7"/>
  <c r="FFP62" i="7"/>
  <c r="FFQ62" i="7"/>
  <c r="FFR62" i="7"/>
  <c r="FFS62" i="7"/>
  <c r="FFT62" i="7"/>
  <c r="FFU62" i="7"/>
  <c r="FFV62" i="7"/>
  <c r="FFW62" i="7"/>
  <c r="FFX62" i="7"/>
  <c r="FFY62" i="7"/>
  <c r="FFZ62" i="7"/>
  <c r="FGA62" i="7"/>
  <c r="FGB62" i="7"/>
  <c r="FGC62" i="7"/>
  <c r="FGD62" i="7"/>
  <c r="FGE62" i="7"/>
  <c r="FGF62" i="7"/>
  <c r="FGG62" i="7"/>
  <c r="FGH62" i="7"/>
  <c r="FGI62" i="7"/>
  <c r="FGJ62" i="7"/>
  <c r="FGK62" i="7"/>
  <c r="FGL62" i="7"/>
  <c r="FGM62" i="7"/>
  <c r="FGN62" i="7"/>
  <c r="FGO62" i="7"/>
  <c r="FGP62" i="7"/>
  <c r="FGQ62" i="7"/>
  <c r="FGR62" i="7"/>
  <c r="FGS62" i="7"/>
  <c r="FGT62" i="7"/>
  <c r="FGU62" i="7"/>
  <c r="FGV62" i="7"/>
  <c r="FGW62" i="7"/>
  <c r="FGX62" i="7"/>
  <c r="FGY62" i="7"/>
  <c r="FGZ62" i="7"/>
  <c r="FHA62" i="7"/>
  <c r="FHB62" i="7"/>
  <c r="FHC62" i="7"/>
  <c r="FHD62" i="7"/>
  <c r="FHE62" i="7"/>
  <c r="FHF62" i="7"/>
  <c r="FHG62" i="7"/>
  <c r="FHH62" i="7"/>
  <c r="FHI62" i="7"/>
  <c r="FHJ62" i="7"/>
  <c r="FHK62" i="7"/>
  <c r="FHL62" i="7"/>
  <c r="FHM62" i="7"/>
  <c r="FHN62" i="7"/>
  <c r="FHO62" i="7"/>
  <c r="FHP62" i="7"/>
  <c r="FHQ62" i="7"/>
  <c r="FHR62" i="7"/>
  <c r="FHS62" i="7"/>
  <c r="FHT62" i="7"/>
  <c r="FHU62" i="7"/>
  <c r="FHV62" i="7"/>
  <c r="FHW62" i="7"/>
  <c r="FHX62" i="7"/>
  <c r="FHY62" i="7"/>
  <c r="FHZ62" i="7"/>
  <c r="FIA62" i="7"/>
  <c r="FIB62" i="7"/>
  <c r="FIC62" i="7"/>
  <c r="FID62" i="7"/>
  <c r="FIE62" i="7"/>
  <c r="FIF62" i="7"/>
  <c r="FIG62" i="7"/>
  <c r="FIH62" i="7"/>
  <c r="FII62" i="7"/>
  <c r="FIJ62" i="7"/>
  <c r="FIK62" i="7"/>
  <c r="FIL62" i="7"/>
  <c r="FIM62" i="7"/>
  <c r="FIN62" i="7"/>
  <c r="FIO62" i="7"/>
  <c r="FIP62" i="7"/>
  <c r="FIQ62" i="7"/>
  <c r="FIR62" i="7"/>
  <c r="FIS62" i="7"/>
  <c r="FIT62" i="7"/>
  <c r="FIU62" i="7"/>
  <c r="FIV62" i="7"/>
  <c r="FIW62" i="7"/>
  <c r="FIX62" i="7"/>
  <c r="FIY62" i="7"/>
  <c r="FIZ62" i="7"/>
  <c r="FJA62" i="7"/>
  <c r="FJB62" i="7"/>
  <c r="FJC62" i="7"/>
  <c r="FJD62" i="7"/>
  <c r="FJE62" i="7"/>
  <c r="FJF62" i="7"/>
  <c r="FJG62" i="7"/>
  <c r="FJH62" i="7"/>
  <c r="FJI62" i="7"/>
  <c r="FJJ62" i="7"/>
  <c r="FJK62" i="7"/>
  <c r="FJL62" i="7"/>
  <c r="FJM62" i="7"/>
  <c r="FJN62" i="7"/>
  <c r="FJO62" i="7"/>
  <c r="FJP62" i="7"/>
  <c r="FJQ62" i="7"/>
  <c r="FJR62" i="7"/>
  <c r="FJS62" i="7"/>
  <c r="FJT62" i="7"/>
  <c r="FJU62" i="7"/>
  <c r="FJV62" i="7"/>
  <c r="FJW62" i="7"/>
  <c r="FJX62" i="7"/>
  <c r="FJY62" i="7"/>
  <c r="FJZ62" i="7"/>
  <c r="FKA62" i="7"/>
  <c r="FKB62" i="7"/>
  <c r="FKC62" i="7"/>
  <c r="FKD62" i="7"/>
  <c r="FKE62" i="7"/>
  <c r="FKF62" i="7"/>
  <c r="FKG62" i="7"/>
  <c r="FKH62" i="7"/>
  <c r="FKI62" i="7"/>
  <c r="FKJ62" i="7"/>
  <c r="FKK62" i="7"/>
  <c r="FKL62" i="7"/>
  <c r="FKM62" i="7"/>
  <c r="FKN62" i="7"/>
  <c r="FKO62" i="7"/>
  <c r="FKP62" i="7"/>
  <c r="FKQ62" i="7"/>
  <c r="FKR62" i="7"/>
  <c r="FKS62" i="7"/>
  <c r="FKT62" i="7"/>
  <c r="FKU62" i="7"/>
  <c r="FKV62" i="7"/>
  <c r="FKW62" i="7"/>
  <c r="FKX62" i="7"/>
  <c r="FKY62" i="7"/>
  <c r="FKZ62" i="7"/>
  <c r="FLA62" i="7"/>
  <c r="FLB62" i="7"/>
  <c r="FLC62" i="7"/>
  <c r="FLD62" i="7"/>
  <c r="FLE62" i="7"/>
  <c r="FLF62" i="7"/>
  <c r="FLG62" i="7"/>
  <c r="FLH62" i="7"/>
  <c r="FLI62" i="7"/>
  <c r="FLJ62" i="7"/>
  <c r="FLK62" i="7"/>
  <c r="FLL62" i="7"/>
  <c r="FLM62" i="7"/>
  <c r="FLN62" i="7"/>
  <c r="FLO62" i="7"/>
  <c r="FLP62" i="7"/>
  <c r="FLQ62" i="7"/>
  <c r="FLR62" i="7"/>
  <c r="FLS62" i="7"/>
  <c r="FLT62" i="7"/>
  <c r="FLU62" i="7"/>
  <c r="FLV62" i="7"/>
  <c r="FLW62" i="7"/>
  <c r="FLX62" i="7"/>
  <c r="FLY62" i="7"/>
  <c r="FLZ62" i="7"/>
  <c r="FMA62" i="7"/>
  <c r="FMB62" i="7"/>
  <c r="FMC62" i="7"/>
  <c r="FMD62" i="7"/>
  <c r="FME62" i="7"/>
  <c r="FMF62" i="7"/>
  <c r="FMG62" i="7"/>
  <c r="FMH62" i="7"/>
  <c r="FMI62" i="7"/>
  <c r="FMJ62" i="7"/>
  <c r="FMK62" i="7"/>
  <c r="FML62" i="7"/>
  <c r="FMM62" i="7"/>
  <c r="FMN62" i="7"/>
  <c r="FMO62" i="7"/>
  <c r="FMP62" i="7"/>
  <c r="FMQ62" i="7"/>
  <c r="FMR62" i="7"/>
  <c r="FMS62" i="7"/>
  <c r="FMT62" i="7"/>
  <c r="FMU62" i="7"/>
  <c r="FMV62" i="7"/>
  <c r="FMW62" i="7"/>
  <c r="FMX62" i="7"/>
  <c r="FMY62" i="7"/>
  <c r="FMZ62" i="7"/>
  <c r="FNA62" i="7"/>
  <c r="FNB62" i="7"/>
  <c r="FNC62" i="7"/>
  <c r="FND62" i="7"/>
  <c r="FNE62" i="7"/>
  <c r="FNF62" i="7"/>
  <c r="FNG62" i="7"/>
  <c r="FNH62" i="7"/>
  <c r="FNI62" i="7"/>
  <c r="FNJ62" i="7"/>
  <c r="FNK62" i="7"/>
  <c r="FNL62" i="7"/>
  <c r="FNM62" i="7"/>
  <c r="FNN62" i="7"/>
  <c r="FNO62" i="7"/>
  <c r="FNP62" i="7"/>
  <c r="FNQ62" i="7"/>
  <c r="FNR62" i="7"/>
  <c r="FNS62" i="7"/>
  <c r="FNT62" i="7"/>
  <c r="FNU62" i="7"/>
  <c r="FNV62" i="7"/>
  <c r="FNW62" i="7"/>
  <c r="FNX62" i="7"/>
  <c r="FNY62" i="7"/>
  <c r="FNZ62" i="7"/>
  <c r="FOA62" i="7"/>
  <c r="FOB62" i="7"/>
  <c r="FOC62" i="7"/>
  <c r="FOD62" i="7"/>
  <c r="FOE62" i="7"/>
  <c r="FOF62" i="7"/>
  <c r="FOG62" i="7"/>
  <c r="FOH62" i="7"/>
  <c r="FOI62" i="7"/>
  <c r="FOJ62" i="7"/>
  <c r="FOK62" i="7"/>
  <c r="FOL62" i="7"/>
  <c r="FOM62" i="7"/>
  <c r="FON62" i="7"/>
  <c r="FOO62" i="7"/>
  <c r="FOP62" i="7"/>
  <c r="FOQ62" i="7"/>
  <c r="FOR62" i="7"/>
  <c r="FOS62" i="7"/>
  <c r="FOT62" i="7"/>
  <c r="FOU62" i="7"/>
  <c r="FOV62" i="7"/>
  <c r="FOW62" i="7"/>
  <c r="FOX62" i="7"/>
  <c r="FOY62" i="7"/>
  <c r="FOZ62" i="7"/>
  <c r="FPA62" i="7"/>
  <c r="FPB62" i="7"/>
  <c r="FPC62" i="7"/>
  <c r="FPD62" i="7"/>
  <c r="FPE62" i="7"/>
  <c r="FPF62" i="7"/>
  <c r="FPG62" i="7"/>
  <c r="FPH62" i="7"/>
  <c r="FPI62" i="7"/>
  <c r="FPJ62" i="7"/>
  <c r="FPK62" i="7"/>
  <c r="FPL62" i="7"/>
  <c r="FPM62" i="7"/>
  <c r="FPN62" i="7"/>
  <c r="FPO62" i="7"/>
  <c r="FPP62" i="7"/>
  <c r="FPQ62" i="7"/>
  <c r="FPR62" i="7"/>
  <c r="FPS62" i="7"/>
  <c r="FPT62" i="7"/>
  <c r="FPU62" i="7"/>
  <c r="FPV62" i="7"/>
  <c r="FPW62" i="7"/>
  <c r="FPX62" i="7"/>
  <c r="FPY62" i="7"/>
  <c r="FPZ62" i="7"/>
  <c r="FQA62" i="7"/>
  <c r="FQB62" i="7"/>
  <c r="FQC62" i="7"/>
  <c r="FQD62" i="7"/>
  <c r="FQE62" i="7"/>
  <c r="FQF62" i="7"/>
  <c r="FQG62" i="7"/>
  <c r="FQH62" i="7"/>
  <c r="FQI62" i="7"/>
  <c r="FQJ62" i="7"/>
  <c r="FQK62" i="7"/>
  <c r="FQL62" i="7"/>
  <c r="FQM62" i="7"/>
  <c r="FQN62" i="7"/>
  <c r="FQO62" i="7"/>
  <c r="FQP62" i="7"/>
  <c r="FQQ62" i="7"/>
  <c r="FQR62" i="7"/>
  <c r="FQS62" i="7"/>
  <c r="FQT62" i="7"/>
  <c r="FQU62" i="7"/>
  <c r="FQV62" i="7"/>
  <c r="FQW62" i="7"/>
  <c r="FQX62" i="7"/>
  <c r="FQY62" i="7"/>
  <c r="FQZ62" i="7"/>
  <c r="FRA62" i="7"/>
  <c r="FRB62" i="7"/>
  <c r="FRC62" i="7"/>
  <c r="FRD62" i="7"/>
  <c r="FRE62" i="7"/>
  <c r="FRF62" i="7"/>
  <c r="FRG62" i="7"/>
  <c r="FRH62" i="7"/>
  <c r="FRI62" i="7"/>
  <c r="FRJ62" i="7"/>
  <c r="FRK62" i="7"/>
  <c r="FRL62" i="7"/>
  <c r="FRM62" i="7"/>
  <c r="FRN62" i="7"/>
  <c r="FRO62" i="7"/>
  <c r="FRP62" i="7"/>
  <c r="FRQ62" i="7"/>
  <c r="FRR62" i="7"/>
  <c r="FRS62" i="7"/>
  <c r="FRT62" i="7"/>
  <c r="FRU62" i="7"/>
  <c r="FRV62" i="7"/>
  <c r="FRW62" i="7"/>
  <c r="FRX62" i="7"/>
  <c r="FRY62" i="7"/>
  <c r="FRZ62" i="7"/>
  <c r="FSA62" i="7"/>
  <c r="FSB62" i="7"/>
  <c r="FSC62" i="7"/>
  <c r="FSD62" i="7"/>
  <c r="FSE62" i="7"/>
  <c r="FSF62" i="7"/>
  <c r="FSG62" i="7"/>
  <c r="FSH62" i="7"/>
  <c r="FSI62" i="7"/>
  <c r="FSJ62" i="7"/>
  <c r="FSK62" i="7"/>
  <c r="FSL62" i="7"/>
  <c r="FSM62" i="7"/>
  <c r="FSN62" i="7"/>
  <c r="FSO62" i="7"/>
  <c r="FSP62" i="7"/>
  <c r="FSQ62" i="7"/>
  <c r="FSR62" i="7"/>
  <c r="FSS62" i="7"/>
  <c r="FST62" i="7"/>
  <c r="FSU62" i="7"/>
  <c r="FSV62" i="7"/>
  <c r="FSW62" i="7"/>
  <c r="FSX62" i="7"/>
  <c r="FSY62" i="7"/>
  <c r="FSZ62" i="7"/>
  <c r="FTA62" i="7"/>
  <c r="FTB62" i="7"/>
  <c r="FTC62" i="7"/>
  <c r="FTD62" i="7"/>
  <c r="FTE62" i="7"/>
  <c r="FTF62" i="7"/>
  <c r="FTG62" i="7"/>
  <c r="FTH62" i="7"/>
  <c r="FTI62" i="7"/>
  <c r="FTJ62" i="7"/>
  <c r="FTK62" i="7"/>
  <c r="FTL62" i="7"/>
  <c r="FTM62" i="7"/>
  <c r="FTN62" i="7"/>
  <c r="FTO62" i="7"/>
  <c r="FTP62" i="7"/>
  <c r="FTQ62" i="7"/>
  <c r="FTR62" i="7"/>
  <c r="FTS62" i="7"/>
  <c r="FTT62" i="7"/>
  <c r="FTU62" i="7"/>
  <c r="FTV62" i="7"/>
  <c r="FTW62" i="7"/>
  <c r="FTX62" i="7"/>
  <c r="FTY62" i="7"/>
  <c r="FTZ62" i="7"/>
  <c r="FUA62" i="7"/>
  <c r="FUB62" i="7"/>
  <c r="FUC62" i="7"/>
  <c r="FUD62" i="7"/>
  <c r="FUE62" i="7"/>
  <c r="FUF62" i="7"/>
  <c r="FUG62" i="7"/>
  <c r="FUH62" i="7"/>
  <c r="FUI62" i="7"/>
  <c r="FUJ62" i="7"/>
  <c r="FUK62" i="7"/>
  <c r="FUL62" i="7"/>
  <c r="FUM62" i="7"/>
  <c r="FUN62" i="7"/>
  <c r="FUO62" i="7"/>
  <c r="FUP62" i="7"/>
  <c r="FUQ62" i="7"/>
  <c r="FUR62" i="7"/>
  <c r="FUS62" i="7"/>
  <c r="FUT62" i="7"/>
  <c r="FUU62" i="7"/>
  <c r="FUV62" i="7"/>
  <c r="FUW62" i="7"/>
  <c r="FUX62" i="7"/>
  <c r="FUY62" i="7"/>
  <c r="FUZ62" i="7"/>
  <c r="FVA62" i="7"/>
  <c r="FVB62" i="7"/>
  <c r="FVC62" i="7"/>
  <c r="FVD62" i="7"/>
  <c r="FVE62" i="7"/>
  <c r="FVF62" i="7"/>
  <c r="FVG62" i="7"/>
  <c r="FVH62" i="7"/>
  <c r="FVI62" i="7"/>
  <c r="FVJ62" i="7"/>
  <c r="FVK62" i="7"/>
  <c r="FVL62" i="7"/>
  <c r="FVM62" i="7"/>
  <c r="FVN62" i="7"/>
  <c r="FVO62" i="7"/>
  <c r="FVP62" i="7"/>
  <c r="FVQ62" i="7"/>
  <c r="FVR62" i="7"/>
  <c r="FVS62" i="7"/>
  <c r="FVT62" i="7"/>
  <c r="FVU62" i="7"/>
  <c r="FVV62" i="7"/>
  <c r="FVW62" i="7"/>
  <c r="FVX62" i="7"/>
  <c r="FVY62" i="7"/>
  <c r="FVZ62" i="7"/>
  <c r="FWA62" i="7"/>
  <c r="FWB62" i="7"/>
  <c r="FWC62" i="7"/>
  <c r="FWD62" i="7"/>
  <c r="FWE62" i="7"/>
  <c r="FWF62" i="7"/>
  <c r="FWG62" i="7"/>
  <c r="FWH62" i="7"/>
  <c r="FWI62" i="7"/>
  <c r="FWJ62" i="7"/>
  <c r="FWK62" i="7"/>
  <c r="FWL62" i="7"/>
  <c r="FWM62" i="7"/>
  <c r="FWN62" i="7"/>
  <c r="FWO62" i="7"/>
  <c r="FWP62" i="7"/>
  <c r="FWQ62" i="7"/>
  <c r="FWR62" i="7"/>
  <c r="FWS62" i="7"/>
  <c r="FWT62" i="7"/>
  <c r="FWU62" i="7"/>
  <c r="FWV62" i="7"/>
  <c r="FWW62" i="7"/>
  <c r="FWX62" i="7"/>
  <c r="FWY62" i="7"/>
  <c r="FWZ62" i="7"/>
  <c r="FXA62" i="7"/>
  <c r="FXB62" i="7"/>
  <c r="FXC62" i="7"/>
  <c r="FXD62" i="7"/>
  <c r="FXE62" i="7"/>
  <c r="FXF62" i="7"/>
  <c r="FXG62" i="7"/>
  <c r="FXH62" i="7"/>
  <c r="FXI62" i="7"/>
  <c r="FXJ62" i="7"/>
  <c r="FXK62" i="7"/>
  <c r="FXL62" i="7"/>
  <c r="FXM62" i="7"/>
  <c r="FXN62" i="7"/>
  <c r="FXO62" i="7"/>
  <c r="FXP62" i="7"/>
  <c r="FXQ62" i="7"/>
  <c r="FXR62" i="7"/>
  <c r="FXS62" i="7"/>
  <c r="FXT62" i="7"/>
  <c r="FXU62" i="7"/>
  <c r="FXV62" i="7"/>
  <c r="FXW62" i="7"/>
  <c r="FXX62" i="7"/>
  <c r="FXY62" i="7"/>
  <c r="FXZ62" i="7"/>
  <c r="FYA62" i="7"/>
  <c r="FYB62" i="7"/>
  <c r="FYC62" i="7"/>
  <c r="FYD62" i="7"/>
  <c r="FYE62" i="7"/>
  <c r="FYF62" i="7"/>
  <c r="FYG62" i="7"/>
  <c r="FYH62" i="7"/>
  <c r="FYI62" i="7"/>
  <c r="FYJ62" i="7"/>
  <c r="FYK62" i="7"/>
  <c r="FYL62" i="7"/>
  <c r="FYM62" i="7"/>
  <c r="FYN62" i="7"/>
  <c r="FYO62" i="7"/>
  <c r="FYP62" i="7"/>
  <c r="FYQ62" i="7"/>
  <c r="FYR62" i="7"/>
  <c r="FYS62" i="7"/>
  <c r="FYT62" i="7"/>
  <c r="FYU62" i="7"/>
  <c r="FYV62" i="7"/>
  <c r="FYW62" i="7"/>
  <c r="FYX62" i="7"/>
  <c r="FYY62" i="7"/>
  <c r="FYZ62" i="7"/>
  <c r="FZA62" i="7"/>
  <c r="FZB62" i="7"/>
  <c r="FZC62" i="7"/>
  <c r="FZD62" i="7"/>
  <c r="FZE62" i="7"/>
  <c r="FZF62" i="7"/>
  <c r="FZG62" i="7"/>
  <c r="FZH62" i="7"/>
  <c r="FZI62" i="7"/>
  <c r="FZJ62" i="7"/>
  <c r="FZK62" i="7"/>
  <c r="FZL62" i="7"/>
  <c r="FZM62" i="7"/>
  <c r="FZN62" i="7"/>
  <c r="FZO62" i="7"/>
  <c r="FZP62" i="7"/>
  <c r="FZQ62" i="7"/>
  <c r="FZR62" i="7"/>
  <c r="FZS62" i="7"/>
  <c r="FZT62" i="7"/>
  <c r="FZU62" i="7"/>
  <c r="FZV62" i="7"/>
  <c r="FZW62" i="7"/>
  <c r="FZX62" i="7"/>
  <c r="FZY62" i="7"/>
  <c r="FZZ62" i="7"/>
  <c r="GAA62" i="7"/>
  <c r="GAB62" i="7"/>
  <c r="GAC62" i="7"/>
  <c r="GAD62" i="7"/>
  <c r="GAE62" i="7"/>
  <c r="GAF62" i="7"/>
  <c r="GAG62" i="7"/>
  <c r="GAH62" i="7"/>
  <c r="GAI62" i="7"/>
  <c r="GAJ62" i="7"/>
  <c r="GAK62" i="7"/>
  <c r="GAL62" i="7"/>
  <c r="GAM62" i="7"/>
  <c r="GAN62" i="7"/>
  <c r="GAO62" i="7"/>
  <c r="GAP62" i="7"/>
  <c r="GAQ62" i="7"/>
  <c r="GAR62" i="7"/>
  <c r="GAS62" i="7"/>
  <c r="GAT62" i="7"/>
  <c r="GAU62" i="7"/>
  <c r="GAV62" i="7"/>
  <c r="GAW62" i="7"/>
  <c r="GAX62" i="7"/>
  <c r="GAY62" i="7"/>
  <c r="GAZ62" i="7"/>
  <c r="GBA62" i="7"/>
  <c r="GBB62" i="7"/>
  <c r="GBC62" i="7"/>
  <c r="GBD62" i="7"/>
  <c r="GBE62" i="7"/>
  <c r="GBF62" i="7"/>
  <c r="GBG62" i="7"/>
  <c r="GBH62" i="7"/>
  <c r="GBI62" i="7"/>
  <c r="GBJ62" i="7"/>
  <c r="GBK62" i="7"/>
  <c r="GBL62" i="7"/>
  <c r="GBM62" i="7"/>
  <c r="GBN62" i="7"/>
  <c r="GBO62" i="7"/>
  <c r="GBP62" i="7"/>
  <c r="GBQ62" i="7"/>
  <c r="GBR62" i="7"/>
  <c r="GBS62" i="7"/>
  <c r="GBT62" i="7"/>
  <c r="GBU62" i="7"/>
  <c r="GBV62" i="7"/>
  <c r="GBW62" i="7"/>
  <c r="GBX62" i="7"/>
  <c r="GBY62" i="7"/>
  <c r="GBZ62" i="7"/>
  <c r="GCA62" i="7"/>
  <c r="GCB62" i="7"/>
  <c r="GCC62" i="7"/>
  <c r="GCD62" i="7"/>
  <c r="GCE62" i="7"/>
  <c r="GCF62" i="7"/>
  <c r="GCG62" i="7"/>
  <c r="GCH62" i="7"/>
  <c r="GCI62" i="7"/>
  <c r="GCJ62" i="7"/>
  <c r="GCK62" i="7"/>
  <c r="GCL62" i="7"/>
  <c r="GCM62" i="7"/>
  <c r="GCN62" i="7"/>
  <c r="GCO62" i="7"/>
  <c r="GCP62" i="7"/>
  <c r="GCQ62" i="7"/>
  <c r="GCR62" i="7"/>
  <c r="GCS62" i="7"/>
  <c r="GCT62" i="7"/>
  <c r="GCU62" i="7"/>
  <c r="GCV62" i="7"/>
  <c r="GCW62" i="7"/>
  <c r="GCX62" i="7"/>
  <c r="GCY62" i="7"/>
  <c r="GCZ62" i="7"/>
  <c r="GDA62" i="7"/>
  <c r="GDB62" i="7"/>
  <c r="GDC62" i="7"/>
  <c r="GDD62" i="7"/>
  <c r="GDE62" i="7"/>
  <c r="GDF62" i="7"/>
  <c r="GDG62" i="7"/>
  <c r="GDH62" i="7"/>
  <c r="GDI62" i="7"/>
  <c r="GDJ62" i="7"/>
  <c r="GDK62" i="7"/>
  <c r="GDL62" i="7"/>
  <c r="GDM62" i="7"/>
  <c r="GDN62" i="7"/>
  <c r="GDO62" i="7"/>
  <c r="GDP62" i="7"/>
  <c r="GDQ62" i="7"/>
  <c r="GDR62" i="7"/>
  <c r="GDS62" i="7"/>
  <c r="GDT62" i="7"/>
  <c r="GDU62" i="7"/>
  <c r="GDV62" i="7"/>
  <c r="GDW62" i="7"/>
  <c r="GDX62" i="7"/>
  <c r="GDY62" i="7"/>
  <c r="GDZ62" i="7"/>
  <c r="GEA62" i="7"/>
  <c r="GEB62" i="7"/>
  <c r="GEC62" i="7"/>
  <c r="GED62" i="7"/>
  <c r="GEE62" i="7"/>
  <c r="GEF62" i="7"/>
  <c r="GEG62" i="7"/>
  <c r="GEH62" i="7"/>
  <c r="GEI62" i="7"/>
  <c r="GEJ62" i="7"/>
  <c r="GEK62" i="7"/>
  <c r="GEL62" i="7"/>
  <c r="GEM62" i="7"/>
  <c r="GEN62" i="7"/>
  <c r="GEO62" i="7"/>
  <c r="GEP62" i="7"/>
  <c r="GEQ62" i="7"/>
  <c r="GER62" i="7"/>
  <c r="GES62" i="7"/>
  <c r="GET62" i="7"/>
  <c r="GEU62" i="7"/>
  <c r="GEV62" i="7"/>
  <c r="GEW62" i="7"/>
  <c r="GEX62" i="7"/>
  <c r="GEY62" i="7"/>
  <c r="GEZ62" i="7"/>
  <c r="GFA62" i="7"/>
  <c r="GFB62" i="7"/>
  <c r="GFC62" i="7"/>
  <c r="GFD62" i="7"/>
  <c r="GFE62" i="7"/>
  <c r="GFF62" i="7"/>
  <c r="GFG62" i="7"/>
  <c r="GFH62" i="7"/>
  <c r="GFI62" i="7"/>
  <c r="GFJ62" i="7"/>
  <c r="GFK62" i="7"/>
  <c r="GFL62" i="7"/>
  <c r="GFM62" i="7"/>
  <c r="GFN62" i="7"/>
  <c r="GFO62" i="7"/>
  <c r="GFP62" i="7"/>
  <c r="GFQ62" i="7"/>
  <c r="GFR62" i="7"/>
  <c r="GFS62" i="7"/>
  <c r="GFT62" i="7"/>
  <c r="GFU62" i="7"/>
  <c r="GFV62" i="7"/>
  <c r="GFW62" i="7"/>
  <c r="GFX62" i="7"/>
  <c r="GFY62" i="7"/>
  <c r="GFZ62" i="7"/>
  <c r="GGA62" i="7"/>
  <c r="GGB62" i="7"/>
  <c r="GGC62" i="7"/>
  <c r="GGD62" i="7"/>
  <c r="GGE62" i="7"/>
  <c r="GGF62" i="7"/>
  <c r="GGG62" i="7"/>
  <c r="GGH62" i="7"/>
  <c r="GGI62" i="7"/>
  <c r="GGJ62" i="7"/>
  <c r="GGK62" i="7"/>
  <c r="GGL62" i="7"/>
  <c r="GGM62" i="7"/>
  <c r="GGN62" i="7"/>
  <c r="GGO62" i="7"/>
  <c r="GGP62" i="7"/>
  <c r="GGQ62" i="7"/>
  <c r="GGR62" i="7"/>
  <c r="GGS62" i="7"/>
  <c r="GGT62" i="7"/>
  <c r="GGU62" i="7"/>
  <c r="GGV62" i="7"/>
  <c r="GGW62" i="7"/>
  <c r="GGX62" i="7"/>
  <c r="GGY62" i="7"/>
  <c r="GGZ62" i="7"/>
  <c r="GHA62" i="7"/>
  <c r="GHB62" i="7"/>
  <c r="GHC62" i="7"/>
  <c r="GHD62" i="7"/>
  <c r="GHE62" i="7"/>
  <c r="GHF62" i="7"/>
  <c r="GHG62" i="7"/>
  <c r="GHH62" i="7"/>
  <c r="GHI62" i="7"/>
  <c r="GHJ62" i="7"/>
  <c r="GHK62" i="7"/>
  <c r="GHL62" i="7"/>
  <c r="GHM62" i="7"/>
  <c r="GHN62" i="7"/>
  <c r="GHO62" i="7"/>
  <c r="GHP62" i="7"/>
  <c r="GHQ62" i="7"/>
  <c r="GHR62" i="7"/>
  <c r="GHS62" i="7"/>
  <c r="GHT62" i="7"/>
  <c r="GHU62" i="7"/>
  <c r="GHV62" i="7"/>
  <c r="GHW62" i="7"/>
  <c r="GHX62" i="7"/>
  <c r="GHY62" i="7"/>
  <c r="GHZ62" i="7"/>
  <c r="GIA62" i="7"/>
  <c r="GIB62" i="7"/>
  <c r="GIC62" i="7"/>
  <c r="GID62" i="7"/>
  <c r="GIE62" i="7"/>
  <c r="GIF62" i="7"/>
  <c r="GIG62" i="7"/>
  <c r="GIH62" i="7"/>
  <c r="GII62" i="7"/>
  <c r="GIJ62" i="7"/>
  <c r="GIK62" i="7"/>
  <c r="GIL62" i="7"/>
  <c r="GIM62" i="7"/>
  <c r="GIN62" i="7"/>
  <c r="GIO62" i="7"/>
  <c r="GIP62" i="7"/>
  <c r="GIQ62" i="7"/>
  <c r="GIR62" i="7"/>
  <c r="GIS62" i="7"/>
  <c r="GIT62" i="7"/>
  <c r="GIU62" i="7"/>
  <c r="GIV62" i="7"/>
  <c r="GIW62" i="7"/>
  <c r="GIX62" i="7"/>
  <c r="GIY62" i="7"/>
  <c r="GIZ62" i="7"/>
  <c r="GJA62" i="7"/>
  <c r="GJB62" i="7"/>
  <c r="GJC62" i="7"/>
  <c r="GJD62" i="7"/>
  <c r="GJE62" i="7"/>
  <c r="GJF62" i="7"/>
  <c r="GJG62" i="7"/>
  <c r="GJH62" i="7"/>
  <c r="GJI62" i="7"/>
  <c r="GJJ62" i="7"/>
  <c r="GJK62" i="7"/>
  <c r="GJL62" i="7"/>
  <c r="GJM62" i="7"/>
  <c r="GJN62" i="7"/>
  <c r="GJO62" i="7"/>
  <c r="GJP62" i="7"/>
  <c r="GJQ62" i="7"/>
  <c r="GJR62" i="7"/>
  <c r="GJS62" i="7"/>
  <c r="GJT62" i="7"/>
  <c r="GJU62" i="7"/>
  <c r="GJV62" i="7"/>
  <c r="GJW62" i="7"/>
  <c r="GJX62" i="7"/>
  <c r="GJY62" i="7"/>
  <c r="GJZ62" i="7"/>
  <c r="GKA62" i="7"/>
  <c r="GKB62" i="7"/>
  <c r="GKC62" i="7"/>
  <c r="GKD62" i="7"/>
  <c r="GKE62" i="7"/>
  <c r="GKF62" i="7"/>
  <c r="GKG62" i="7"/>
  <c r="GKH62" i="7"/>
  <c r="GKI62" i="7"/>
  <c r="GKJ62" i="7"/>
  <c r="GKK62" i="7"/>
  <c r="GKL62" i="7"/>
  <c r="GKM62" i="7"/>
  <c r="GKN62" i="7"/>
  <c r="GKO62" i="7"/>
  <c r="GKP62" i="7"/>
  <c r="GKQ62" i="7"/>
  <c r="GKR62" i="7"/>
  <c r="GKS62" i="7"/>
  <c r="GKT62" i="7"/>
  <c r="GKU62" i="7"/>
  <c r="GKV62" i="7"/>
  <c r="GKW62" i="7"/>
  <c r="GKX62" i="7"/>
  <c r="GKY62" i="7"/>
  <c r="GKZ62" i="7"/>
  <c r="GLA62" i="7"/>
  <c r="GLB62" i="7"/>
  <c r="GLC62" i="7"/>
  <c r="GLD62" i="7"/>
  <c r="GLE62" i="7"/>
  <c r="GLF62" i="7"/>
  <c r="GLG62" i="7"/>
  <c r="GLH62" i="7"/>
  <c r="GLI62" i="7"/>
  <c r="GLJ62" i="7"/>
  <c r="GLK62" i="7"/>
  <c r="GLL62" i="7"/>
  <c r="GLM62" i="7"/>
  <c r="GLN62" i="7"/>
  <c r="GLO62" i="7"/>
  <c r="GLP62" i="7"/>
  <c r="GLQ62" i="7"/>
  <c r="GLR62" i="7"/>
  <c r="GLS62" i="7"/>
  <c r="GLT62" i="7"/>
  <c r="GLU62" i="7"/>
  <c r="GLV62" i="7"/>
  <c r="GLW62" i="7"/>
  <c r="GLX62" i="7"/>
  <c r="GLY62" i="7"/>
  <c r="GLZ62" i="7"/>
  <c r="GMA62" i="7"/>
  <c r="GMB62" i="7"/>
  <c r="GMC62" i="7"/>
  <c r="GMD62" i="7"/>
  <c r="GME62" i="7"/>
  <c r="GMF62" i="7"/>
  <c r="GMG62" i="7"/>
  <c r="GMH62" i="7"/>
  <c r="GMI62" i="7"/>
  <c r="GMJ62" i="7"/>
  <c r="GMK62" i="7"/>
  <c r="GML62" i="7"/>
  <c r="GMM62" i="7"/>
  <c r="GMN62" i="7"/>
  <c r="GMO62" i="7"/>
  <c r="GMP62" i="7"/>
  <c r="GMQ62" i="7"/>
  <c r="GMR62" i="7"/>
  <c r="GMS62" i="7"/>
  <c r="GMT62" i="7"/>
  <c r="GMU62" i="7"/>
  <c r="GMV62" i="7"/>
  <c r="GMW62" i="7"/>
  <c r="GMX62" i="7"/>
  <c r="GMY62" i="7"/>
  <c r="GMZ62" i="7"/>
  <c r="GNA62" i="7"/>
  <c r="GNB62" i="7"/>
  <c r="GNC62" i="7"/>
  <c r="GND62" i="7"/>
  <c r="GNE62" i="7"/>
  <c r="GNF62" i="7"/>
  <c r="GNG62" i="7"/>
  <c r="GNH62" i="7"/>
  <c r="GNI62" i="7"/>
  <c r="GNJ62" i="7"/>
  <c r="GNK62" i="7"/>
  <c r="GNL62" i="7"/>
  <c r="GNM62" i="7"/>
  <c r="GNN62" i="7"/>
  <c r="GNO62" i="7"/>
  <c r="GNP62" i="7"/>
  <c r="GNQ62" i="7"/>
  <c r="GNR62" i="7"/>
  <c r="GNS62" i="7"/>
  <c r="GNT62" i="7"/>
  <c r="GNU62" i="7"/>
  <c r="GNV62" i="7"/>
  <c r="GNW62" i="7"/>
  <c r="GNX62" i="7"/>
  <c r="GNY62" i="7"/>
  <c r="GNZ62" i="7"/>
  <c r="GOA62" i="7"/>
  <c r="GOB62" i="7"/>
  <c r="GOC62" i="7"/>
  <c r="GOD62" i="7"/>
  <c r="GOE62" i="7"/>
  <c r="GOF62" i="7"/>
  <c r="GOG62" i="7"/>
  <c r="GOH62" i="7"/>
  <c r="GOI62" i="7"/>
  <c r="GOJ62" i="7"/>
  <c r="GOK62" i="7"/>
  <c r="GOL62" i="7"/>
  <c r="GOM62" i="7"/>
  <c r="GON62" i="7"/>
  <c r="GOO62" i="7"/>
  <c r="GOP62" i="7"/>
  <c r="GOQ62" i="7"/>
  <c r="GOR62" i="7"/>
  <c r="GOS62" i="7"/>
  <c r="GOT62" i="7"/>
  <c r="GOU62" i="7"/>
  <c r="GOV62" i="7"/>
  <c r="GOW62" i="7"/>
  <c r="GOX62" i="7"/>
  <c r="GOY62" i="7"/>
  <c r="GOZ62" i="7"/>
  <c r="GPA62" i="7"/>
  <c r="GPB62" i="7"/>
  <c r="GPC62" i="7"/>
  <c r="GPD62" i="7"/>
  <c r="GPE62" i="7"/>
  <c r="GPF62" i="7"/>
  <c r="GPG62" i="7"/>
  <c r="GPH62" i="7"/>
  <c r="GPI62" i="7"/>
  <c r="GPJ62" i="7"/>
  <c r="GPK62" i="7"/>
  <c r="GPL62" i="7"/>
  <c r="GPM62" i="7"/>
  <c r="GPN62" i="7"/>
  <c r="GPO62" i="7"/>
  <c r="GPP62" i="7"/>
  <c r="GPQ62" i="7"/>
  <c r="GPR62" i="7"/>
  <c r="GPS62" i="7"/>
  <c r="GPT62" i="7"/>
  <c r="GPU62" i="7"/>
  <c r="GPV62" i="7"/>
  <c r="GPW62" i="7"/>
  <c r="GPX62" i="7"/>
  <c r="GPY62" i="7"/>
  <c r="GPZ62" i="7"/>
  <c r="GQA62" i="7"/>
  <c r="GQB62" i="7"/>
  <c r="GQC62" i="7"/>
  <c r="GQD62" i="7"/>
  <c r="GQE62" i="7"/>
  <c r="GQF62" i="7"/>
  <c r="GQG62" i="7"/>
  <c r="GQH62" i="7"/>
  <c r="GQI62" i="7"/>
  <c r="GQJ62" i="7"/>
  <c r="GQK62" i="7"/>
  <c r="GQL62" i="7"/>
  <c r="GQM62" i="7"/>
  <c r="GQN62" i="7"/>
  <c r="GQO62" i="7"/>
  <c r="GQP62" i="7"/>
  <c r="GQQ62" i="7"/>
  <c r="GQR62" i="7"/>
  <c r="GQS62" i="7"/>
  <c r="GQT62" i="7"/>
  <c r="GQU62" i="7"/>
  <c r="GQV62" i="7"/>
  <c r="GQW62" i="7"/>
  <c r="GQX62" i="7"/>
  <c r="GQY62" i="7"/>
  <c r="GQZ62" i="7"/>
  <c r="GRA62" i="7"/>
  <c r="GRB62" i="7"/>
  <c r="GRC62" i="7"/>
  <c r="GRD62" i="7"/>
  <c r="GRE62" i="7"/>
  <c r="GRF62" i="7"/>
  <c r="GRG62" i="7"/>
  <c r="GRH62" i="7"/>
  <c r="GRI62" i="7"/>
  <c r="GRJ62" i="7"/>
  <c r="GRK62" i="7"/>
  <c r="GRL62" i="7"/>
  <c r="GRM62" i="7"/>
  <c r="GRN62" i="7"/>
  <c r="GRO62" i="7"/>
  <c r="GRP62" i="7"/>
  <c r="GRQ62" i="7"/>
  <c r="GRR62" i="7"/>
  <c r="GRS62" i="7"/>
  <c r="GRT62" i="7"/>
  <c r="GRU62" i="7"/>
  <c r="GRV62" i="7"/>
  <c r="GRW62" i="7"/>
  <c r="GRX62" i="7"/>
  <c r="GRY62" i="7"/>
  <c r="GRZ62" i="7"/>
  <c r="GSA62" i="7"/>
  <c r="GSB62" i="7"/>
  <c r="GSC62" i="7"/>
  <c r="GSD62" i="7"/>
  <c r="GSE62" i="7"/>
  <c r="GSF62" i="7"/>
  <c r="GSG62" i="7"/>
  <c r="GSH62" i="7"/>
  <c r="GSI62" i="7"/>
  <c r="GSJ62" i="7"/>
  <c r="GSK62" i="7"/>
  <c r="GSL62" i="7"/>
  <c r="GSM62" i="7"/>
  <c r="GSN62" i="7"/>
  <c r="GSO62" i="7"/>
  <c r="GSP62" i="7"/>
  <c r="GSQ62" i="7"/>
  <c r="GSR62" i="7"/>
  <c r="GSS62" i="7"/>
  <c r="GST62" i="7"/>
  <c r="GSU62" i="7"/>
  <c r="GSV62" i="7"/>
  <c r="GSW62" i="7"/>
  <c r="GSX62" i="7"/>
  <c r="GSY62" i="7"/>
  <c r="GSZ62" i="7"/>
  <c r="GTA62" i="7"/>
  <c r="GTB62" i="7"/>
  <c r="GTC62" i="7"/>
  <c r="GTD62" i="7"/>
  <c r="GTE62" i="7"/>
  <c r="GTF62" i="7"/>
  <c r="GTG62" i="7"/>
  <c r="GTH62" i="7"/>
  <c r="GTI62" i="7"/>
  <c r="GTJ62" i="7"/>
  <c r="GTK62" i="7"/>
  <c r="GTL62" i="7"/>
  <c r="GTM62" i="7"/>
  <c r="GTN62" i="7"/>
  <c r="GTO62" i="7"/>
  <c r="GTP62" i="7"/>
  <c r="GTQ62" i="7"/>
  <c r="GTR62" i="7"/>
  <c r="GTS62" i="7"/>
  <c r="GTT62" i="7"/>
  <c r="GTU62" i="7"/>
  <c r="GTV62" i="7"/>
  <c r="GTW62" i="7"/>
  <c r="GTX62" i="7"/>
  <c r="GTY62" i="7"/>
  <c r="GTZ62" i="7"/>
  <c r="GUA62" i="7"/>
  <c r="GUB62" i="7"/>
  <c r="GUC62" i="7"/>
  <c r="GUD62" i="7"/>
  <c r="GUE62" i="7"/>
  <c r="GUF62" i="7"/>
  <c r="GUG62" i="7"/>
  <c r="GUH62" i="7"/>
  <c r="GUI62" i="7"/>
  <c r="GUJ62" i="7"/>
  <c r="GUK62" i="7"/>
  <c r="GUL62" i="7"/>
  <c r="GUM62" i="7"/>
  <c r="GUN62" i="7"/>
  <c r="GUO62" i="7"/>
  <c r="GUP62" i="7"/>
  <c r="GUQ62" i="7"/>
  <c r="GUR62" i="7"/>
  <c r="GUS62" i="7"/>
  <c r="GUT62" i="7"/>
  <c r="GUU62" i="7"/>
  <c r="GUV62" i="7"/>
  <c r="GUW62" i="7"/>
  <c r="GUX62" i="7"/>
  <c r="GUY62" i="7"/>
  <c r="GUZ62" i="7"/>
  <c r="GVA62" i="7"/>
  <c r="GVB62" i="7"/>
  <c r="GVC62" i="7"/>
  <c r="GVD62" i="7"/>
  <c r="GVE62" i="7"/>
  <c r="GVF62" i="7"/>
  <c r="GVG62" i="7"/>
  <c r="GVH62" i="7"/>
  <c r="GVI62" i="7"/>
  <c r="GVJ62" i="7"/>
  <c r="GVK62" i="7"/>
  <c r="GVL62" i="7"/>
  <c r="GVM62" i="7"/>
  <c r="GVN62" i="7"/>
  <c r="GVO62" i="7"/>
  <c r="GVP62" i="7"/>
  <c r="GVQ62" i="7"/>
  <c r="GVR62" i="7"/>
  <c r="GVS62" i="7"/>
  <c r="GVT62" i="7"/>
  <c r="GVU62" i="7"/>
  <c r="GVV62" i="7"/>
  <c r="GVW62" i="7"/>
  <c r="GVX62" i="7"/>
  <c r="GVY62" i="7"/>
  <c r="GVZ62" i="7"/>
  <c r="GWA62" i="7"/>
  <c r="GWB62" i="7"/>
  <c r="GWC62" i="7"/>
  <c r="GWD62" i="7"/>
  <c r="GWE62" i="7"/>
  <c r="GWF62" i="7"/>
  <c r="GWG62" i="7"/>
  <c r="GWH62" i="7"/>
  <c r="GWI62" i="7"/>
  <c r="GWJ62" i="7"/>
  <c r="GWK62" i="7"/>
  <c r="GWL62" i="7"/>
  <c r="GWM62" i="7"/>
  <c r="GWN62" i="7"/>
  <c r="GWO62" i="7"/>
  <c r="GWP62" i="7"/>
  <c r="GWQ62" i="7"/>
  <c r="GWR62" i="7"/>
  <c r="GWS62" i="7"/>
  <c r="GWT62" i="7"/>
  <c r="GWU62" i="7"/>
  <c r="GWV62" i="7"/>
  <c r="GWW62" i="7"/>
  <c r="GWX62" i="7"/>
  <c r="GWY62" i="7"/>
  <c r="GWZ62" i="7"/>
  <c r="GXA62" i="7"/>
  <c r="GXB62" i="7"/>
  <c r="GXC62" i="7"/>
  <c r="GXD62" i="7"/>
  <c r="GXE62" i="7"/>
  <c r="GXF62" i="7"/>
  <c r="GXG62" i="7"/>
  <c r="GXH62" i="7"/>
  <c r="GXI62" i="7"/>
  <c r="GXJ62" i="7"/>
  <c r="GXK62" i="7"/>
  <c r="GXL62" i="7"/>
  <c r="GXM62" i="7"/>
  <c r="GXN62" i="7"/>
  <c r="GXO62" i="7"/>
  <c r="GXP62" i="7"/>
  <c r="GXQ62" i="7"/>
  <c r="GXR62" i="7"/>
  <c r="GXS62" i="7"/>
  <c r="GXT62" i="7"/>
  <c r="GXU62" i="7"/>
  <c r="GXV62" i="7"/>
  <c r="GXW62" i="7"/>
  <c r="GXX62" i="7"/>
  <c r="GXY62" i="7"/>
  <c r="GXZ62" i="7"/>
  <c r="GYA62" i="7"/>
  <c r="GYB62" i="7"/>
  <c r="GYC62" i="7"/>
  <c r="GYD62" i="7"/>
  <c r="GYE62" i="7"/>
  <c r="GYF62" i="7"/>
  <c r="GYG62" i="7"/>
  <c r="GYH62" i="7"/>
  <c r="GYI62" i="7"/>
  <c r="GYJ62" i="7"/>
  <c r="GYK62" i="7"/>
  <c r="GYL62" i="7"/>
  <c r="GYM62" i="7"/>
  <c r="GYN62" i="7"/>
  <c r="GYO62" i="7"/>
  <c r="GYP62" i="7"/>
  <c r="GYQ62" i="7"/>
  <c r="GYR62" i="7"/>
  <c r="GYS62" i="7"/>
  <c r="GYT62" i="7"/>
  <c r="GYU62" i="7"/>
  <c r="GYV62" i="7"/>
  <c r="GYW62" i="7"/>
  <c r="GYX62" i="7"/>
  <c r="GYY62" i="7"/>
  <c r="GYZ62" i="7"/>
  <c r="GZA62" i="7"/>
  <c r="GZB62" i="7"/>
  <c r="GZC62" i="7"/>
  <c r="GZD62" i="7"/>
  <c r="GZE62" i="7"/>
  <c r="GZF62" i="7"/>
  <c r="GZG62" i="7"/>
  <c r="GZH62" i="7"/>
  <c r="GZI62" i="7"/>
  <c r="GZJ62" i="7"/>
  <c r="GZK62" i="7"/>
  <c r="GZL62" i="7"/>
  <c r="GZM62" i="7"/>
  <c r="GZN62" i="7"/>
  <c r="GZO62" i="7"/>
  <c r="GZP62" i="7"/>
  <c r="GZQ62" i="7"/>
  <c r="GZR62" i="7"/>
  <c r="GZS62" i="7"/>
  <c r="GZT62" i="7"/>
  <c r="GZU62" i="7"/>
  <c r="GZV62" i="7"/>
  <c r="GZW62" i="7"/>
  <c r="GZX62" i="7"/>
  <c r="GZY62" i="7"/>
  <c r="GZZ62" i="7"/>
  <c r="HAA62" i="7"/>
  <c r="HAB62" i="7"/>
  <c r="HAC62" i="7"/>
  <c r="HAD62" i="7"/>
  <c r="HAE62" i="7"/>
  <c r="HAF62" i="7"/>
  <c r="HAG62" i="7"/>
  <c r="HAH62" i="7"/>
  <c r="HAI62" i="7"/>
  <c r="HAJ62" i="7"/>
  <c r="HAK62" i="7"/>
  <c r="HAL62" i="7"/>
  <c r="HAM62" i="7"/>
  <c r="HAN62" i="7"/>
  <c r="HAO62" i="7"/>
  <c r="HAP62" i="7"/>
  <c r="HAQ62" i="7"/>
  <c r="HAR62" i="7"/>
  <c r="HAS62" i="7"/>
  <c r="HAT62" i="7"/>
  <c r="HAU62" i="7"/>
  <c r="HAV62" i="7"/>
  <c r="HAW62" i="7"/>
  <c r="HAX62" i="7"/>
  <c r="HAY62" i="7"/>
  <c r="HAZ62" i="7"/>
  <c r="HBA62" i="7"/>
  <c r="HBB62" i="7"/>
  <c r="HBC62" i="7"/>
  <c r="HBD62" i="7"/>
  <c r="HBE62" i="7"/>
  <c r="HBF62" i="7"/>
  <c r="HBG62" i="7"/>
  <c r="HBH62" i="7"/>
  <c r="HBI62" i="7"/>
  <c r="HBJ62" i="7"/>
  <c r="HBK62" i="7"/>
  <c r="HBL62" i="7"/>
  <c r="HBM62" i="7"/>
  <c r="HBN62" i="7"/>
  <c r="HBO62" i="7"/>
  <c r="HBP62" i="7"/>
  <c r="HBQ62" i="7"/>
  <c r="HBR62" i="7"/>
  <c r="HBS62" i="7"/>
  <c r="HBT62" i="7"/>
  <c r="HBU62" i="7"/>
  <c r="HBV62" i="7"/>
  <c r="HBW62" i="7"/>
  <c r="HBX62" i="7"/>
  <c r="HBY62" i="7"/>
  <c r="HBZ62" i="7"/>
  <c r="HCA62" i="7"/>
  <c r="HCB62" i="7"/>
  <c r="HCC62" i="7"/>
  <c r="HCD62" i="7"/>
  <c r="HCE62" i="7"/>
  <c r="HCF62" i="7"/>
  <c r="HCG62" i="7"/>
  <c r="HCH62" i="7"/>
  <c r="HCI62" i="7"/>
  <c r="HCJ62" i="7"/>
  <c r="HCK62" i="7"/>
  <c r="HCL62" i="7"/>
  <c r="HCM62" i="7"/>
  <c r="HCN62" i="7"/>
  <c r="HCO62" i="7"/>
  <c r="HCP62" i="7"/>
  <c r="HCQ62" i="7"/>
  <c r="HCR62" i="7"/>
  <c r="HCS62" i="7"/>
  <c r="HCT62" i="7"/>
  <c r="HCU62" i="7"/>
  <c r="HCV62" i="7"/>
  <c r="HCW62" i="7"/>
  <c r="HCX62" i="7"/>
  <c r="HCY62" i="7"/>
  <c r="HCZ62" i="7"/>
  <c r="HDA62" i="7"/>
  <c r="HDB62" i="7"/>
  <c r="HDC62" i="7"/>
  <c r="HDD62" i="7"/>
  <c r="HDE62" i="7"/>
  <c r="HDF62" i="7"/>
  <c r="HDG62" i="7"/>
  <c r="HDH62" i="7"/>
  <c r="HDI62" i="7"/>
  <c r="HDJ62" i="7"/>
  <c r="HDK62" i="7"/>
  <c r="HDL62" i="7"/>
  <c r="HDM62" i="7"/>
  <c r="HDN62" i="7"/>
  <c r="HDO62" i="7"/>
  <c r="HDP62" i="7"/>
  <c r="HDQ62" i="7"/>
  <c r="HDR62" i="7"/>
  <c r="HDS62" i="7"/>
  <c r="HDT62" i="7"/>
  <c r="HDU62" i="7"/>
  <c r="HDV62" i="7"/>
  <c r="HDW62" i="7"/>
  <c r="HDX62" i="7"/>
  <c r="HDY62" i="7"/>
  <c r="HDZ62" i="7"/>
  <c r="HEA62" i="7"/>
  <c r="HEB62" i="7"/>
  <c r="HEC62" i="7"/>
  <c r="HED62" i="7"/>
  <c r="HEE62" i="7"/>
  <c r="HEF62" i="7"/>
  <c r="HEG62" i="7"/>
  <c r="HEH62" i="7"/>
  <c r="HEI62" i="7"/>
  <c r="HEJ62" i="7"/>
  <c r="HEK62" i="7"/>
  <c r="HEL62" i="7"/>
  <c r="HEM62" i="7"/>
  <c r="HEN62" i="7"/>
  <c r="HEO62" i="7"/>
  <c r="HEP62" i="7"/>
  <c r="HEQ62" i="7"/>
  <c r="HER62" i="7"/>
  <c r="HES62" i="7"/>
  <c r="HET62" i="7"/>
  <c r="HEU62" i="7"/>
  <c r="HEV62" i="7"/>
  <c r="HEW62" i="7"/>
  <c r="HEX62" i="7"/>
  <c r="HEY62" i="7"/>
  <c r="HEZ62" i="7"/>
  <c r="HFA62" i="7"/>
  <c r="HFB62" i="7"/>
  <c r="HFC62" i="7"/>
  <c r="HFD62" i="7"/>
  <c r="HFE62" i="7"/>
  <c r="HFF62" i="7"/>
  <c r="HFG62" i="7"/>
  <c r="HFH62" i="7"/>
  <c r="HFI62" i="7"/>
  <c r="HFJ62" i="7"/>
  <c r="HFK62" i="7"/>
  <c r="HFL62" i="7"/>
  <c r="HFM62" i="7"/>
  <c r="HFN62" i="7"/>
  <c r="HFO62" i="7"/>
  <c r="HFP62" i="7"/>
  <c r="HFQ62" i="7"/>
  <c r="HFR62" i="7"/>
  <c r="HFS62" i="7"/>
  <c r="HFT62" i="7"/>
  <c r="HFU62" i="7"/>
  <c r="HFV62" i="7"/>
  <c r="HFW62" i="7"/>
  <c r="HFX62" i="7"/>
  <c r="HFY62" i="7"/>
  <c r="HFZ62" i="7"/>
  <c r="HGA62" i="7"/>
  <c r="HGB62" i="7"/>
  <c r="HGC62" i="7"/>
  <c r="HGD62" i="7"/>
  <c r="HGE62" i="7"/>
  <c r="HGF62" i="7"/>
  <c r="HGG62" i="7"/>
  <c r="HGH62" i="7"/>
  <c r="HGI62" i="7"/>
  <c r="HGJ62" i="7"/>
  <c r="HGK62" i="7"/>
  <c r="HGL62" i="7"/>
  <c r="HGM62" i="7"/>
  <c r="HGN62" i="7"/>
  <c r="HGO62" i="7"/>
  <c r="HGP62" i="7"/>
  <c r="HGQ62" i="7"/>
  <c r="HGR62" i="7"/>
  <c r="HGS62" i="7"/>
  <c r="HGT62" i="7"/>
  <c r="HGU62" i="7"/>
  <c r="HGV62" i="7"/>
  <c r="HGW62" i="7"/>
  <c r="HGX62" i="7"/>
  <c r="HGY62" i="7"/>
  <c r="HGZ62" i="7"/>
  <c r="HHA62" i="7"/>
  <c r="HHB62" i="7"/>
  <c r="HHC62" i="7"/>
  <c r="HHD62" i="7"/>
  <c r="HHE62" i="7"/>
  <c r="HHF62" i="7"/>
  <c r="HHG62" i="7"/>
  <c r="HHH62" i="7"/>
  <c r="HHI62" i="7"/>
  <c r="HHJ62" i="7"/>
  <c r="HHK62" i="7"/>
  <c r="HHL62" i="7"/>
  <c r="HHM62" i="7"/>
  <c r="HHN62" i="7"/>
  <c r="HHO62" i="7"/>
  <c r="HHP62" i="7"/>
  <c r="HHQ62" i="7"/>
  <c r="HHR62" i="7"/>
  <c r="HHS62" i="7"/>
  <c r="HHT62" i="7"/>
  <c r="HHU62" i="7"/>
  <c r="HHV62" i="7"/>
  <c r="HHW62" i="7"/>
  <c r="HHX62" i="7"/>
  <c r="HHY62" i="7"/>
  <c r="HHZ62" i="7"/>
  <c r="HIA62" i="7"/>
  <c r="HIB62" i="7"/>
  <c r="HIC62" i="7"/>
  <c r="HID62" i="7"/>
  <c r="HIE62" i="7"/>
  <c r="HIF62" i="7"/>
  <c r="HIG62" i="7"/>
  <c r="HIH62" i="7"/>
  <c r="HII62" i="7"/>
  <c r="HIJ62" i="7"/>
  <c r="HIK62" i="7"/>
  <c r="HIL62" i="7"/>
  <c r="HIM62" i="7"/>
  <c r="HIN62" i="7"/>
  <c r="HIO62" i="7"/>
  <c r="HIP62" i="7"/>
  <c r="HIQ62" i="7"/>
  <c r="HIR62" i="7"/>
  <c r="HIS62" i="7"/>
  <c r="HIT62" i="7"/>
  <c r="HIU62" i="7"/>
  <c r="HIV62" i="7"/>
  <c r="HIW62" i="7"/>
  <c r="HIX62" i="7"/>
  <c r="HIY62" i="7"/>
  <c r="HIZ62" i="7"/>
  <c r="HJA62" i="7"/>
  <c r="HJB62" i="7"/>
  <c r="HJC62" i="7"/>
  <c r="HJD62" i="7"/>
  <c r="HJE62" i="7"/>
  <c r="HJF62" i="7"/>
  <c r="HJG62" i="7"/>
  <c r="HJH62" i="7"/>
  <c r="HJI62" i="7"/>
  <c r="HJJ62" i="7"/>
  <c r="HJK62" i="7"/>
  <c r="HJL62" i="7"/>
  <c r="HJM62" i="7"/>
  <c r="HJN62" i="7"/>
  <c r="HJO62" i="7"/>
  <c r="HJP62" i="7"/>
  <c r="HJQ62" i="7"/>
  <c r="HJR62" i="7"/>
  <c r="HJS62" i="7"/>
  <c r="HJT62" i="7"/>
  <c r="HJU62" i="7"/>
  <c r="HJV62" i="7"/>
  <c r="HJW62" i="7"/>
  <c r="HJX62" i="7"/>
  <c r="HJY62" i="7"/>
  <c r="HJZ62" i="7"/>
  <c r="HKA62" i="7"/>
  <c r="HKB62" i="7"/>
  <c r="HKC62" i="7"/>
  <c r="HKD62" i="7"/>
  <c r="HKE62" i="7"/>
  <c r="HKF62" i="7"/>
  <c r="HKG62" i="7"/>
  <c r="HKH62" i="7"/>
  <c r="HKI62" i="7"/>
  <c r="HKJ62" i="7"/>
  <c r="HKK62" i="7"/>
  <c r="HKL62" i="7"/>
  <c r="HKM62" i="7"/>
  <c r="HKN62" i="7"/>
  <c r="HKO62" i="7"/>
  <c r="HKP62" i="7"/>
  <c r="HKQ62" i="7"/>
  <c r="HKR62" i="7"/>
  <c r="HKS62" i="7"/>
  <c r="HKT62" i="7"/>
  <c r="HKU62" i="7"/>
  <c r="HKV62" i="7"/>
  <c r="HKW62" i="7"/>
  <c r="HKX62" i="7"/>
  <c r="HKY62" i="7"/>
  <c r="HKZ62" i="7"/>
  <c r="HLA62" i="7"/>
  <c r="HLB62" i="7"/>
  <c r="HLC62" i="7"/>
  <c r="HLD62" i="7"/>
  <c r="HLE62" i="7"/>
  <c r="HLF62" i="7"/>
  <c r="HLG62" i="7"/>
  <c r="HLH62" i="7"/>
  <c r="HLI62" i="7"/>
  <c r="HLJ62" i="7"/>
  <c r="HLK62" i="7"/>
  <c r="HLL62" i="7"/>
  <c r="HLM62" i="7"/>
  <c r="HLN62" i="7"/>
  <c r="HLO62" i="7"/>
  <c r="HLP62" i="7"/>
  <c r="HLQ62" i="7"/>
  <c r="HLR62" i="7"/>
  <c r="HLS62" i="7"/>
  <c r="HLT62" i="7"/>
  <c r="HLU62" i="7"/>
  <c r="HLV62" i="7"/>
  <c r="HLW62" i="7"/>
  <c r="HLX62" i="7"/>
  <c r="HLY62" i="7"/>
  <c r="HLZ62" i="7"/>
  <c r="HMA62" i="7"/>
  <c r="HMB62" i="7"/>
  <c r="HMC62" i="7"/>
  <c r="HMD62" i="7"/>
  <c r="HME62" i="7"/>
  <c r="HMF62" i="7"/>
  <c r="HMG62" i="7"/>
  <c r="HMH62" i="7"/>
  <c r="HMI62" i="7"/>
  <c r="HMJ62" i="7"/>
  <c r="HMK62" i="7"/>
  <c r="HML62" i="7"/>
  <c r="HMM62" i="7"/>
  <c r="HMN62" i="7"/>
  <c r="HMO62" i="7"/>
  <c r="HMP62" i="7"/>
  <c r="HMQ62" i="7"/>
  <c r="HMR62" i="7"/>
  <c r="HMS62" i="7"/>
  <c r="HMT62" i="7"/>
  <c r="HMU62" i="7"/>
  <c r="HMV62" i="7"/>
  <c r="HMW62" i="7"/>
  <c r="HMX62" i="7"/>
  <c r="HMY62" i="7"/>
  <c r="HMZ62" i="7"/>
  <c r="HNA62" i="7"/>
  <c r="HNB62" i="7"/>
  <c r="HNC62" i="7"/>
  <c r="HND62" i="7"/>
  <c r="HNE62" i="7"/>
  <c r="HNF62" i="7"/>
  <c r="HNG62" i="7"/>
  <c r="HNH62" i="7"/>
  <c r="HNI62" i="7"/>
  <c r="HNJ62" i="7"/>
  <c r="HNK62" i="7"/>
  <c r="HNL62" i="7"/>
  <c r="HNM62" i="7"/>
  <c r="HNN62" i="7"/>
  <c r="HNO62" i="7"/>
  <c r="HNP62" i="7"/>
  <c r="HNQ62" i="7"/>
  <c r="HNR62" i="7"/>
  <c r="HNS62" i="7"/>
  <c r="HNT62" i="7"/>
  <c r="HNU62" i="7"/>
  <c r="HNV62" i="7"/>
  <c r="HNW62" i="7"/>
  <c r="HNX62" i="7"/>
  <c r="HNY62" i="7"/>
  <c r="HNZ62" i="7"/>
  <c r="HOA62" i="7"/>
  <c r="HOB62" i="7"/>
  <c r="HOC62" i="7"/>
  <c r="HOD62" i="7"/>
  <c r="HOE62" i="7"/>
  <c r="HOF62" i="7"/>
  <c r="HOG62" i="7"/>
  <c r="HOH62" i="7"/>
  <c r="HOI62" i="7"/>
  <c r="HOJ62" i="7"/>
  <c r="HOK62" i="7"/>
  <c r="HOL62" i="7"/>
  <c r="HOM62" i="7"/>
  <c r="HON62" i="7"/>
  <c r="HOO62" i="7"/>
  <c r="HOP62" i="7"/>
  <c r="HOQ62" i="7"/>
  <c r="HOR62" i="7"/>
  <c r="HOS62" i="7"/>
  <c r="HOT62" i="7"/>
  <c r="HOU62" i="7"/>
  <c r="HOV62" i="7"/>
  <c r="HOW62" i="7"/>
  <c r="HOX62" i="7"/>
  <c r="HOY62" i="7"/>
  <c r="HOZ62" i="7"/>
  <c r="HPA62" i="7"/>
  <c r="HPB62" i="7"/>
  <c r="HPC62" i="7"/>
  <c r="HPD62" i="7"/>
  <c r="HPE62" i="7"/>
  <c r="HPF62" i="7"/>
  <c r="HPG62" i="7"/>
  <c r="HPH62" i="7"/>
  <c r="HPI62" i="7"/>
  <c r="HPJ62" i="7"/>
  <c r="HPK62" i="7"/>
  <c r="HPL62" i="7"/>
  <c r="HPM62" i="7"/>
  <c r="HPN62" i="7"/>
  <c r="HPO62" i="7"/>
  <c r="HPP62" i="7"/>
  <c r="HPQ62" i="7"/>
  <c r="HPR62" i="7"/>
  <c r="HPS62" i="7"/>
  <c r="HPT62" i="7"/>
  <c r="HPU62" i="7"/>
  <c r="HPV62" i="7"/>
  <c r="HPW62" i="7"/>
  <c r="HPX62" i="7"/>
  <c r="HPY62" i="7"/>
  <c r="HPZ62" i="7"/>
  <c r="HQA62" i="7"/>
  <c r="HQB62" i="7"/>
  <c r="HQC62" i="7"/>
  <c r="HQD62" i="7"/>
  <c r="HQE62" i="7"/>
  <c r="HQF62" i="7"/>
  <c r="HQG62" i="7"/>
  <c r="HQH62" i="7"/>
  <c r="HQI62" i="7"/>
  <c r="HQJ62" i="7"/>
  <c r="HQK62" i="7"/>
  <c r="HQL62" i="7"/>
  <c r="HQM62" i="7"/>
  <c r="HQN62" i="7"/>
  <c r="HQO62" i="7"/>
  <c r="HQP62" i="7"/>
  <c r="HQQ62" i="7"/>
  <c r="HQR62" i="7"/>
  <c r="HQS62" i="7"/>
  <c r="HQT62" i="7"/>
  <c r="HQU62" i="7"/>
  <c r="HQV62" i="7"/>
  <c r="HQW62" i="7"/>
  <c r="HQX62" i="7"/>
  <c r="HQY62" i="7"/>
  <c r="HQZ62" i="7"/>
  <c r="HRA62" i="7"/>
  <c r="HRB62" i="7"/>
  <c r="HRC62" i="7"/>
  <c r="HRD62" i="7"/>
  <c r="HRE62" i="7"/>
  <c r="HRF62" i="7"/>
  <c r="HRG62" i="7"/>
  <c r="HRH62" i="7"/>
  <c r="HRI62" i="7"/>
  <c r="HRJ62" i="7"/>
  <c r="HRK62" i="7"/>
  <c r="HRL62" i="7"/>
  <c r="HRM62" i="7"/>
  <c r="HRN62" i="7"/>
  <c r="HRO62" i="7"/>
  <c r="HRP62" i="7"/>
  <c r="HRQ62" i="7"/>
  <c r="HRR62" i="7"/>
  <c r="HRS62" i="7"/>
  <c r="HRT62" i="7"/>
  <c r="HRU62" i="7"/>
  <c r="HRV62" i="7"/>
  <c r="HRW62" i="7"/>
  <c r="HRX62" i="7"/>
  <c r="HRY62" i="7"/>
  <c r="HRZ62" i="7"/>
  <c r="HSA62" i="7"/>
  <c r="HSB62" i="7"/>
  <c r="HSC62" i="7"/>
  <c r="HSD62" i="7"/>
  <c r="HSE62" i="7"/>
  <c r="HSF62" i="7"/>
  <c r="HSG62" i="7"/>
  <c r="HSH62" i="7"/>
  <c r="HSI62" i="7"/>
  <c r="HSJ62" i="7"/>
  <c r="HSK62" i="7"/>
  <c r="HSL62" i="7"/>
  <c r="HSM62" i="7"/>
  <c r="HSN62" i="7"/>
  <c r="HSO62" i="7"/>
  <c r="HSP62" i="7"/>
  <c r="HSQ62" i="7"/>
  <c r="HSR62" i="7"/>
  <c r="HSS62" i="7"/>
  <c r="HST62" i="7"/>
  <c r="HSU62" i="7"/>
  <c r="HSV62" i="7"/>
  <c r="HSW62" i="7"/>
  <c r="HSX62" i="7"/>
  <c r="HSY62" i="7"/>
  <c r="HSZ62" i="7"/>
  <c r="HTA62" i="7"/>
  <c r="HTB62" i="7"/>
  <c r="HTC62" i="7"/>
  <c r="HTD62" i="7"/>
  <c r="HTE62" i="7"/>
  <c r="HTF62" i="7"/>
  <c r="HTG62" i="7"/>
  <c r="HTH62" i="7"/>
  <c r="HTI62" i="7"/>
  <c r="HTJ62" i="7"/>
  <c r="HTK62" i="7"/>
  <c r="HTL62" i="7"/>
  <c r="HTM62" i="7"/>
  <c r="HTN62" i="7"/>
  <c r="HTO62" i="7"/>
  <c r="HTP62" i="7"/>
  <c r="HTQ62" i="7"/>
  <c r="HTR62" i="7"/>
  <c r="HTS62" i="7"/>
  <c r="HTT62" i="7"/>
  <c r="HTU62" i="7"/>
  <c r="HTV62" i="7"/>
  <c r="HTW62" i="7"/>
  <c r="HTX62" i="7"/>
  <c r="HTY62" i="7"/>
  <c r="HTZ62" i="7"/>
  <c r="HUA62" i="7"/>
  <c r="HUB62" i="7"/>
  <c r="HUC62" i="7"/>
  <c r="HUD62" i="7"/>
  <c r="HUE62" i="7"/>
  <c r="HUF62" i="7"/>
  <c r="HUG62" i="7"/>
  <c r="HUH62" i="7"/>
  <c r="HUI62" i="7"/>
  <c r="HUJ62" i="7"/>
  <c r="HUK62" i="7"/>
  <c r="HUL62" i="7"/>
  <c r="HUM62" i="7"/>
  <c r="HUN62" i="7"/>
  <c r="HUO62" i="7"/>
  <c r="HUP62" i="7"/>
  <c r="HUQ62" i="7"/>
  <c r="HUR62" i="7"/>
  <c r="HUS62" i="7"/>
  <c r="HUT62" i="7"/>
  <c r="HUU62" i="7"/>
  <c r="HUV62" i="7"/>
  <c r="HUW62" i="7"/>
  <c r="HUX62" i="7"/>
  <c r="HUY62" i="7"/>
  <c r="HUZ62" i="7"/>
  <c r="HVA62" i="7"/>
  <c r="HVB62" i="7"/>
  <c r="HVC62" i="7"/>
  <c r="HVD62" i="7"/>
  <c r="HVE62" i="7"/>
  <c r="HVF62" i="7"/>
  <c r="HVG62" i="7"/>
  <c r="HVH62" i="7"/>
  <c r="HVI62" i="7"/>
  <c r="HVJ62" i="7"/>
  <c r="HVK62" i="7"/>
  <c r="HVL62" i="7"/>
  <c r="HVM62" i="7"/>
  <c r="HVN62" i="7"/>
  <c r="HVO62" i="7"/>
  <c r="HVP62" i="7"/>
  <c r="HVQ62" i="7"/>
  <c r="HVR62" i="7"/>
  <c r="HVS62" i="7"/>
  <c r="HVT62" i="7"/>
  <c r="HVU62" i="7"/>
  <c r="HVV62" i="7"/>
  <c r="HVW62" i="7"/>
  <c r="HVX62" i="7"/>
  <c r="HVY62" i="7"/>
  <c r="HVZ62" i="7"/>
  <c r="HWA62" i="7"/>
  <c r="HWB62" i="7"/>
  <c r="HWC62" i="7"/>
  <c r="HWD62" i="7"/>
  <c r="HWE62" i="7"/>
  <c r="HWF62" i="7"/>
  <c r="HWG62" i="7"/>
  <c r="HWH62" i="7"/>
  <c r="HWI62" i="7"/>
  <c r="HWJ62" i="7"/>
  <c r="HWK62" i="7"/>
  <c r="HWL62" i="7"/>
  <c r="HWM62" i="7"/>
  <c r="HWN62" i="7"/>
  <c r="HWO62" i="7"/>
  <c r="HWP62" i="7"/>
  <c r="HWQ62" i="7"/>
  <c r="HWR62" i="7"/>
  <c r="HWS62" i="7"/>
  <c r="HWT62" i="7"/>
  <c r="HWU62" i="7"/>
  <c r="HWV62" i="7"/>
  <c r="HWW62" i="7"/>
  <c r="HWX62" i="7"/>
  <c r="HWY62" i="7"/>
  <c r="HWZ62" i="7"/>
  <c r="HXA62" i="7"/>
  <c r="HXB62" i="7"/>
  <c r="HXC62" i="7"/>
  <c r="HXD62" i="7"/>
  <c r="HXE62" i="7"/>
  <c r="HXF62" i="7"/>
  <c r="HXG62" i="7"/>
  <c r="HXH62" i="7"/>
  <c r="HXI62" i="7"/>
  <c r="HXJ62" i="7"/>
  <c r="HXK62" i="7"/>
  <c r="HXL62" i="7"/>
  <c r="HXM62" i="7"/>
  <c r="HXN62" i="7"/>
  <c r="HXO62" i="7"/>
  <c r="HXP62" i="7"/>
  <c r="HXQ62" i="7"/>
  <c r="HXR62" i="7"/>
  <c r="HXS62" i="7"/>
  <c r="HXT62" i="7"/>
  <c r="HXU62" i="7"/>
  <c r="HXV62" i="7"/>
  <c r="HXW62" i="7"/>
  <c r="HXX62" i="7"/>
  <c r="HXY62" i="7"/>
  <c r="HXZ62" i="7"/>
  <c r="HYA62" i="7"/>
  <c r="HYB62" i="7"/>
  <c r="HYC62" i="7"/>
  <c r="HYD62" i="7"/>
  <c r="HYE62" i="7"/>
  <c r="HYF62" i="7"/>
  <c r="HYG62" i="7"/>
  <c r="HYH62" i="7"/>
  <c r="HYI62" i="7"/>
  <c r="HYJ62" i="7"/>
  <c r="HYK62" i="7"/>
  <c r="HYL62" i="7"/>
  <c r="HYM62" i="7"/>
  <c r="HYN62" i="7"/>
  <c r="HYO62" i="7"/>
  <c r="HYP62" i="7"/>
  <c r="HYQ62" i="7"/>
  <c r="HYR62" i="7"/>
  <c r="HYS62" i="7"/>
  <c r="HYT62" i="7"/>
  <c r="HYU62" i="7"/>
  <c r="HYV62" i="7"/>
  <c r="HYW62" i="7"/>
  <c r="HYX62" i="7"/>
  <c r="HYY62" i="7"/>
  <c r="HYZ62" i="7"/>
  <c r="HZA62" i="7"/>
  <c r="HZB62" i="7"/>
  <c r="HZC62" i="7"/>
  <c r="HZD62" i="7"/>
  <c r="HZE62" i="7"/>
  <c r="HZF62" i="7"/>
  <c r="HZG62" i="7"/>
  <c r="HZH62" i="7"/>
  <c r="HZI62" i="7"/>
  <c r="HZJ62" i="7"/>
  <c r="HZK62" i="7"/>
  <c r="HZL62" i="7"/>
  <c r="HZM62" i="7"/>
  <c r="HZN62" i="7"/>
  <c r="HZO62" i="7"/>
  <c r="HZP62" i="7"/>
  <c r="HZQ62" i="7"/>
  <c r="HZR62" i="7"/>
  <c r="HZS62" i="7"/>
  <c r="HZT62" i="7"/>
  <c r="HZU62" i="7"/>
  <c r="HZV62" i="7"/>
  <c r="HZW62" i="7"/>
  <c r="HZX62" i="7"/>
  <c r="HZY62" i="7"/>
  <c r="HZZ62" i="7"/>
  <c r="IAA62" i="7"/>
  <c r="IAB62" i="7"/>
  <c r="IAC62" i="7"/>
  <c r="IAD62" i="7"/>
  <c r="IAE62" i="7"/>
  <c r="IAF62" i="7"/>
  <c r="IAG62" i="7"/>
  <c r="IAH62" i="7"/>
  <c r="IAI62" i="7"/>
  <c r="IAJ62" i="7"/>
  <c r="IAK62" i="7"/>
  <c r="IAL62" i="7"/>
  <c r="IAM62" i="7"/>
  <c r="IAN62" i="7"/>
  <c r="IAO62" i="7"/>
  <c r="IAP62" i="7"/>
  <c r="IAQ62" i="7"/>
  <c r="IAR62" i="7"/>
  <c r="IAS62" i="7"/>
  <c r="IAT62" i="7"/>
  <c r="IAU62" i="7"/>
  <c r="IAV62" i="7"/>
  <c r="IAW62" i="7"/>
  <c r="IAX62" i="7"/>
  <c r="IAY62" i="7"/>
  <c r="IAZ62" i="7"/>
  <c r="IBA62" i="7"/>
  <c r="IBB62" i="7"/>
  <c r="IBC62" i="7"/>
  <c r="IBD62" i="7"/>
  <c r="IBE62" i="7"/>
  <c r="IBF62" i="7"/>
  <c r="IBG62" i="7"/>
  <c r="IBH62" i="7"/>
  <c r="IBI62" i="7"/>
  <c r="IBJ62" i="7"/>
  <c r="IBK62" i="7"/>
  <c r="IBL62" i="7"/>
  <c r="IBM62" i="7"/>
  <c r="IBN62" i="7"/>
  <c r="IBO62" i="7"/>
  <c r="IBP62" i="7"/>
  <c r="IBQ62" i="7"/>
  <c r="IBR62" i="7"/>
  <c r="IBS62" i="7"/>
  <c r="IBT62" i="7"/>
  <c r="IBU62" i="7"/>
  <c r="IBV62" i="7"/>
  <c r="IBW62" i="7"/>
  <c r="IBX62" i="7"/>
  <c r="IBY62" i="7"/>
  <c r="IBZ62" i="7"/>
  <c r="ICA62" i="7"/>
  <c r="ICB62" i="7"/>
  <c r="ICC62" i="7"/>
  <c r="ICD62" i="7"/>
  <c r="ICE62" i="7"/>
  <c r="ICF62" i="7"/>
  <c r="ICG62" i="7"/>
  <c r="ICH62" i="7"/>
  <c r="ICI62" i="7"/>
  <c r="ICJ62" i="7"/>
  <c r="ICK62" i="7"/>
  <c r="ICL62" i="7"/>
  <c r="ICM62" i="7"/>
  <c r="ICN62" i="7"/>
  <c r="ICO62" i="7"/>
  <c r="ICP62" i="7"/>
  <c r="ICQ62" i="7"/>
  <c r="ICR62" i="7"/>
  <c r="ICS62" i="7"/>
  <c r="ICT62" i="7"/>
  <c r="ICU62" i="7"/>
  <c r="ICV62" i="7"/>
  <c r="ICW62" i="7"/>
  <c r="ICX62" i="7"/>
  <c r="ICY62" i="7"/>
  <c r="ICZ62" i="7"/>
  <c r="IDA62" i="7"/>
  <c r="IDB62" i="7"/>
  <c r="IDC62" i="7"/>
  <c r="IDD62" i="7"/>
  <c r="IDE62" i="7"/>
  <c r="IDF62" i="7"/>
  <c r="IDG62" i="7"/>
  <c r="IDH62" i="7"/>
  <c r="IDI62" i="7"/>
  <c r="IDJ62" i="7"/>
  <c r="IDK62" i="7"/>
  <c r="IDL62" i="7"/>
  <c r="IDM62" i="7"/>
  <c r="IDN62" i="7"/>
  <c r="IDO62" i="7"/>
  <c r="IDP62" i="7"/>
  <c r="IDQ62" i="7"/>
  <c r="IDR62" i="7"/>
  <c r="IDS62" i="7"/>
  <c r="IDT62" i="7"/>
  <c r="IDU62" i="7"/>
  <c r="IDV62" i="7"/>
  <c r="IDW62" i="7"/>
  <c r="IDX62" i="7"/>
  <c r="IDY62" i="7"/>
  <c r="IDZ62" i="7"/>
  <c r="IEA62" i="7"/>
  <c r="IEB62" i="7"/>
  <c r="IEC62" i="7"/>
  <c r="IED62" i="7"/>
  <c r="IEE62" i="7"/>
  <c r="IEF62" i="7"/>
  <c r="IEG62" i="7"/>
  <c r="IEH62" i="7"/>
  <c r="IEI62" i="7"/>
  <c r="IEJ62" i="7"/>
  <c r="IEK62" i="7"/>
  <c r="IEL62" i="7"/>
  <c r="IEM62" i="7"/>
  <c r="IEN62" i="7"/>
  <c r="IEO62" i="7"/>
  <c r="IEP62" i="7"/>
  <c r="IEQ62" i="7"/>
  <c r="IER62" i="7"/>
  <c r="IES62" i="7"/>
  <c r="IET62" i="7"/>
  <c r="IEU62" i="7"/>
  <c r="IEV62" i="7"/>
  <c r="IEW62" i="7"/>
  <c r="IEX62" i="7"/>
  <c r="IEY62" i="7"/>
  <c r="IEZ62" i="7"/>
  <c r="IFA62" i="7"/>
  <c r="IFB62" i="7"/>
  <c r="IFC62" i="7"/>
  <c r="IFD62" i="7"/>
  <c r="IFE62" i="7"/>
  <c r="IFF62" i="7"/>
  <c r="IFG62" i="7"/>
  <c r="IFH62" i="7"/>
  <c r="IFI62" i="7"/>
  <c r="IFJ62" i="7"/>
  <c r="IFK62" i="7"/>
  <c r="IFL62" i="7"/>
  <c r="IFM62" i="7"/>
  <c r="IFN62" i="7"/>
  <c r="IFO62" i="7"/>
  <c r="IFP62" i="7"/>
  <c r="IFQ62" i="7"/>
  <c r="IFR62" i="7"/>
  <c r="IFS62" i="7"/>
  <c r="IFT62" i="7"/>
  <c r="IFU62" i="7"/>
  <c r="IFV62" i="7"/>
  <c r="IFW62" i="7"/>
  <c r="IFX62" i="7"/>
  <c r="IFY62" i="7"/>
  <c r="IFZ62" i="7"/>
  <c r="IGA62" i="7"/>
  <c r="IGB62" i="7"/>
  <c r="IGC62" i="7"/>
  <c r="IGD62" i="7"/>
  <c r="IGE62" i="7"/>
  <c r="IGF62" i="7"/>
  <c r="IGG62" i="7"/>
  <c r="IGH62" i="7"/>
  <c r="IGI62" i="7"/>
  <c r="IGJ62" i="7"/>
  <c r="IGK62" i="7"/>
  <c r="IGL62" i="7"/>
  <c r="IGM62" i="7"/>
  <c r="IGN62" i="7"/>
  <c r="IGO62" i="7"/>
  <c r="IGP62" i="7"/>
  <c r="IGQ62" i="7"/>
  <c r="IGR62" i="7"/>
  <c r="IGS62" i="7"/>
  <c r="IGT62" i="7"/>
  <c r="IGU62" i="7"/>
  <c r="IGV62" i="7"/>
  <c r="IGW62" i="7"/>
  <c r="IGX62" i="7"/>
  <c r="IGY62" i="7"/>
  <c r="IGZ62" i="7"/>
  <c r="IHA62" i="7"/>
  <c r="IHB62" i="7"/>
  <c r="IHC62" i="7"/>
  <c r="IHD62" i="7"/>
  <c r="IHE62" i="7"/>
  <c r="IHF62" i="7"/>
  <c r="IHG62" i="7"/>
  <c r="IHH62" i="7"/>
  <c r="IHI62" i="7"/>
  <c r="IHJ62" i="7"/>
  <c r="IHK62" i="7"/>
  <c r="IHL62" i="7"/>
  <c r="IHM62" i="7"/>
  <c r="IHN62" i="7"/>
  <c r="IHO62" i="7"/>
  <c r="IHP62" i="7"/>
  <c r="IHQ62" i="7"/>
  <c r="IHR62" i="7"/>
  <c r="IHS62" i="7"/>
  <c r="IHT62" i="7"/>
  <c r="IHU62" i="7"/>
  <c r="IHV62" i="7"/>
  <c r="IHW62" i="7"/>
  <c r="IHX62" i="7"/>
  <c r="IHY62" i="7"/>
  <c r="IHZ62" i="7"/>
  <c r="IIA62" i="7"/>
  <c r="IIB62" i="7"/>
  <c r="IIC62" i="7"/>
  <c r="IID62" i="7"/>
  <c r="IIE62" i="7"/>
  <c r="IIF62" i="7"/>
  <c r="IIG62" i="7"/>
  <c r="IIH62" i="7"/>
  <c r="III62" i="7"/>
  <c r="IIJ62" i="7"/>
  <c r="IIK62" i="7"/>
  <c r="IIL62" i="7"/>
  <c r="IIM62" i="7"/>
  <c r="IIN62" i="7"/>
  <c r="IIO62" i="7"/>
  <c r="IIP62" i="7"/>
  <c r="IIQ62" i="7"/>
  <c r="IIR62" i="7"/>
  <c r="IIS62" i="7"/>
  <c r="IIT62" i="7"/>
  <c r="IIU62" i="7"/>
  <c r="IIV62" i="7"/>
  <c r="IIW62" i="7"/>
  <c r="IIX62" i="7"/>
  <c r="IIY62" i="7"/>
  <c r="IIZ62" i="7"/>
  <c r="IJA62" i="7"/>
  <c r="IJB62" i="7"/>
  <c r="IJC62" i="7"/>
  <c r="IJD62" i="7"/>
  <c r="IJE62" i="7"/>
  <c r="IJF62" i="7"/>
  <c r="IJG62" i="7"/>
  <c r="IJH62" i="7"/>
  <c r="IJI62" i="7"/>
  <c r="IJJ62" i="7"/>
  <c r="IJK62" i="7"/>
  <c r="IJL62" i="7"/>
  <c r="IJM62" i="7"/>
  <c r="IJN62" i="7"/>
  <c r="IJO62" i="7"/>
  <c r="IJP62" i="7"/>
  <c r="IJQ62" i="7"/>
  <c r="IJR62" i="7"/>
  <c r="IJS62" i="7"/>
  <c r="IJT62" i="7"/>
  <c r="IJU62" i="7"/>
  <c r="IJV62" i="7"/>
  <c r="IJW62" i="7"/>
  <c r="IJX62" i="7"/>
  <c r="IJY62" i="7"/>
  <c r="IJZ62" i="7"/>
  <c r="IKA62" i="7"/>
  <c r="IKB62" i="7"/>
  <c r="IKC62" i="7"/>
  <c r="IKD62" i="7"/>
  <c r="IKE62" i="7"/>
  <c r="IKF62" i="7"/>
  <c r="IKG62" i="7"/>
  <c r="IKH62" i="7"/>
  <c r="IKI62" i="7"/>
  <c r="IKJ62" i="7"/>
  <c r="IKK62" i="7"/>
  <c r="IKL62" i="7"/>
  <c r="IKM62" i="7"/>
  <c r="IKN62" i="7"/>
  <c r="IKO62" i="7"/>
  <c r="IKP62" i="7"/>
  <c r="IKQ62" i="7"/>
  <c r="IKR62" i="7"/>
  <c r="IKS62" i="7"/>
  <c r="IKT62" i="7"/>
  <c r="IKU62" i="7"/>
  <c r="IKV62" i="7"/>
  <c r="IKW62" i="7"/>
  <c r="IKX62" i="7"/>
  <c r="IKY62" i="7"/>
  <c r="IKZ62" i="7"/>
  <c r="ILA62" i="7"/>
  <c r="ILB62" i="7"/>
  <c r="ILC62" i="7"/>
  <c r="ILD62" i="7"/>
  <c r="ILE62" i="7"/>
  <c r="ILF62" i="7"/>
  <c r="ILG62" i="7"/>
  <c r="ILH62" i="7"/>
  <c r="ILI62" i="7"/>
  <c r="ILJ62" i="7"/>
  <c r="ILK62" i="7"/>
  <c r="ILL62" i="7"/>
  <c r="ILM62" i="7"/>
  <c r="ILN62" i="7"/>
  <c r="ILO62" i="7"/>
  <c r="ILP62" i="7"/>
  <c r="ILQ62" i="7"/>
  <c r="ILR62" i="7"/>
  <c r="ILS62" i="7"/>
  <c r="ILT62" i="7"/>
  <c r="ILU62" i="7"/>
  <c r="ILV62" i="7"/>
  <c r="ILW62" i="7"/>
  <c r="ILX62" i="7"/>
  <c r="ILY62" i="7"/>
  <c r="ILZ62" i="7"/>
  <c r="IMA62" i="7"/>
  <c r="IMB62" i="7"/>
  <c r="IMC62" i="7"/>
  <c r="IMD62" i="7"/>
  <c r="IME62" i="7"/>
  <c r="IMF62" i="7"/>
  <c r="IMG62" i="7"/>
  <c r="IMH62" i="7"/>
  <c r="IMI62" i="7"/>
  <c r="IMJ62" i="7"/>
  <c r="IMK62" i="7"/>
  <c r="IML62" i="7"/>
  <c r="IMM62" i="7"/>
  <c r="IMN62" i="7"/>
  <c r="IMO62" i="7"/>
  <c r="IMP62" i="7"/>
  <c r="IMQ62" i="7"/>
  <c r="IMR62" i="7"/>
  <c r="IMS62" i="7"/>
  <c r="IMT62" i="7"/>
  <c r="IMU62" i="7"/>
  <c r="IMV62" i="7"/>
  <c r="IMW62" i="7"/>
  <c r="IMX62" i="7"/>
  <c r="IMY62" i="7"/>
  <c r="IMZ62" i="7"/>
  <c r="INA62" i="7"/>
  <c r="INB62" i="7"/>
  <c r="INC62" i="7"/>
  <c r="IND62" i="7"/>
  <c r="INE62" i="7"/>
  <c r="INF62" i="7"/>
  <c r="ING62" i="7"/>
  <c r="INH62" i="7"/>
  <c r="INI62" i="7"/>
  <c r="INJ62" i="7"/>
  <c r="INK62" i="7"/>
  <c r="INL62" i="7"/>
  <c r="INM62" i="7"/>
  <c r="INN62" i="7"/>
  <c r="INO62" i="7"/>
  <c r="INP62" i="7"/>
  <c r="INQ62" i="7"/>
  <c r="INR62" i="7"/>
  <c r="INS62" i="7"/>
  <c r="INT62" i="7"/>
  <c r="INU62" i="7"/>
  <c r="INV62" i="7"/>
  <c r="INW62" i="7"/>
  <c r="INX62" i="7"/>
  <c r="INY62" i="7"/>
  <c r="INZ62" i="7"/>
  <c r="IOA62" i="7"/>
  <c r="IOB62" i="7"/>
  <c r="IOC62" i="7"/>
  <c r="IOD62" i="7"/>
  <c r="IOE62" i="7"/>
  <c r="IOF62" i="7"/>
  <c r="IOG62" i="7"/>
  <c r="IOH62" i="7"/>
  <c r="IOI62" i="7"/>
  <c r="IOJ62" i="7"/>
  <c r="IOK62" i="7"/>
  <c r="IOL62" i="7"/>
  <c r="IOM62" i="7"/>
  <c r="ION62" i="7"/>
  <c r="IOO62" i="7"/>
  <c r="IOP62" i="7"/>
  <c r="IOQ62" i="7"/>
  <c r="IOR62" i="7"/>
  <c r="IOS62" i="7"/>
  <c r="IOT62" i="7"/>
  <c r="IOU62" i="7"/>
  <c r="IOV62" i="7"/>
  <c r="IOW62" i="7"/>
  <c r="IOX62" i="7"/>
  <c r="IOY62" i="7"/>
  <c r="IOZ62" i="7"/>
  <c r="IPA62" i="7"/>
  <c r="IPB62" i="7"/>
  <c r="IPC62" i="7"/>
  <c r="IPD62" i="7"/>
  <c r="IPE62" i="7"/>
  <c r="IPF62" i="7"/>
  <c r="IPG62" i="7"/>
  <c r="IPH62" i="7"/>
  <c r="IPI62" i="7"/>
  <c r="IPJ62" i="7"/>
  <c r="IPK62" i="7"/>
  <c r="IPL62" i="7"/>
  <c r="IPM62" i="7"/>
  <c r="IPN62" i="7"/>
  <c r="IPO62" i="7"/>
  <c r="IPP62" i="7"/>
  <c r="IPQ62" i="7"/>
  <c r="IPR62" i="7"/>
  <c r="IPS62" i="7"/>
  <c r="IPT62" i="7"/>
  <c r="IPU62" i="7"/>
  <c r="IPV62" i="7"/>
  <c r="IPW62" i="7"/>
  <c r="IPX62" i="7"/>
  <c r="IPY62" i="7"/>
  <c r="IPZ62" i="7"/>
  <c r="IQA62" i="7"/>
  <c r="IQB62" i="7"/>
  <c r="IQC62" i="7"/>
  <c r="IQD62" i="7"/>
  <c r="IQE62" i="7"/>
  <c r="IQF62" i="7"/>
  <c r="IQG62" i="7"/>
  <c r="IQH62" i="7"/>
  <c r="IQI62" i="7"/>
  <c r="IQJ62" i="7"/>
  <c r="IQK62" i="7"/>
  <c r="IQL62" i="7"/>
  <c r="IQM62" i="7"/>
  <c r="IQN62" i="7"/>
  <c r="IQO62" i="7"/>
  <c r="IQP62" i="7"/>
  <c r="IQQ62" i="7"/>
  <c r="IQR62" i="7"/>
  <c r="IQS62" i="7"/>
  <c r="IQT62" i="7"/>
  <c r="IQU62" i="7"/>
  <c r="IQV62" i="7"/>
  <c r="IQW62" i="7"/>
  <c r="IQX62" i="7"/>
  <c r="IQY62" i="7"/>
  <c r="IQZ62" i="7"/>
  <c r="IRA62" i="7"/>
  <c r="IRB62" i="7"/>
  <c r="IRC62" i="7"/>
  <c r="IRD62" i="7"/>
  <c r="IRE62" i="7"/>
  <c r="IRF62" i="7"/>
  <c r="IRG62" i="7"/>
  <c r="IRH62" i="7"/>
  <c r="IRI62" i="7"/>
  <c r="IRJ62" i="7"/>
  <c r="IRK62" i="7"/>
  <c r="IRL62" i="7"/>
  <c r="IRM62" i="7"/>
  <c r="IRN62" i="7"/>
  <c r="IRO62" i="7"/>
  <c r="IRP62" i="7"/>
  <c r="IRQ62" i="7"/>
  <c r="IRR62" i="7"/>
  <c r="IRS62" i="7"/>
  <c r="IRT62" i="7"/>
  <c r="IRU62" i="7"/>
  <c r="IRV62" i="7"/>
  <c r="IRW62" i="7"/>
  <c r="IRX62" i="7"/>
  <c r="IRY62" i="7"/>
  <c r="IRZ62" i="7"/>
  <c r="ISA62" i="7"/>
  <c r="ISB62" i="7"/>
  <c r="ISC62" i="7"/>
  <c r="ISD62" i="7"/>
  <c r="ISE62" i="7"/>
  <c r="ISF62" i="7"/>
  <c r="ISG62" i="7"/>
  <c r="ISH62" i="7"/>
  <c r="ISI62" i="7"/>
  <c r="ISJ62" i="7"/>
  <c r="ISK62" i="7"/>
  <c r="ISL62" i="7"/>
  <c r="ISM62" i="7"/>
  <c r="ISN62" i="7"/>
  <c r="ISO62" i="7"/>
  <c r="ISP62" i="7"/>
  <c r="ISQ62" i="7"/>
  <c r="ISR62" i="7"/>
  <c r="ISS62" i="7"/>
  <c r="IST62" i="7"/>
  <c r="ISU62" i="7"/>
  <c r="ISV62" i="7"/>
  <c r="ISW62" i="7"/>
  <c r="ISX62" i="7"/>
  <c r="ISY62" i="7"/>
  <c r="ISZ62" i="7"/>
  <c r="ITA62" i="7"/>
  <c r="ITB62" i="7"/>
  <c r="ITC62" i="7"/>
  <c r="ITD62" i="7"/>
  <c r="ITE62" i="7"/>
  <c r="ITF62" i="7"/>
  <c r="ITG62" i="7"/>
  <c r="ITH62" i="7"/>
  <c r="ITI62" i="7"/>
  <c r="ITJ62" i="7"/>
  <c r="ITK62" i="7"/>
  <c r="ITL62" i="7"/>
  <c r="ITM62" i="7"/>
  <c r="ITN62" i="7"/>
  <c r="ITO62" i="7"/>
  <c r="ITP62" i="7"/>
  <c r="ITQ62" i="7"/>
  <c r="ITR62" i="7"/>
  <c r="ITS62" i="7"/>
  <c r="ITT62" i="7"/>
  <c r="ITU62" i="7"/>
  <c r="ITV62" i="7"/>
  <c r="ITW62" i="7"/>
  <c r="ITX62" i="7"/>
  <c r="ITY62" i="7"/>
  <c r="ITZ62" i="7"/>
  <c r="IUA62" i="7"/>
  <c r="IUB62" i="7"/>
  <c r="IUC62" i="7"/>
  <c r="IUD62" i="7"/>
  <c r="IUE62" i="7"/>
  <c r="IUF62" i="7"/>
  <c r="IUG62" i="7"/>
  <c r="IUH62" i="7"/>
  <c r="IUI62" i="7"/>
  <c r="IUJ62" i="7"/>
  <c r="IUK62" i="7"/>
  <c r="IUL62" i="7"/>
  <c r="IUM62" i="7"/>
  <c r="IUN62" i="7"/>
  <c r="IUO62" i="7"/>
  <c r="IUP62" i="7"/>
  <c r="IUQ62" i="7"/>
  <c r="IUR62" i="7"/>
  <c r="IUS62" i="7"/>
  <c r="IUT62" i="7"/>
  <c r="IUU62" i="7"/>
  <c r="IUV62" i="7"/>
  <c r="IUW62" i="7"/>
  <c r="IUX62" i="7"/>
  <c r="IUY62" i="7"/>
  <c r="IUZ62" i="7"/>
  <c r="IVA62" i="7"/>
  <c r="IVB62" i="7"/>
  <c r="IVC62" i="7"/>
  <c r="IVD62" i="7"/>
  <c r="IVE62" i="7"/>
  <c r="IVF62" i="7"/>
  <c r="IVG62" i="7"/>
  <c r="IVH62" i="7"/>
  <c r="IVI62" i="7"/>
  <c r="IVJ62" i="7"/>
  <c r="IVK62" i="7"/>
  <c r="IVL62" i="7"/>
  <c r="IVM62" i="7"/>
  <c r="IVN62" i="7"/>
  <c r="IVO62" i="7"/>
  <c r="IVP62" i="7"/>
  <c r="IVQ62" i="7"/>
  <c r="IVR62" i="7"/>
  <c r="IVS62" i="7"/>
  <c r="IVT62" i="7"/>
  <c r="IVU62" i="7"/>
  <c r="IVV62" i="7"/>
  <c r="IVW62" i="7"/>
  <c r="IVX62" i="7"/>
  <c r="IVY62" i="7"/>
  <c r="IVZ62" i="7"/>
  <c r="IWA62" i="7"/>
  <c r="IWB62" i="7"/>
  <c r="IWC62" i="7"/>
  <c r="IWD62" i="7"/>
  <c r="IWE62" i="7"/>
  <c r="IWF62" i="7"/>
  <c r="IWG62" i="7"/>
  <c r="IWH62" i="7"/>
  <c r="IWI62" i="7"/>
  <c r="IWJ62" i="7"/>
  <c r="IWK62" i="7"/>
  <c r="IWL62" i="7"/>
  <c r="IWM62" i="7"/>
  <c r="IWN62" i="7"/>
  <c r="IWO62" i="7"/>
  <c r="IWP62" i="7"/>
  <c r="IWQ62" i="7"/>
  <c r="IWR62" i="7"/>
  <c r="IWS62" i="7"/>
  <c r="IWT62" i="7"/>
  <c r="IWU62" i="7"/>
  <c r="IWV62" i="7"/>
  <c r="IWW62" i="7"/>
  <c r="IWX62" i="7"/>
  <c r="IWY62" i="7"/>
  <c r="IWZ62" i="7"/>
  <c r="IXA62" i="7"/>
  <c r="IXB62" i="7"/>
  <c r="IXC62" i="7"/>
  <c r="IXD62" i="7"/>
  <c r="IXE62" i="7"/>
  <c r="IXF62" i="7"/>
  <c r="IXG62" i="7"/>
  <c r="IXH62" i="7"/>
  <c r="IXI62" i="7"/>
  <c r="IXJ62" i="7"/>
  <c r="IXK62" i="7"/>
  <c r="IXL62" i="7"/>
  <c r="IXM62" i="7"/>
  <c r="IXN62" i="7"/>
  <c r="IXO62" i="7"/>
  <c r="IXP62" i="7"/>
  <c r="IXQ62" i="7"/>
  <c r="IXR62" i="7"/>
  <c r="IXS62" i="7"/>
  <c r="IXT62" i="7"/>
  <c r="IXU62" i="7"/>
  <c r="IXV62" i="7"/>
  <c r="IXW62" i="7"/>
  <c r="IXX62" i="7"/>
  <c r="IXY62" i="7"/>
  <c r="IXZ62" i="7"/>
  <c r="IYA62" i="7"/>
  <c r="IYB62" i="7"/>
  <c r="IYC62" i="7"/>
  <c r="IYD62" i="7"/>
  <c r="IYE62" i="7"/>
  <c r="IYF62" i="7"/>
  <c r="IYG62" i="7"/>
  <c r="IYH62" i="7"/>
  <c r="IYI62" i="7"/>
  <c r="IYJ62" i="7"/>
  <c r="IYK62" i="7"/>
  <c r="IYL62" i="7"/>
  <c r="IYM62" i="7"/>
  <c r="IYN62" i="7"/>
  <c r="IYO62" i="7"/>
  <c r="IYP62" i="7"/>
  <c r="IYQ62" i="7"/>
  <c r="IYR62" i="7"/>
  <c r="IYS62" i="7"/>
  <c r="IYT62" i="7"/>
  <c r="IYU62" i="7"/>
  <c r="IYV62" i="7"/>
  <c r="IYW62" i="7"/>
  <c r="IYX62" i="7"/>
  <c r="IYY62" i="7"/>
  <c r="IYZ62" i="7"/>
  <c r="IZA62" i="7"/>
  <c r="IZB62" i="7"/>
  <c r="IZC62" i="7"/>
  <c r="IZD62" i="7"/>
  <c r="IZE62" i="7"/>
  <c r="IZF62" i="7"/>
  <c r="IZG62" i="7"/>
  <c r="IZH62" i="7"/>
  <c r="IZI62" i="7"/>
  <c r="IZJ62" i="7"/>
  <c r="IZK62" i="7"/>
  <c r="IZL62" i="7"/>
  <c r="IZM62" i="7"/>
  <c r="IZN62" i="7"/>
  <c r="IZO62" i="7"/>
  <c r="IZP62" i="7"/>
  <c r="IZQ62" i="7"/>
  <c r="IZR62" i="7"/>
  <c r="IZS62" i="7"/>
  <c r="IZT62" i="7"/>
  <c r="IZU62" i="7"/>
  <c r="IZV62" i="7"/>
  <c r="IZW62" i="7"/>
  <c r="IZX62" i="7"/>
  <c r="IZY62" i="7"/>
  <c r="IZZ62" i="7"/>
  <c r="JAA62" i="7"/>
  <c r="JAB62" i="7"/>
  <c r="JAC62" i="7"/>
  <c r="JAD62" i="7"/>
  <c r="JAE62" i="7"/>
  <c r="JAF62" i="7"/>
  <c r="JAG62" i="7"/>
  <c r="JAH62" i="7"/>
  <c r="JAI62" i="7"/>
  <c r="JAJ62" i="7"/>
  <c r="JAK62" i="7"/>
  <c r="JAL62" i="7"/>
  <c r="JAM62" i="7"/>
  <c r="JAN62" i="7"/>
  <c r="JAO62" i="7"/>
  <c r="JAP62" i="7"/>
  <c r="JAQ62" i="7"/>
  <c r="JAR62" i="7"/>
  <c r="JAS62" i="7"/>
  <c r="JAT62" i="7"/>
  <c r="JAU62" i="7"/>
  <c r="JAV62" i="7"/>
  <c r="JAW62" i="7"/>
  <c r="JAX62" i="7"/>
  <c r="JAY62" i="7"/>
  <c r="JAZ62" i="7"/>
  <c r="JBA62" i="7"/>
  <c r="JBB62" i="7"/>
  <c r="JBC62" i="7"/>
  <c r="JBD62" i="7"/>
  <c r="JBE62" i="7"/>
  <c r="JBF62" i="7"/>
  <c r="JBG62" i="7"/>
  <c r="JBH62" i="7"/>
  <c r="JBI62" i="7"/>
  <c r="JBJ62" i="7"/>
  <c r="JBK62" i="7"/>
  <c r="JBL62" i="7"/>
  <c r="JBM62" i="7"/>
  <c r="JBN62" i="7"/>
  <c r="JBO62" i="7"/>
  <c r="JBP62" i="7"/>
  <c r="JBQ62" i="7"/>
  <c r="JBR62" i="7"/>
  <c r="JBS62" i="7"/>
  <c r="JBT62" i="7"/>
  <c r="JBU62" i="7"/>
  <c r="JBV62" i="7"/>
  <c r="JBW62" i="7"/>
  <c r="JBX62" i="7"/>
  <c r="JBY62" i="7"/>
  <c r="JBZ62" i="7"/>
  <c r="JCA62" i="7"/>
  <c r="JCB62" i="7"/>
  <c r="JCC62" i="7"/>
  <c r="JCD62" i="7"/>
  <c r="JCE62" i="7"/>
  <c r="JCF62" i="7"/>
  <c r="JCG62" i="7"/>
  <c r="JCH62" i="7"/>
  <c r="JCI62" i="7"/>
  <c r="JCJ62" i="7"/>
  <c r="JCK62" i="7"/>
  <c r="JCL62" i="7"/>
  <c r="JCM62" i="7"/>
  <c r="JCN62" i="7"/>
  <c r="JCO62" i="7"/>
  <c r="JCP62" i="7"/>
  <c r="JCQ62" i="7"/>
  <c r="JCR62" i="7"/>
  <c r="JCS62" i="7"/>
  <c r="JCT62" i="7"/>
  <c r="JCU62" i="7"/>
  <c r="JCV62" i="7"/>
  <c r="JCW62" i="7"/>
  <c r="JCX62" i="7"/>
  <c r="JCY62" i="7"/>
  <c r="JCZ62" i="7"/>
  <c r="JDA62" i="7"/>
  <c r="JDB62" i="7"/>
  <c r="JDC62" i="7"/>
  <c r="JDD62" i="7"/>
  <c r="JDE62" i="7"/>
  <c r="JDF62" i="7"/>
  <c r="JDG62" i="7"/>
  <c r="JDH62" i="7"/>
  <c r="JDI62" i="7"/>
  <c r="JDJ62" i="7"/>
  <c r="JDK62" i="7"/>
  <c r="JDL62" i="7"/>
  <c r="JDM62" i="7"/>
  <c r="JDN62" i="7"/>
  <c r="JDO62" i="7"/>
  <c r="JDP62" i="7"/>
  <c r="JDQ62" i="7"/>
  <c r="JDR62" i="7"/>
  <c r="JDS62" i="7"/>
  <c r="JDT62" i="7"/>
  <c r="JDU62" i="7"/>
  <c r="JDV62" i="7"/>
  <c r="JDW62" i="7"/>
  <c r="JDX62" i="7"/>
  <c r="JDY62" i="7"/>
  <c r="JDZ62" i="7"/>
  <c r="JEA62" i="7"/>
  <c r="JEB62" i="7"/>
  <c r="JEC62" i="7"/>
  <c r="JED62" i="7"/>
  <c r="JEE62" i="7"/>
  <c r="JEF62" i="7"/>
  <c r="JEG62" i="7"/>
  <c r="JEH62" i="7"/>
  <c r="JEI62" i="7"/>
  <c r="JEJ62" i="7"/>
  <c r="JEK62" i="7"/>
  <c r="JEL62" i="7"/>
  <c r="JEM62" i="7"/>
  <c r="JEN62" i="7"/>
  <c r="JEO62" i="7"/>
  <c r="JEP62" i="7"/>
  <c r="JEQ62" i="7"/>
  <c r="JER62" i="7"/>
  <c r="JES62" i="7"/>
  <c r="JET62" i="7"/>
  <c r="JEU62" i="7"/>
  <c r="JEV62" i="7"/>
  <c r="JEW62" i="7"/>
  <c r="JEX62" i="7"/>
  <c r="JEY62" i="7"/>
  <c r="JEZ62" i="7"/>
  <c r="JFA62" i="7"/>
  <c r="JFB62" i="7"/>
  <c r="JFC62" i="7"/>
  <c r="JFD62" i="7"/>
  <c r="JFE62" i="7"/>
  <c r="JFF62" i="7"/>
  <c r="JFG62" i="7"/>
  <c r="JFH62" i="7"/>
  <c r="JFI62" i="7"/>
  <c r="JFJ62" i="7"/>
  <c r="JFK62" i="7"/>
  <c r="JFL62" i="7"/>
  <c r="JFM62" i="7"/>
  <c r="JFN62" i="7"/>
  <c r="JFO62" i="7"/>
  <c r="JFP62" i="7"/>
  <c r="JFQ62" i="7"/>
  <c r="JFR62" i="7"/>
  <c r="JFS62" i="7"/>
  <c r="JFT62" i="7"/>
  <c r="JFU62" i="7"/>
  <c r="JFV62" i="7"/>
  <c r="JFW62" i="7"/>
  <c r="JFX62" i="7"/>
  <c r="JFY62" i="7"/>
  <c r="JFZ62" i="7"/>
  <c r="JGA62" i="7"/>
  <c r="JGB62" i="7"/>
  <c r="JGC62" i="7"/>
  <c r="JGD62" i="7"/>
  <c r="JGE62" i="7"/>
  <c r="JGF62" i="7"/>
  <c r="JGG62" i="7"/>
  <c r="JGH62" i="7"/>
  <c r="JGI62" i="7"/>
  <c r="JGJ62" i="7"/>
  <c r="JGK62" i="7"/>
  <c r="JGL62" i="7"/>
  <c r="JGM62" i="7"/>
  <c r="JGN62" i="7"/>
  <c r="JGO62" i="7"/>
  <c r="JGP62" i="7"/>
  <c r="JGQ62" i="7"/>
  <c r="JGR62" i="7"/>
  <c r="JGS62" i="7"/>
  <c r="JGT62" i="7"/>
  <c r="JGU62" i="7"/>
  <c r="JGV62" i="7"/>
  <c r="JGW62" i="7"/>
  <c r="JGX62" i="7"/>
  <c r="JGY62" i="7"/>
  <c r="JGZ62" i="7"/>
  <c r="JHA62" i="7"/>
  <c r="JHB62" i="7"/>
  <c r="JHC62" i="7"/>
  <c r="JHD62" i="7"/>
  <c r="JHE62" i="7"/>
  <c r="JHF62" i="7"/>
  <c r="JHG62" i="7"/>
  <c r="JHH62" i="7"/>
  <c r="JHI62" i="7"/>
  <c r="JHJ62" i="7"/>
  <c r="JHK62" i="7"/>
  <c r="JHL62" i="7"/>
  <c r="JHM62" i="7"/>
  <c r="JHN62" i="7"/>
  <c r="JHO62" i="7"/>
  <c r="JHP62" i="7"/>
  <c r="JHQ62" i="7"/>
  <c r="JHR62" i="7"/>
  <c r="JHS62" i="7"/>
  <c r="JHT62" i="7"/>
  <c r="JHU62" i="7"/>
  <c r="JHV62" i="7"/>
  <c r="JHW62" i="7"/>
  <c r="JHX62" i="7"/>
  <c r="JHY62" i="7"/>
  <c r="JHZ62" i="7"/>
  <c r="JIA62" i="7"/>
  <c r="JIB62" i="7"/>
  <c r="JIC62" i="7"/>
  <c r="JID62" i="7"/>
  <c r="JIE62" i="7"/>
  <c r="JIF62" i="7"/>
  <c r="JIG62" i="7"/>
  <c r="JIH62" i="7"/>
  <c r="JII62" i="7"/>
  <c r="JIJ62" i="7"/>
  <c r="JIK62" i="7"/>
  <c r="JIL62" i="7"/>
  <c r="JIM62" i="7"/>
  <c r="JIN62" i="7"/>
  <c r="JIO62" i="7"/>
  <c r="JIP62" i="7"/>
  <c r="JIQ62" i="7"/>
  <c r="JIR62" i="7"/>
  <c r="JIS62" i="7"/>
  <c r="JIT62" i="7"/>
  <c r="JIU62" i="7"/>
  <c r="JIV62" i="7"/>
  <c r="JIW62" i="7"/>
  <c r="JIX62" i="7"/>
  <c r="JIY62" i="7"/>
  <c r="JIZ62" i="7"/>
  <c r="JJA62" i="7"/>
  <c r="JJB62" i="7"/>
  <c r="JJC62" i="7"/>
  <c r="JJD62" i="7"/>
  <c r="JJE62" i="7"/>
  <c r="JJF62" i="7"/>
  <c r="JJG62" i="7"/>
  <c r="JJH62" i="7"/>
  <c r="JJI62" i="7"/>
  <c r="JJJ62" i="7"/>
  <c r="JJK62" i="7"/>
  <c r="JJL62" i="7"/>
  <c r="JJM62" i="7"/>
  <c r="JJN62" i="7"/>
  <c r="JJO62" i="7"/>
  <c r="JJP62" i="7"/>
  <c r="JJQ62" i="7"/>
  <c r="JJR62" i="7"/>
  <c r="JJS62" i="7"/>
  <c r="JJT62" i="7"/>
  <c r="JJU62" i="7"/>
  <c r="JJV62" i="7"/>
  <c r="JJW62" i="7"/>
  <c r="JJX62" i="7"/>
  <c r="JJY62" i="7"/>
  <c r="JJZ62" i="7"/>
  <c r="JKA62" i="7"/>
  <c r="JKB62" i="7"/>
  <c r="JKC62" i="7"/>
  <c r="JKD62" i="7"/>
  <c r="JKE62" i="7"/>
  <c r="JKF62" i="7"/>
  <c r="JKG62" i="7"/>
  <c r="JKH62" i="7"/>
  <c r="JKI62" i="7"/>
  <c r="JKJ62" i="7"/>
  <c r="JKK62" i="7"/>
  <c r="JKL62" i="7"/>
  <c r="JKM62" i="7"/>
  <c r="JKN62" i="7"/>
  <c r="JKO62" i="7"/>
  <c r="JKP62" i="7"/>
  <c r="JKQ62" i="7"/>
  <c r="JKR62" i="7"/>
  <c r="JKS62" i="7"/>
  <c r="JKT62" i="7"/>
  <c r="JKU62" i="7"/>
  <c r="JKV62" i="7"/>
  <c r="JKW62" i="7"/>
  <c r="JKX62" i="7"/>
  <c r="JKY62" i="7"/>
  <c r="JKZ62" i="7"/>
  <c r="JLA62" i="7"/>
  <c r="JLB62" i="7"/>
  <c r="JLC62" i="7"/>
  <c r="JLD62" i="7"/>
  <c r="JLE62" i="7"/>
  <c r="JLF62" i="7"/>
  <c r="JLG62" i="7"/>
  <c r="JLH62" i="7"/>
  <c r="JLI62" i="7"/>
  <c r="JLJ62" i="7"/>
  <c r="JLK62" i="7"/>
  <c r="JLL62" i="7"/>
  <c r="JLM62" i="7"/>
  <c r="JLN62" i="7"/>
  <c r="JLO62" i="7"/>
  <c r="JLP62" i="7"/>
  <c r="JLQ62" i="7"/>
  <c r="JLR62" i="7"/>
  <c r="JLS62" i="7"/>
  <c r="JLT62" i="7"/>
  <c r="JLU62" i="7"/>
  <c r="JLV62" i="7"/>
  <c r="JLW62" i="7"/>
  <c r="JLX62" i="7"/>
  <c r="JLY62" i="7"/>
  <c r="JLZ62" i="7"/>
  <c r="JMA62" i="7"/>
  <c r="JMB62" i="7"/>
  <c r="JMC62" i="7"/>
  <c r="JMD62" i="7"/>
  <c r="JME62" i="7"/>
  <c r="JMF62" i="7"/>
  <c r="JMG62" i="7"/>
  <c r="JMH62" i="7"/>
  <c r="JMI62" i="7"/>
  <c r="JMJ62" i="7"/>
  <c r="JMK62" i="7"/>
  <c r="JML62" i="7"/>
  <c r="JMM62" i="7"/>
  <c r="JMN62" i="7"/>
  <c r="JMO62" i="7"/>
  <c r="JMP62" i="7"/>
  <c r="JMQ62" i="7"/>
  <c r="JMR62" i="7"/>
  <c r="JMS62" i="7"/>
  <c r="JMT62" i="7"/>
  <c r="JMU62" i="7"/>
  <c r="JMV62" i="7"/>
  <c r="JMW62" i="7"/>
  <c r="JMX62" i="7"/>
  <c r="JMY62" i="7"/>
  <c r="JMZ62" i="7"/>
  <c r="JNA62" i="7"/>
  <c r="JNB62" i="7"/>
  <c r="JNC62" i="7"/>
  <c r="JND62" i="7"/>
  <c r="JNE62" i="7"/>
  <c r="JNF62" i="7"/>
  <c r="JNG62" i="7"/>
  <c r="JNH62" i="7"/>
  <c r="JNI62" i="7"/>
  <c r="JNJ62" i="7"/>
  <c r="JNK62" i="7"/>
  <c r="JNL62" i="7"/>
  <c r="JNM62" i="7"/>
  <c r="JNN62" i="7"/>
  <c r="JNO62" i="7"/>
  <c r="JNP62" i="7"/>
  <c r="JNQ62" i="7"/>
  <c r="JNR62" i="7"/>
  <c r="JNS62" i="7"/>
  <c r="JNT62" i="7"/>
  <c r="JNU62" i="7"/>
  <c r="JNV62" i="7"/>
  <c r="JNW62" i="7"/>
  <c r="JNX62" i="7"/>
  <c r="JNY62" i="7"/>
  <c r="JNZ62" i="7"/>
  <c r="JOA62" i="7"/>
  <c r="JOB62" i="7"/>
  <c r="JOC62" i="7"/>
  <c r="JOD62" i="7"/>
  <c r="JOE62" i="7"/>
  <c r="JOF62" i="7"/>
  <c r="JOG62" i="7"/>
  <c r="JOH62" i="7"/>
  <c r="JOI62" i="7"/>
  <c r="JOJ62" i="7"/>
  <c r="JOK62" i="7"/>
  <c r="JOL62" i="7"/>
  <c r="JOM62" i="7"/>
  <c r="JON62" i="7"/>
  <c r="JOO62" i="7"/>
  <c r="JOP62" i="7"/>
  <c r="JOQ62" i="7"/>
  <c r="JOR62" i="7"/>
  <c r="JOS62" i="7"/>
  <c r="JOT62" i="7"/>
  <c r="JOU62" i="7"/>
  <c r="JOV62" i="7"/>
  <c r="JOW62" i="7"/>
  <c r="JOX62" i="7"/>
  <c r="JOY62" i="7"/>
  <c r="JOZ62" i="7"/>
  <c r="JPA62" i="7"/>
  <c r="JPB62" i="7"/>
  <c r="JPC62" i="7"/>
  <c r="JPD62" i="7"/>
  <c r="JPE62" i="7"/>
  <c r="JPF62" i="7"/>
  <c r="JPG62" i="7"/>
  <c r="JPH62" i="7"/>
  <c r="JPI62" i="7"/>
  <c r="JPJ62" i="7"/>
  <c r="JPK62" i="7"/>
  <c r="JPL62" i="7"/>
  <c r="JPM62" i="7"/>
  <c r="JPN62" i="7"/>
  <c r="JPO62" i="7"/>
  <c r="JPP62" i="7"/>
  <c r="JPQ62" i="7"/>
  <c r="JPR62" i="7"/>
  <c r="JPS62" i="7"/>
  <c r="JPT62" i="7"/>
  <c r="JPU62" i="7"/>
  <c r="JPV62" i="7"/>
  <c r="JPW62" i="7"/>
  <c r="JPX62" i="7"/>
  <c r="JPY62" i="7"/>
  <c r="JPZ62" i="7"/>
  <c r="JQA62" i="7"/>
  <c r="JQB62" i="7"/>
  <c r="JQC62" i="7"/>
  <c r="JQD62" i="7"/>
  <c r="JQE62" i="7"/>
  <c r="JQF62" i="7"/>
  <c r="JQG62" i="7"/>
  <c r="JQH62" i="7"/>
  <c r="JQI62" i="7"/>
  <c r="JQJ62" i="7"/>
  <c r="JQK62" i="7"/>
  <c r="JQL62" i="7"/>
  <c r="JQM62" i="7"/>
  <c r="JQN62" i="7"/>
  <c r="JQO62" i="7"/>
  <c r="JQP62" i="7"/>
  <c r="JQQ62" i="7"/>
  <c r="JQR62" i="7"/>
  <c r="JQS62" i="7"/>
  <c r="JQT62" i="7"/>
  <c r="JQU62" i="7"/>
  <c r="JQV62" i="7"/>
  <c r="JQW62" i="7"/>
  <c r="JQX62" i="7"/>
  <c r="JQY62" i="7"/>
  <c r="JQZ62" i="7"/>
  <c r="JRA62" i="7"/>
  <c r="JRB62" i="7"/>
  <c r="JRC62" i="7"/>
  <c r="JRD62" i="7"/>
  <c r="JRE62" i="7"/>
  <c r="JRF62" i="7"/>
  <c r="JRG62" i="7"/>
  <c r="JRH62" i="7"/>
  <c r="JRI62" i="7"/>
  <c r="JRJ62" i="7"/>
  <c r="JRK62" i="7"/>
  <c r="JRL62" i="7"/>
  <c r="JRM62" i="7"/>
  <c r="JRN62" i="7"/>
  <c r="JRO62" i="7"/>
  <c r="JRP62" i="7"/>
  <c r="JRQ62" i="7"/>
  <c r="JRR62" i="7"/>
  <c r="JRS62" i="7"/>
  <c r="JRT62" i="7"/>
  <c r="JRU62" i="7"/>
  <c r="JRV62" i="7"/>
  <c r="JRW62" i="7"/>
  <c r="JRX62" i="7"/>
  <c r="JRY62" i="7"/>
  <c r="JRZ62" i="7"/>
  <c r="JSA62" i="7"/>
  <c r="JSB62" i="7"/>
  <c r="JSC62" i="7"/>
  <c r="JSD62" i="7"/>
  <c r="JSE62" i="7"/>
  <c r="JSF62" i="7"/>
  <c r="JSG62" i="7"/>
  <c r="JSH62" i="7"/>
  <c r="JSI62" i="7"/>
  <c r="JSJ62" i="7"/>
  <c r="JSK62" i="7"/>
  <c r="JSL62" i="7"/>
  <c r="JSM62" i="7"/>
  <c r="JSN62" i="7"/>
  <c r="JSO62" i="7"/>
  <c r="JSP62" i="7"/>
  <c r="JSQ62" i="7"/>
  <c r="JSR62" i="7"/>
  <c r="JSS62" i="7"/>
  <c r="JST62" i="7"/>
  <c r="JSU62" i="7"/>
  <c r="JSV62" i="7"/>
  <c r="JSW62" i="7"/>
  <c r="JSX62" i="7"/>
  <c r="JSY62" i="7"/>
  <c r="JSZ62" i="7"/>
  <c r="JTA62" i="7"/>
  <c r="JTB62" i="7"/>
  <c r="JTC62" i="7"/>
  <c r="JTD62" i="7"/>
  <c r="JTE62" i="7"/>
  <c r="JTF62" i="7"/>
  <c r="JTG62" i="7"/>
  <c r="JTH62" i="7"/>
  <c r="JTI62" i="7"/>
  <c r="JTJ62" i="7"/>
  <c r="JTK62" i="7"/>
  <c r="JTL62" i="7"/>
  <c r="JTM62" i="7"/>
  <c r="JTN62" i="7"/>
  <c r="JTO62" i="7"/>
  <c r="JTP62" i="7"/>
  <c r="JTQ62" i="7"/>
  <c r="JTR62" i="7"/>
  <c r="JTS62" i="7"/>
  <c r="JTT62" i="7"/>
  <c r="JTU62" i="7"/>
  <c r="JTV62" i="7"/>
  <c r="JTW62" i="7"/>
  <c r="JTX62" i="7"/>
  <c r="JTY62" i="7"/>
  <c r="JTZ62" i="7"/>
  <c r="JUA62" i="7"/>
  <c r="JUB62" i="7"/>
  <c r="JUC62" i="7"/>
  <c r="JUD62" i="7"/>
  <c r="JUE62" i="7"/>
  <c r="JUF62" i="7"/>
  <c r="JUG62" i="7"/>
  <c r="JUH62" i="7"/>
  <c r="JUI62" i="7"/>
  <c r="JUJ62" i="7"/>
  <c r="JUK62" i="7"/>
  <c r="JUL62" i="7"/>
  <c r="JUM62" i="7"/>
  <c r="JUN62" i="7"/>
  <c r="JUO62" i="7"/>
  <c r="JUP62" i="7"/>
  <c r="JUQ62" i="7"/>
  <c r="JUR62" i="7"/>
  <c r="JUS62" i="7"/>
  <c r="JUT62" i="7"/>
  <c r="JUU62" i="7"/>
  <c r="JUV62" i="7"/>
  <c r="JUW62" i="7"/>
  <c r="JUX62" i="7"/>
  <c r="JUY62" i="7"/>
  <c r="JUZ62" i="7"/>
  <c r="JVA62" i="7"/>
  <c r="JVB62" i="7"/>
  <c r="JVC62" i="7"/>
  <c r="JVD62" i="7"/>
  <c r="JVE62" i="7"/>
  <c r="JVF62" i="7"/>
  <c r="JVG62" i="7"/>
  <c r="JVH62" i="7"/>
  <c r="JVI62" i="7"/>
  <c r="JVJ62" i="7"/>
  <c r="JVK62" i="7"/>
  <c r="JVL62" i="7"/>
  <c r="JVM62" i="7"/>
  <c r="JVN62" i="7"/>
  <c r="JVO62" i="7"/>
  <c r="JVP62" i="7"/>
  <c r="JVQ62" i="7"/>
  <c r="JVR62" i="7"/>
  <c r="JVS62" i="7"/>
  <c r="JVT62" i="7"/>
  <c r="JVU62" i="7"/>
  <c r="JVV62" i="7"/>
  <c r="JVW62" i="7"/>
  <c r="JVX62" i="7"/>
  <c r="JVY62" i="7"/>
  <c r="JVZ62" i="7"/>
  <c r="JWA62" i="7"/>
  <c r="JWB62" i="7"/>
  <c r="JWC62" i="7"/>
  <c r="JWD62" i="7"/>
  <c r="JWE62" i="7"/>
  <c r="JWF62" i="7"/>
  <c r="JWG62" i="7"/>
  <c r="JWH62" i="7"/>
  <c r="JWI62" i="7"/>
  <c r="JWJ62" i="7"/>
  <c r="JWK62" i="7"/>
  <c r="JWL62" i="7"/>
  <c r="JWM62" i="7"/>
  <c r="JWN62" i="7"/>
  <c r="JWO62" i="7"/>
  <c r="JWP62" i="7"/>
  <c r="JWQ62" i="7"/>
  <c r="JWR62" i="7"/>
  <c r="JWS62" i="7"/>
  <c r="JWT62" i="7"/>
  <c r="JWU62" i="7"/>
  <c r="JWV62" i="7"/>
  <c r="JWW62" i="7"/>
  <c r="JWX62" i="7"/>
  <c r="JWY62" i="7"/>
  <c r="JWZ62" i="7"/>
  <c r="JXA62" i="7"/>
  <c r="JXB62" i="7"/>
  <c r="JXC62" i="7"/>
  <c r="JXD62" i="7"/>
  <c r="JXE62" i="7"/>
  <c r="JXF62" i="7"/>
  <c r="JXG62" i="7"/>
  <c r="JXH62" i="7"/>
  <c r="JXI62" i="7"/>
  <c r="JXJ62" i="7"/>
  <c r="JXK62" i="7"/>
  <c r="JXL62" i="7"/>
  <c r="JXM62" i="7"/>
  <c r="JXN62" i="7"/>
  <c r="JXO62" i="7"/>
  <c r="JXP62" i="7"/>
  <c r="JXQ62" i="7"/>
  <c r="JXR62" i="7"/>
  <c r="JXS62" i="7"/>
  <c r="JXT62" i="7"/>
  <c r="JXU62" i="7"/>
  <c r="JXV62" i="7"/>
  <c r="JXW62" i="7"/>
  <c r="JXX62" i="7"/>
  <c r="JXY62" i="7"/>
  <c r="JXZ62" i="7"/>
  <c r="JYA62" i="7"/>
  <c r="JYB62" i="7"/>
  <c r="JYC62" i="7"/>
  <c r="JYD62" i="7"/>
  <c r="JYE62" i="7"/>
  <c r="JYF62" i="7"/>
  <c r="JYG62" i="7"/>
  <c r="JYH62" i="7"/>
  <c r="JYI62" i="7"/>
  <c r="JYJ62" i="7"/>
  <c r="JYK62" i="7"/>
  <c r="JYL62" i="7"/>
  <c r="JYM62" i="7"/>
  <c r="JYN62" i="7"/>
  <c r="JYO62" i="7"/>
  <c r="JYP62" i="7"/>
  <c r="JYQ62" i="7"/>
  <c r="JYR62" i="7"/>
  <c r="JYS62" i="7"/>
  <c r="JYT62" i="7"/>
  <c r="JYU62" i="7"/>
  <c r="JYV62" i="7"/>
  <c r="JYW62" i="7"/>
  <c r="JYX62" i="7"/>
  <c r="JYY62" i="7"/>
  <c r="JYZ62" i="7"/>
  <c r="JZA62" i="7"/>
  <c r="JZB62" i="7"/>
  <c r="JZC62" i="7"/>
  <c r="JZD62" i="7"/>
  <c r="JZE62" i="7"/>
  <c r="JZF62" i="7"/>
  <c r="JZG62" i="7"/>
  <c r="JZH62" i="7"/>
  <c r="JZI62" i="7"/>
  <c r="JZJ62" i="7"/>
  <c r="JZK62" i="7"/>
  <c r="JZL62" i="7"/>
  <c r="JZM62" i="7"/>
  <c r="JZN62" i="7"/>
  <c r="JZO62" i="7"/>
  <c r="JZP62" i="7"/>
  <c r="JZQ62" i="7"/>
  <c r="JZR62" i="7"/>
  <c r="JZS62" i="7"/>
  <c r="JZT62" i="7"/>
  <c r="JZU62" i="7"/>
  <c r="JZV62" i="7"/>
  <c r="JZW62" i="7"/>
  <c r="JZX62" i="7"/>
  <c r="JZY62" i="7"/>
  <c r="JZZ62" i="7"/>
  <c r="KAA62" i="7"/>
  <c r="KAB62" i="7"/>
  <c r="KAC62" i="7"/>
  <c r="KAD62" i="7"/>
  <c r="KAE62" i="7"/>
  <c r="KAF62" i="7"/>
  <c r="KAG62" i="7"/>
  <c r="KAH62" i="7"/>
  <c r="KAI62" i="7"/>
  <c r="KAJ62" i="7"/>
  <c r="KAK62" i="7"/>
  <c r="KAL62" i="7"/>
  <c r="KAM62" i="7"/>
  <c r="KAN62" i="7"/>
  <c r="KAO62" i="7"/>
  <c r="KAP62" i="7"/>
  <c r="KAQ62" i="7"/>
  <c r="KAR62" i="7"/>
  <c r="KAS62" i="7"/>
  <c r="KAT62" i="7"/>
  <c r="KAU62" i="7"/>
  <c r="KAV62" i="7"/>
  <c r="KAW62" i="7"/>
  <c r="KAX62" i="7"/>
  <c r="KAY62" i="7"/>
  <c r="KAZ62" i="7"/>
  <c r="KBA62" i="7"/>
  <c r="KBB62" i="7"/>
  <c r="KBC62" i="7"/>
  <c r="KBD62" i="7"/>
  <c r="KBE62" i="7"/>
  <c r="KBF62" i="7"/>
  <c r="KBG62" i="7"/>
  <c r="KBH62" i="7"/>
  <c r="KBI62" i="7"/>
  <c r="KBJ62" i="7"/>
  <c r="KBK62" i="7"/>
  <c r="KBL62" i="7"/>
  <c r="KBM62" i="7"/>
  <c r="KBN62" i="7"/>
  <c r="KBO62" i="7"/>
  <c r="KBP62" i="7"/>
  <c r="KBQ62" i="7"/>
  <c r="KBR62" i="7"/>
  <c r="KBS62" i="7"/>
  <c r="KBT62" i="7"/>
  <c r="KBU62" i="7"/>
  <c r="KBV62" i="7"/>
  <c r="KBW62" i="7"/>
  <c r="KBX62" i="7"/>
  <c r="KBY62" i="7"/>
  <c r="KBZ62" i="7"/>
  <c r="KCA62" i="7"/>
  <c r="KCB62" i="7"/>
  <c r="KCC62" i="7"/>
  <c r="KCD62" i="7"/>
  <c r="KCE62" i="7"/>
  <c r="KCF62" i="7"/>
  <c r="KCG62" i="7"/>
  <c r="KCH62" i="7"/>
  <c r="KCI62" i="7"/>
  <c r="KCJ62" i="7"/>
  <c r="KCK62" i="7"/>
  <c r="KCL62" i="7"/>
  <c r="KCM62" i="7"/>
  <c r="KCN62" i="7"/>
  <c r="KCO62" i="7"/>
  <c r="KCP62" i="7"/>
  <c r="KCQ62" i="7"/>
  <c r="KCR62" i="7"/>
  <c r="KCS62" i="7"/>
  <c r="KCT62" i="7"/>
  <c r="KCU62" i="7"/>
  <c r="KCV62" i="7"/>
  <c r="KCW62" i="7"/>
  <c r="KCX62" i="7"/>
  <c r="KCY62" i="7"/>
  <c r="KCZ62" i="7"/>
  <c r="KDA62" i="7"/>
  <c r="KDB62" i="7"/>
  <c r="KDC62" i="7"/>
  <c r="KDD62" i="7"/>
  <c r="KDE62" i="7"/>
  <c r="KDF62" i="7"/>
  <c r="KDG62" i="7"/>
  <c r="KDH62" i="7"/>
  <c r="KDI62" i="7"/>
  <c r="KDJ62" i="7"/>
  <c r="KDK62" i="7"/>
  <c r="KDL62" i="7"/>
  <c r="KDM62" i="7"/>
  <c r="KDN62" i="7"/>
  <c r="KDO62" i="7"/>
  <c r="KDP62" i="7"/>
  <c r="KDQ62" i="7"/>
  <c r="KDR62" i="7"/>
  <c r="KDS62" i="7"/>
  <c r="KDT62" i="7"/>
  <c r="KDU62" i="7"/>
  <c r="KDV62" i="7"/>
  <c r="KDW62" i="7"/>
  <c r="KDX62" i="7"/>
  <c r="KDY62" i="7"/>
  <c r="KDZ62" i="7"/>
  <c r="KEA62" i="7"/>
  <c r="KEB62" i="7"/>
  <c r="KEC62" i="7"/>
  <c r="KED62" i="7"/>
  <c r="KEE62" i="7"/>
  <c r="KEF62" i="7"/>
  <c r="KEG62" i="7"/>
  <c r="KEH62" i="7"/>
  <c r="KEI62" i="7"/>
  <c r="KEJ62" i="7"/>
  <c r="KEK62" i="7"/>
  <c r="KEL62" i="7"/>
  <c r="KEM62" i="7"/>
  <c r="KEN62" i="7"/>
  <c r="KEO62" i="7"/>
  <c r="KEP62" i="7"/>
  <c r="KEQ62" i="7"/>
  <c r="KER62" i="7"/>
  <c r="KES62" i="7"/>
  <c r="KET62" i="7"/>
  <c r="KEU62" i="7"/>
  <c r="KEV62" i="7"/>
  <c r="KEW62" i="7"/>
  <c r="KEX62" i="7"/>
  <c r="KEY62" i="7"/>
  <c r="KEZ62" i="7"/>
  <c r="KFA62" i="7"/>
  <c r="KFB62" i="7"/>
  <c r="KFC62" i="7"/>
  <c r="KFD62" i="7"/>
  <c r="KFE62" i="7"/>
  <c r="KFF62" i="7"/>
  <c r="KFG62" i="7"/>
  <c r="KFH62" i="7"/>
  <c r="KFI62" i="7"/>
  <c r="KFJ62" i="7"/>
  <c r="KFK62" i="7"/>
  <c r="KFL62" i="7"/>
  <c r="KFM62" i="7"/>
  <c r="KFN62" i="7"/>
  <c r="KFO62" i="7"/>
  <c r="KFP62" i="7"/>
  <c r="KFQ62" i="7"/>
  <c r="KFR62" i="7"/>
  <c r="KFS62" i="7"/>
  <c r="KFT62" i="7"/>
  <c r="KFU62" i="7"/>
  <c r="KFV62" i="7"/>
  <c r="KFW62" i="7"/>
  <c r="KFX62" i="7"/>
  <c r="KFY62" i="7"/>
  <c r="KFZ62" i="7"/>
  <c r="KGA62" i="7"/>
  <c r="KGB62" i="7"/>
  <c r="KGC62" i="7"/>
  <c r="KGD62" i="7"/>
  <c r="KGE62" i="7"/>
  <c r="KGF62" i="7"/>
  <c r="KGG62" i="7"/>
  <c r="KGH62" i="7"/>
  <c r="KGI62" i="7"/>
  <c r="KGJ62" i="7"/>
  <c r="KGK62" i="7"/>
  <c r="KGL62" i="7"/>
  <c r="KGM62" i="7"/>
  <c r="KGN62" i="7"/>
  <c r="KGO62" i="7"/>
  <c r="KGP62" i="7"/>
  <c r="KGQ62" i="7"/>
  <c r="KGR62" i="7"/>
  <c r="KGS62" i="7"/>
  <c r="KGT62" i="7"/>
  <c r="KGU62" i="7"/>
  <c r="KGV62" i="7"/>
  <c r="KGW62" i="7"/>
  <c r="KGX62" i="7"/>
  <c r="KGY62" i="7"/>
  <c r="KGZ62" i="7"/>
  <c r="KHA62" i="7"/>
  <c r="KHB62" i="7"/>
  <c r="KHC62" i="7"/>
  <c r="KHD62" i="7"/>
  <c r="KHE62" i="7"/>
  <c r="KHF62" i="7"/>
  <c r="KHG62" i="7"/>
  <c r="KHH62" i="7"/>
  <c r="KHI62" i="7"/>
  <c r="KHJ62" i="7"/>
  <c r="KHK62" i="7"/>
  <c r="KHL62" i="7"/>
  <c r="KHM62" i="7"/>
  <c r="KHN62" i="7"/>
  <c r="KHO62" i="7"/>
  <c r="KHP62" i="7"/>
  <c r="KHQ62" i="7"/>
  <c r="KHR62" i="7"/>
  <c r="KHS62" i="7"/>
  <c r="KHT62" i="7"/>
  <c r="KHU62" i="7"/>
  <c r="KHV62" i="7"/>
  <c r="KHW62" i="7"/>
  <c r="KHX62" i="7"/>
  <c r="KHY62" i="7"/>
  <c r="KHZ62" i="7"/>
  <c r="KIA62" i="7"/>
  <c r="KIB62" i="7"/>
  <c r="KIC62" i="7"/>
  <c r="KID62" i="7"/>
  <c r="KIE62" i="7"/>
  <c r="KIF62" i="7"/>
  <c r="KIG62" i="7"/>
  <c r="KIH62" i="7"/>
  <c r="KII62" i="7"/>
  <c r="KIJ62" i="7"/>
  <c r="KIK62" i="7"/>
  <c r="KIL62" i="7"/>
  <c r="KIM62" i="7"/>
  <c r="KIN62" i="7"/>
  <c r="KIO62" i="7"/>
  <c r="KIP62" i="7"/>
  <c r="KIQ62" i="7"/>
  <c r="KIR62" i="7"/>
  <c r="KIS62" i="7"/>
  <c r="KIT62" i="7"/>
  <c r="KIU62" i="7"/>
  <c r="KIV62" i="7"/>
  <c r="KIW62" i="7"/>
  <c r="KIX62" i="7"/>
  <c r="KIY62" i="7"/>
  <c r="KIZ62" i="7"/>
  <c r="KJA62" i="7"/>
  <c r="KJB62" i="7"/>
  <c r="KJC62" i="7"/>
  <c r="KJD62" i="7"/>
  <c r="KJE62" i="7"/>
  <c r="KJF62" i="7"/>
  <c r="KJG62" i="7"/>
  <c r="KJH62" i="7"/>
  <c r="KJI62" i="7"/>
  <c r="KJJ62" i="7"/>
  <c r="KJK62" i="7"/>
  <c r="KJL62" i="7"/>
  <c r="KJM62" i="7"/>
  <c r="KJN62" i="7"/>
  <c r="KJO62" i="7"/>
  <c r="KJP62" i="7"/>
  <c r="KJQ62" i="7"/>
  <c r="KJR62" i="7"/>
  <c r="KJS62" i="7"/>
  <c r="KJT62" i="7"/>
  <c r="KJU62" i="7"/>
  <c r="KJV62" i="7"/>
  <c r="KJW62" i="7"/>
  <c r="KJX62" i="7"/>
  <c r="KJY62" i="7"/>
  <c r="KJZ62" i="7"/>
  <c r="KKA62" i="7"/>
  <c r="KKB62" i="7"/>
  <c r="KKC62" i="7"/>
  <c r="KKD62" i="7"/>
  <c r="KKE62" i="7"/>
  <c r="KKF62" i="7"/>
  <c r="KKG62" i="7"/>
  <c r="KKH62" i="7"/>
  <c r="KKI62" i="7"/>
  <c r="KKJ62" i="7"/>
  <c r="KKK62" i="7"/>
  <c r="KKL62" i="7"/>
  <c r="KKM62" i="7"/>
  <c r="KKN62" i="7"/>
  <c r="KKO62" i="7"/>
  <c r="KKP62" i="7"/>
  <c r="KKQ62" i="7"/>
  <c r="KKR62" i="7"/>
  <c r="KKS62" i="7"/>
  <c r="KKT62" i="7"/>
  <c r="KKU62" i="7"/>
  <c r="KKV62" i="7"/>
  <c r="KKW62" i="7"/>
  <c r="KKX62" i="7"/>
  <c r="KKY62" i="7"/>
  <c r="KKZ62" i="7"/>
  <c r="KLA62" i="7"/>
  <c r="KLB62" i="7"/>
  <c r="KLC62" i="7"/>
  <c r="KLD62" i="7"/>
  <c r="KLE62" i="7"/>
  <c r="KLF62" i="7"/>
  <c r="KLG62" i="7"/>
  <c r="KLH62" i="7"/>
  <c r="KLI62" i="7"/>
  <c r="KLJ62" i="7"/>
  <c r="KLK62" i="7"/>
  <c r="KLL62" i="7"/>
  <c r="KLM62" i="7"/>
  <c r="KLN62" i="7"/>
  <c r="KLO62" i="7"/>
  <c r="KLP62" i="7"/>
  <c r="KLQ62" i="7"/>
  <c r="KLR62" i="7"/>
  <c r="KLS62" i="7"/>
  <c r="KLT62" i="7"/>
  <c r="KLU62" i="7"/>
  <c r="KLV62" i="7"/>
  <c r="KLW62" i="7"/>
  <c r="KLX62" i="7"/>
  <c r="KLY62" i="7"/>
  <c r="KLZ62" i="7"/>
  <c r="KMA62" i="7"/>
  <c r="KMB62" i="7"/>
  <c r="KMC62" i="7"/>
  <c r="KMD62" i="7"/>
  <c r="KME62" i="7"/>
  <c r="KMF62" i="7"/>
  <c r="KMG62" i="7"/>
  <c r="KMH62" i="7"/>
  <c r="KMI62" i="7"/>
  <c r="KMJ62" i="7"/>
  <c r="KMK62" i="7"/>
  <c r="KML62" i="7"/>
  <c r="KMM62" i="7"/>
  <c r="KMN62" i="7"/>
  <c r="KMO62" i="7"/>
  <c r="KMP62" i="7"/>
  <c r="KMQ62" i="7"/>
  <c r="KMR62" i="7"/>
  <c r="KMS62" i="7"/>
  <c r="KMT62" i="7"/>
  <c r="KMU62" i="7"/>
  <c r="KMV62" i="7"/>
  <c r="KMW62" i="7"/>
  <c r="KMX62" i="7"/>
  <c r="KMY62" i="7"/>
  <c r="KMZ62" i="7"/>
  <c r="KNA62" i="7"/>
  <c r="KNB62" i="7"/>
  <c r="KNC62" i="7"/>
  <c r="KND62" i="7"/>
  <c r="KNE62" i="7"/>
  <c r="KNF62" i="7"/>
  <c r="KNG62" i="7"/>
  <c r="KNH62" i="7"/>
  <c r="KNI62" i="7"/>
  <c r="KNJ62" i="7"/>
  <c r="KNK62" i="7"/>
  <c r="KNL62" i="7"/>
  <c r="KNM62" i="7"/>
  <c r="KNN62" i="7"/>
  <c r="KNO62" i="7"/>
  <c r="KNP62" i="7"/>
  <c r="KNQ62" i="7"/>
  <c r="KNR62" i="7"/>
  <c r="KNS62" i="7"/>
  <c r="KNT62" i="7"/>
  <c r="KNU62" i="7"/>
  <c r="KNV62" i="7"/>
  <c r="KNW62" i="7"/>
  <c r="KNX62" i="7"/>
  <c r="KNY62" i="7"/>
  <c r="KNZ62" i="7"/>
  <c r="KOA62" i="7"/>
  <c r="KOB62" i="7"/>
  <c r="KOC62" i="7"/>
  <c r="KOD62" i="7"/>
  <c r="KOE62" i="7"/>
  <c r="KOF62" i="7"/>
  <c r="KOG62" i="7"/>
  <c r="KOH62" i="7"/>
  <c r="KOI62" i="7"/>
  <c r="KOJ62" i="7"/>
  <c r="KOK62" i="7"/>
  <c r="KOL62" i="7"/>
  <c r="KOM62" i="7"/>
  <c r="KON62" i="7"/>
  <c r="KOO62" i="7"/>
  <c r="KOP62" i="7"/>
  <c r="KOQ62" i="7"/>
  <c r="KOR62" i="7"/>
  <c r="KOS62" i="7"/>
  <c r="KOT62" i="7"/>
  <c r="KOU62" i="7"/>
  <c r="KOV62" i="7"/>
  <c r="KOW62" i="7"/>
  <c r="KOX62" i="7"/>
  <c r="KOY62" i="7"/>
  <c r="KOZ62" i="7"/>
  <c r="KPA62" i="7"/>
  <c r="KPB62" i="7"/>
  <c r="KPC62" i="7"/>
  <c r="KPD62" i="7"/>
  <c r="KPE62" i="7"/>
  <c r="KPF62" i="7"/>
  <c r="KPG62" i="7"/>
  <c r="KPH62" i="7"/>
  <c r="KPI62" i="7"/>
  <c r="KPJ62" i="7"/>
  <c r="KPK62" i="7"/>
  <c r="KPL62" i="7"/>
  <c r="KPM62" i="7"/>
  <c r="KPN62" i="7"/>
  <c r="KPO62" i="7"/>
  <c r="KPP62" i="7"/>
  <c r="KPQ62" i="7"/>
  <c r="KPR62" i="7"/>
  <c r="KPS62" i="7"/>
  <c r="KPT62" i="7"/>
  <c r="KPU62" i="7"/>
  <c r="KPV62" i="7"/>
  <c r="KPW62" i="7"/>
  <c r="KPX62" i="7"/>
  <c r="KPY62" i="7"/>
  <c r="KPZ62" i="7"/>
  <c r="KQA62" i="7"/>
  <c r="KQB62" i="7"/>
  <c r="KQC62" i="7"/>
  <c r="KQD62" i="7"/>
  <c r="KQE62" i="7"/>
  <c r="KQF62" i="7"/>
  <c r="KQG62" i="7"/>
  <c r="KQH62" i="7"/>
  <c r="KQI62" i="7"/>
  <c r="KQJ62" i="7"/>
  <c r="KQK62" i="7"/>
  <c r="KQL62" i="7"/>
  <c r="KQM62" i="7"/>
  <c r="KQN62" i="7"/>
  <c r="KQO62" i="7"/>
  <c r="KQP62" i="7"/>
  <c r="KQQ62" i="7"/>
  <c r="KQR62" i="7"/>
  <c r="KQS62" i="7"/>
  <c r="KQT62" i="7"/>
  <c r="KQU62" i="7"/>
  <c r="KQV62" i="7"/>
  <c r="KQW62" i="7"/>
  <c r="KQX62" i="7"/>
  <c r="KQY62" i="7"/>
  <c r="KQZ62" i="7"/>
  <c r="KRA62" i="7"/>
  <c r="KRB62" i="7"/>
  <c r="KRC62" i="7"/>
  <c r="KRD62" i="7"/>
  <c r="KRE62" i="7"/>
  <c r="KRF62" i="7"/>
  <c r="KRG62" i="7"/>
  <c r="KRH62" i="7"/>
  <c r="KRI62" i="7"/>
  <c r="KRJ62" i="7"/>
  <c r="KRK62" i="7"/>
  <c r="KRL62" i="7"/>
  <c r="KRM62" i="7"/>
  <c r="KRN62" i="7"/>
  <c r="KRO62" i="7"/>
  <c r="KRP62" i="7"/>
  <c r="KRQ62" i="7"/>
  <c r="KRR62" i="7"/>
  <c r="KRS62" i="7"/>
  <c r="KRT62" i="7"/>
  <c r="KRU62" i="7"/>
  <c r="KRV62" i="7"/>
  <c r="KRW62" i="7"/>
  <c r="KRX62" i="7"/>
  <c r="KRY62" i="7"/>
  <c r="KRZ62" i="7"/>
  <c r="KSA62" i="7"/>
  <c r="KSB62" i="7"/>
  <c r="KSC62" i="7"/>
  <c r="KSD62" i="7"/>
  <c r="KSE62" i="7"/>
  <c r="KSF62" i="7"/>
  <c r="KSG62" i="7"/>
  <c r="KSH62" i="7"/>
  <c r="KSI62" i="7"/>
  <c r="KSJ62" i="7"/>
  <c r="KSK62" i="7"/>
  <c r="KSL62" i="7"/>
  <c r="KSM62" i="7"/>
  <c r="KSN62" i="7"/>
  <c r="KSO62" i="7"/>
  <c r="KSP62" i="7"/>
  <c r="KSQ62" i="7"/>
  <c r="KSR62" i="7"/>
  <c r="KSS62" i="7"/>
  <c r="KST62" i="7"/>
  <c r="KSU62" i="7"/>
  <c r="KSV62" i="7"/>
  <c r="KSW62" i="7"/>
  <c r="KSX62" i="7"/>
  <c r="KSY62" i="7"/>
  <c r="KSZ62" i="7"/>
  <c r="KTA62" i="7"/>
  <c r="KTB62" i="7"/>
  <c r="KTC62" i="7"/>
  <c r="KTD62" i="7"/>
  <c r="KTE62" i="7"/>
  <c r="KTF62" i="7"/>
  <c r="KTG62" i="7"/>
  <c r="KTH62" i="7"/>
  <c r="KTI62" i="7"/>
  <c r="KTJ62" i="7"/>
  <c r="KTK62" i="7"/>
  <c r="KTL62" i="7"/>
  <c r="KTM62" i="7"/>
  <c r="KTN62" i="7"/>
  <c r="KTO62" i="7"/>
  <c r="KTP62" i="7"/>
  <c r="KTQ62" i="7"/>
  <c r="KTR62" i="7"/>
  <c r="KTS62" i="7"/>
  <c r="KTT62" i="7"/>
  <c r="KTU62" i="7"/>
  <c r="KTV62" i="7"/>
  <c r="KTW62" i="7"/>
  <c r="KTX62" i="7"/>
  <c r="KTY62" i="7"/>
  <c r="KTZ62" i="7"/>
  <c r="KUA62" i="7"/>
  <c r="KUB62" i="7"/>
  <c r="KUC62" i="7"/>
  <c r="KUD62" i="7"/>
  <c r="KUE62" i="7"/>
  <c r="KUF62" i="7"/>
  <c r="KUG62" i="7"/>
  <c r="KUH62" i="7"/>
  <c r="KUI62" i="7"/>
  <c r="KUJ62" i="7"/>
  <c r="KUK62" i="7"/>
  <c r="KUL62" i="7"/>
  <c r="KUM62" i="7"/>
  <c r="KUN62" i="7"/>
  <c r="KUO62" i="7"/>
  <c r="KUP62" i="7"/>
  <c r="KUQ62" i="7"/>
  <c r="KUR62" i="7"/>
  <c r="KUS62" i="7"/>
  <c r="KUT62" i="7"/>
  <c r="KUU62" i="7"/>
  <c r="KUV62" i="7"/>
  <c r="KUW62" i="7"/>
  <c r="KUX62" i="7"/>
  <c r="KUY62" i="7"/>
  <c r="KUZ62" i="7"/>
  <c r="KVA62" i="7"/>
  <c r="KVB62" i="7"/>
  <c r="KVC62" i="7"/>
  <c r="KVD62" i="7"/>
  <c r="KVE62" i="7"/>
  <c r="KVF62" i="7"/>
  <c r="KVG62" i="7"/>
  <c r="KVH62" i="7"/>
  <c r="KVI62" i="7"/>
  <c r="KVJ62" i="7"/>
  <c r="KVK62" i="7"/>
  <c r="KVL62" i="7"/>
  <c r="KVM62" i="7"/>
  <c r="KVN62" i="7"/>
  <c r="KVO62" i="7"/>
  <c r="KVP62" i="7"/>
  <c r="KVQ62" i="7"/>
  <c r="KVR62" i="7"/>
  <c r="KVS62" i="7"/>
  <c r="KVT62" i="7"/>
  <c r="KVU62" i="7"/>
  <c r="KVV62" i="7"/>
  <c r="KVW62" i="7"/>
  <c r="KVX62" i="7"/>
  <c r="KVY62" i="7"/>
  <c r="KVZ62" i="7"/>
  <c r="KWA62" i="7"/>
  <c r="KWB62" i="7"/>
  <c r="KWC62" i="7"/>
  <c r="KWD62" i="7"/>
  <c r="KWE62" i="7"/>
  <c r="KWF62" i="7"/>
  <c r="KWG62" i="7"/>
  <c r="KWH62" i="7"/>
  <c r="KWI62" i="7"/>
  <c r="KWJ62" i="7"/>
  <c r="KWK62" i="7"/>
  <c r="KWL62" i="7"/>
  <c r="KWM62" i="7"/>
  <c r="KWN62" i="7"/>
  <c r="KWO62" i="7"/>
  <c r="KWP62" i="7"/>
  <c r="KWQ62" i="7"/>
  <c r="KWR62" i="7"/>
  <c r="KWS62" i="7"/>
  <c r="KWT62" i="7"/>
  <c r="KWU62" i="7"/>
  <c r="KWV62" i="7"/>
  <c r="KWW62" i="7"/>
  <c r="KWX62" i="7"/>
  <c r="KWY62" i="7"/>
  <c r="KWZ62" i="7"/>
  <c r="KXA62" i="7"/>
  <c r="KXB62" i="7"/>
  <c r="KXC62" i="7"/>
  <c r="KXD62" i="7"/>
  <c r="KXE62" i="7"/>
  <c r="KXF62" i="7"/>
  <c r="KXG62" i="7"/>
  <c r="KXH62" i="7"/>
  <c r="KXI62" i="7"/>
  <c r="KXJ62" i="7"/>
  <c r="KXK62" i="7"/>
  <c r="KXL62" i="7"/>
  <c r="KXM62" i="7"/>
  <c r="KXN62" i="7"/>
  <c r="KXO62" i="7"/>
  <c r="KXP62" i="7"/>
  <c r="KXQ62" i="7"/>
  <c r="KXR62" i="7"/>
  <c r="KXS62" i="7"/>
  <c r="KXT62" i="7"/>
  <c r="KXU62" i="7"/>
  <c r="KXV62" i="7"/>
  <c r="KXW62" i="7"/>
  <c r="KXX62" i="7"/>
  <c r="KXY62" i="7"/>
  <c r="KXZ62" i="7"/>
  <c r="KYA62" i="7"/>
  <c r="KYB62" i="7"/>
  <c r="KYC62" i="7"/>
  <c r="KYD62" i="7"/>
  <c r="KYE62" i="7"/>
  <c r="KYF62" i="7"/>
  <c r="KYG62" i="7"/>
  <c r="KYH62" i="7"/>
  <c r="KYI62" i="7"/>
  <c r="KYJ62" i="7"/>
  <c r="KYK62" i="7"/>
  <c r="KYL62" i="7"/>
  <c r="KYM62" i="7"/>
  <c r="KYN62" i="7"/>
  <c r="KYO62" i="7"/>
  <c r="KYP62" i="7"/>
  <c r="KYQ62" i="7"/>
  <c r="KYR62" i="7"/>
  <c r="KYS62" i="7"/>
  <c r="KYT62" i="7"/>
  <c r="KYU62" i="7"/>
  <c r="KYV62" i="7"/>
  <c r="KYW62" i="7"/>
  <c r="KYX62" i="7"/>
  <c r="KYY62" i="7"/>
  <c r="KYZ62" i="7"/>
  <c r="KZA62" i="7"/>
  <c r="KZB62" i="7"/>
  <c r="KZC62" i="7"/>
  <c r="KZD62" i="7"/>
  <c r="KZE62" i="7"/>
  <c r="KZF62" i="7"/>
  <c r="KZG62" i="7"/>
  <c r="KZH62" i="7"/>
  <c r="KZI62" i="7"/>
  <c r="KZJ62" i="7"/>
  <c r="KZK62" i="7"/>
  <c r="KZL62" i="7"/>
  <c r="KZM62" i="7"/>
  <c r="KZN62" i="7"/>
  <c r="KZO62" i="7"/>
  <c r="KZP62" i="7"/>
  <c r="KZQ62" i="7"/>
  <c r="KZR62" i="7"/>
  <c r="KZS62" i="7"/>
  <c r="KZT62" i="7"/>
  <c r="KZU62" i="7"/>
  <c r="KZV62" i="7"/>
  <c r="KZW62" i="7"/>
  <c r="KZX62" i="7"/>
  <c r="KZY62" i="7"/>
  <c r="KZZ62" i="7"/>
  <c r="LAA62" i="7"/>
  <c r="LAB62" i="7"/>
  <c r="LAC62" i="7"/>
  <c r="LAD62" i="7"/>
  <c r="LAE62" i="7"/>
  <c r="LAF62" i="7"/>
  <c r="LAG62" i="7"/>
  <c r="LAH62" i="7"/>
  <c r="LAI62" i="7"/>
  <c r="LAJ62" i="7"/>
  <c r="LAK62" i="7"/>
  <c r="LAL62" i="7"/>
  <c r="LAM62" i="7"/>
  <c r="LAN62" i="7"/>
  <c r="LAO62" i="7"/>
  <c r="LAP62" i="7"/>
  <c r="LAQ62" i="7"/>
  <c r="LAR62" i="7"/>
  <c r="LAS62" i="7"/>
  <c r="LAT62" i="7"/>
  <c r="LAU62" i="7"/>
  <c r="LAV62" i="7"/>
  <c r="LAW62" i="7"/>
  <c r="LAX62" i="7"/>
  <c r="LAY62" i="7"/>
  <c r="LAZ62" i="7"/>
  <c r="LBA62" i="7"/>
  <c r="LBB62" i="7"/>
  <c r="LBC62" i="7"/>
  <c r="LBD62" i="7"/>
  <c r="LBE62" i="7"/>
  <c r="LBF62" i="7"/>
  <c r="LBG62" i="7"/>
  <c r="LBH62" i="7"/>
  <c r="LBI62" i="7"/>
  <c r="LBJ62" i="7"/>
  <c r="LBK62" i="7"/>
  <c r="LBL62" i="7"/>
  <c r="LBM62" i="7"/>
  <c r="LBN62" i="7"/>
  <c r="LBO62" i="7"/>
  <c r="LBP62" i="7"/>
  <c r="LBQ62" i="7"/>
  <c r="LBR62" i="7"/>
  <c r="LBS62" i="7"/>
  <c r="LBT62" i="7"/>
  <c r="LBU62" i="7"/>
  <c r="LBV62" i="7"/>
  <c r="LBW62" i="7"/>
  <c r="LBX62" i="7"/>
  <c r="LBY62" i="7"/>
  <c r="LBZ62" i="7"/>
  <c r="LCA62" i="7"/>
  <c r="LCB62" i="7"/>
  <c r="LCC62" i="7"/>
  <c r="LCD62" i="7"/>
  <c r="LCE62" i="7"/>
  <c r="LCF62" i="7"/>
  <c r="LCG62" i="7"/>
  <c r="LCH62" i="7"/>
  <c r="LCI62" i="7"/>
  <c r="LCJ62" i="7"/>
  <c r="LCK62" i="7"/>
  <c r="LCL62" i="7"/>
  <c r="LCM62" i="7"/>
  <c r="LCN62" i="7"/>
  <c r="LCO62" i="7"/>
  <c r="LCP62" i="7"/>
  <c r="LCQ62" i="7"/>
  <c r="LCR62" i="7"/>
  <c r="LCS62" i="7"/>
  <c r="LCT62" i="7"/>
  <c r="LCU62" i="7"/>
  <c r="LCV62" i="7"/>
  <c r="LCW62" i="7"/>
  <c r="LCX62" i="7"/>
  <c r="LCY62" i="7"/>
  <c r="LCZ62" i="7"/>
  <c r="LDA62" i="7"/>
  <c r="LDB62" i="7"/>
  <c r="LDC62" i="7"/>
  <c r="LDD62" i="7"/>
  <c r="LDE62" i="7"/>
  <c r="LDF62" i="7"/>
  <c r="LDG62" i="7"/>
  <c r="LDH62" i="7"/>
  <c r="LDI62" i="7"/>
  <c r="LDJ62" i="7"/>
  <c r="LDK62" i="7"/>
  <c r="LDL62" i="7"/>
  <c r="LDM62" i="7"/>
  <c r="LDN62" i="7"/>
  <c r="LDO62" i="7"/>
  <c r="LDP62" i="7"/>
  <c r="LDQ62" i="7"/>
  <c r="LDR62" i="7"/>
  <c r="LDS62" i="7"/>
  <c r="LDT62" i="7"/>
  <c r="LDU62" i="7"/>
  <c r="LDV62" i="7"/>
  <c r="LDW62" i="7"/>
  <c r="LDX62" i="7"/>
  <c r="LDY62" i="7"/>
  <c r="LDZ62" i="7"/>
  <c r="LEA62" i="7"/>
  <c r="LEB62" i="7"/>
  <c r="LEC62" i="7"/>
  <c r="LED62" i="7"/>
  <c r="LEE62" i="7"/>
  <c r="LEF62" i="7"/>
  <c r="LEG62" i="7"/>
  <c r="LEH62" i="7"/>
  <c r="LEI62" i="7"/>
  <c r="LEJ62" i="7"/>
  <c r="LEK62" i="7"/>
  <c r="LEL62" i="7"/>
  <c r="LEM62" i="7"/>
  <c r="LEN62" i="7"/>
  <c r="LEO62" i="7"/>
  <c r="LEP62" i="7"/>
  <c r="LEQ62" i="7"/>
  <c r="LER62" i="7"/>
  <c r="LES62" i="7"/>
  <c r="LET62" i="7"/>
  <c r="LEU62" i="7"/>
  <c r="LEV62" i="7"/>
  <c r="LEW62" i="7"/>
  <c r="LEX62" i="7"/>
  <c r="LEY62" i="7"/>
  <c r="LEZ62" i="7"/>
  <c r="LFA62" i="7"/>
  <c r="LFB62" i="7"/>
  <c r="LFC62" i="7"/>
  <c r="LFD62" i="7"/>
  <c r="LFE62" i="7"/>
  <c r="LFF62" i="7"/>
  <c r="LFG62" i="7"/>
  <c r="LFH62" i="7"/>
  <c r="LFI62" i="7"/>
  <c r="LFJ62" i="7"/>
  <c r="LFK62" i="7"/>
  <c r="LFL62" i="7"/>
  <c r="LFM62" i="7"/>
  <c r="LFN62" i="7"/>
  <c r="LFO62" i="7"/>
  <c r="LFP62" i="7"/>
  <c r="LFQ62" i="7"/>
  <c r="LFR62" i="7"/>
  <c r="LFS62" i="7"/>
  <c r="LFT62" i="7"/>
  <c r="LFU62" i="7"/>
  <c r="LFV62" i="7"/>
  <c r="LFW62" i="7"/>
  <c r="LFX62" i="7"/>
  <c r="LFY62" i="7"/>
  <c r="LFZ62" i="7"/>
  <c r="LGA62" i="7"/>
  <c r="LGB62" i="7"/>
  <c r="LGC62" i="7"/>
  <c r="LGD62" i="7"/>
  <c r="LGE62" i="7"/>
  <c r="LGF62" i="7"/>
  <c r="LGG62" i="7"/>
  <c r="LGH62" i="7"/>
  <c r="LGI62" i="7"/>
  <c r="LGJ62" i="7"/>
  <c r="LGK62" i="7"/>
  <c r="LGL62" i="7"/>
  <c r="LGM62" i="7"/>
  <c r="LGN62" i="7"/>
  <c r="LGO62" i="7"/>
  <c r="LGP62" i="7"/>
  <c r="LGQ62" i="7"/>
  <c r="LGR62" i="7"/>
  <c r="LGS62" i="7"/>
  <c r="LGT62" i="7"/>
  <c r="LGU62" i="7"/>
  <c r="LGV62" i="7"/>
  <c r="LGW62" i="7"/>
  <c r="LGX62" i="7"/>
  <c r="LGY62" i="7"/>
  <c r="LGZ62" i="7"/>
  <c r="LHA62" i="7"/>
  <c r="LHB62" i="7"/>
  <c r="LHC62" i="7"/>
  <c r="LHD62" i="7"/>
  <c r="LHE62" i="7"/>
  <c r="LHF62" i="7"/>
  <c r="LHG62" i="7"/>
  <c r="LHH62" i="7"/>
  <c r="LHI62" i="7"/>
  <c r="LHJ62" i="7"/>
  <c r="LHK62" i="7"/>
  <c r="LHL62" i="7"/>
  <c r="LHM62" i="7"/>
  <c r="LHN62" i="7"/>
  <c r="LHO62" i="7"/>
  <c r="LHP62" i="7"/>
  <c r="LHQ62" i="7"/>
  <c r="LHR62" i="7"/>
  <c r="LHS62" i="7"/>
  <c r="LHT62" i="7"/>
  <c r="LHU62" i="7"/>
  <c r="LHV62" i="7"/>
  <c r="LHW62" i="7"/>
  <c r="LHX62" i="7"/>
  <c r="LHY62" i="7"/>
  <c r="LHZ62" i="7"/>
  <c r="LIA62" i="7"/>
  <c r="LIB62" i="7"/>
  <c r="LIC62" i="7"/>
  <c r="LID62" i="7"/>
  <c r="LIE62" i="7"/>
  <c r="LIF62" i="7"/>
  <c r="LIG62" i="7"/>
  <c r="LIH62" i="7"/>
  <c r="LII62" i="7"/>
  <c r="LIJ62" i="7"/>
  <c r="LIK62" i="7"/>
  <c r="LIL62" i="7"/>
  <c r="LIM62" i="7"/>
  <c r="LIN62" i="7"/>
  <c r="LIO62" i="7"/>
  <c r="LIP62" i="7"/>
  <c r="LIQ62" i="7"/>
  <c r="LIR62" i="7"/>
  <c r="LIS62" i="7"/>
  <c r="LIT62" i="7"/>
  <c r="LIU62" i="7"/>
  <c r="LIV62" i="7"/>
  <c r="LIW62" i="7"/>
  <c r="LIX62" i="7"/>
  <c r="LIY62" i="7"/>
  <c r="LIZ62" i="7"/>
  <c r="LJA62" i="7"/>
  <c r="LJB62" i="7"/>
  <c r="LJC62" i="7"/>
  <c r="LJD62" i="7"/>
  <c r="LJE62" i="7"/>
  <c r="LJF62" i="7"/>
  <c r="LJG62" i="7"/>
  <c r="LJH62" i="7"/>
  <c r="LJI62" i="7"/>
  <c r="LJJ62" i="7"/>
  <c r="LJK62" i="7"/>
  <c r="LJL62" i="7"/>
  <c r="LJM62" i="7"/>
  <c r="LJN62" i="7"/>
  <c r="LJO62" i="7"/>
  <c r="LJP62" i="7"/>
  <c r="LJQ62" i="7"/>
  <c r="LJR62" i="7"/>
  <c r="LJS62" i="7"/>
  <c r="LJT62" i="7"/>
  <c r="LJU62" i="7"/>
  <c r="LJV62" i="7"/>
  <c r="LJW62" i="7"/>
  <c r="LJX62" i="7"/>
  <c r="LJY62" i="7"/>
  <c r="LJZ62" i="7"/>
  <c r="LKA62" i="7"/>
  <c r="LKB62" i="7"/>
  <c r="LKC62" i="7"/>
  <c r="LKD62" i="7"/>
  <c r="LKE62" i="7"/>
  <c r="LKF62" i="7"/>
  <c r="LKG62" i="7"/>
  <c r="LKH62" i="7"/>
  <c r="LKI62" i="7"/>
  <c r="LKJ62" i="7"/>
  <c r="LKK62" i="7"/>
  <c r="LKL62" i="7"/>
  <c r="LKM62" i="7"/>
  <c r="LKN62" i="7"/>
  <c r="LKO62" i="7"/>
  <c r="LKP62" i="7"/>
  <c r="LKQ62" i="7"/>
  <c r="LKR62" i="7"/>
  <c r="LKS62" i="7"/>
  <c r="LKT62" i="7"/>
  <c r="LKU62" i="7"/>
  <c r="LKV62" i="7"/>
  <c r="LKW62" i="7"/>
  <c r="LKX62" i="7"/>
  <c r="LKY62" i="7"/>
  <c r="LKZ62" i="7"/>
  <c r="LLA62" i="7"/>
  <c r="LLB62" i="7"/>
  <c r="LLC62" i="7"/>
  <c r="LLD62" i="7"/>
  <c r="LLE62" i="7"/>
  <c r="LLF62" i="7"/>
  <c r="LLG62" i="7"/>
  <c r="LLH62" i="7"/>
  <c r="LLI62" i="7"/>
  <c r="LLJ62" i="7"/>
  <c r="LLK62" i="7"/>
  <c r="LLL62" i="7"/>
  <c r="LLM62" i="7"/>
  <c r="LLN62" i="7"/>
  <c r="LLO62" i="7"/>
  <c r="LLP62" i="7"/>
  <c r="LLQ62" i="7"/>
  <c r="LLR62" i="7"/>
  <c r="LLS62" i="7"/>
  <c r="LLT62" i="7"/>
  <c r="LLU62" i="7"/>
  <c r="LLV62" i="7"/>
  <c r="LLW62" i="7"/>
  <c r="LLX62" i="7"/>
  <c r="LLY62" i="7"/>
  <c r="LLZ62" i="7"/>
  <c r="LMA62" i="7"/>
  <c r="LMB62" i="7"/>
  <c r="LMC62" i="7"/>
  <c r="LMD62" i="7"/>
  <c r="LME62" i="7"/>
  <c r="LMF62" i="7"/>
  <c r="LMG62" i="7"/>
  <c r="LMH62" i="7"/>
  <c r="LMI62" i="7"/>
  <c r="LMJ62" i="7"/>
  <c r="LMK62" i="7"/>
  <c r="LML62" i="7"/>
  <c r="LMM62" i="7"/>
  <c r="LMN62" i="7"/>
  <c r="LMO62" i="7"/>
  <c r="LMP62" i="7"/>
  <c r="LMQ62" i="7"/>
  <c r="LMR62" i="7"/>
  <c r="LMS62" i="7"/>
  <c r="LMT62" i="7"/>
  <c r="LMU62" i="7"/>
  <c r="LMV62" i="7"/>
  <c r="LMW62" i="7"/>
  <c r="LMX62" i="7"/>
  <c r="LMY62" i="7"/>
  <c r="LMZ62" i="7"/>
  <c r="LNA62" i="7"/>
  <c r="LNB62" i="7"/>
  <c r="LNC62" i="7"/>
  <c r="LND62" i="7"/>
  <c r="LNE62" i="7"/>
  <c r="LNF62" i="7"/>
  <c r="LNG62" i="7"/>
  <c r="LNH62" i="7"/>
  <c r="LNI62" i="7"/>
  <c r="LNJ62" i="7"/>
  <c r="LNK62" i="7"/>
  <c r="LNL62" i="7"/>
  <c r="LNM62" i="7"/>
  <c r="LNN62" i="7"/>
  <c r="LNO62" i="7"/>
  <c r="LNP62" i="7"/>
  <c r="LNQ62" i="7"/>
  <c r="LNR62" i="7"/>
  <c r="LNS62" i="7"/>
  <c r="LNT62" i="7"/>
  <c r="LNU62" i="7"/>
  <c r="LNV62" i="7"/>
  <c r="LNW62" i="7"/>
  <c r="LNX62" i="7"/>
  <c r="LNY62" i="7"/>
  <c r="LNZ62" i="7"/>
  <c r="LOA62" i="7"/>
  <c r="LOB62" i="7"/>
  <c r="LOC62" i="7"/>
  <c r="LOD62" i="7"/>
  <c r="LOE62" i="7"/>
  <c r="LOF62" i="7"/>
  <c r="LOG62" i="7"/>
  <c r="LOH62" i="7"/>
  <c r="LOI62" i="7"/>
  <c r="LOJ62" i="7"/>
  <c r="LOK62" i="7"/>
  <c r="LOL62" i="7"/>
  <c r="LOM62" i="7"/>
  <c r="LON62" i="7"/>
  <c r="LOO62" i="7"/>
  <c r="LOP62" i="7"/>
  <c r="LOQ62" i="7"/>
  <c r="LOR62" i="7"/>
  <c r="LOS62" i="7"/>
  <c r="LOT62" i="7"/>
  <c r="LOU62" i="7"/>
  <c r="LOV62" i="7"/>
  <c r="LOW62" i="7"/>
  <c r="LOX62" i="7"/>
  <c r="LOY62" i="7"/>
  <c r="LOZ62" i="7"/>
  <c r="LPA62" i="7"/>
  <c r="LPB62" i="7"/>
  <c r="LPC62" i="7"/>
  <c r="LPD62" i="7"/>
  <c r="LPE62" i="7"/>
  <c r="LPF62" i="7"/>
  <c r="LPG62" i="7"/>
  <c r="LPH62" i="7"/>
  <c r="LPI62" i="7"/>
  <c r="LPJ62" i="7"/>
  <c r="LPK62" i="7"/>
  <c r="LPL62" i="7"/>
  <c r="LPM62" i="7"/>
  <c r="LPN62" i="7"/>
  <c r="LPO62" i="7"/>
  <c r="LPP62" i="7"/>
  <c r="LPQ62" i="7"/>
  <c r="LPR62" i="7"/>
  <c r="LPS62" i="7"/>
  <c r="LPT62" i="7"/>
  <c r="LPU62" i="7"/>
  <c r="LPV62" i="7"/>
  <c r="LPW62" i="7"/>
  <c r="LPX62" i="7"/>
  <c r="LPY62" i="7"/>
  <c r="LPZ62" i="7"/>
  <c r="LQA62" i="7"/>
  <c r="LQB62" i="7"/>
  <c r="LQC62" i="7"/>
  <c r="LQD62" i="7"/>
  <c r="LQE62" i="7"/>
  <c r="LQF62" i="7"/>
  <c r="LQG62" i="7"/>
  <c r="LQH62" i="7"/>
  <c r="LQI62" i="7"/>
  <c r="LQJ62" i="7"/>
  <c r="LQK62" i="7"/>
  <c r="LQL62" i="7"/>
  <c r="LQM62" i="7"/>
  <c r="LQN62" i="7"/>
  <c r="LQO62" i="7"/>
  <c r="LQP62" i="7"/>
  <c r="LQQ62" i="7"/>
  <c r="LQR62" i="7"/>
  <c r="LQS62" i="7"/>
  <c r="LQT62" i="7"/>
  <c r="LQU62" i="7"/>
  <c r="LQV62" i="7"/>
  <c r="LQW62" i="7"/>
  <c r="LQX62" i="7"/>
  <c r="LQY62" i="7"/>
  <c r="LQZ62" i="7"/>
  <c r="LRA62" i="7"/>
  <c r="LRB62" i="7"/>
  <c r="LRC62" i="7"/>
  <c r="LRD62" i="7"/>
  <c r="LRE62" i="7"/>
  <c r="LRF62" i="7"/>
  <c r="LRG62" i="7"/>
  <c r="LRH62" i="7"/>
  <c r="LRI62" i="7"/>
  <c r="LRJ62" i="7"/>
  <c r="LRK62" i="7"/>
  <c r="LRL62" i="7"/>
  <c r="LRM62" i="7"/>
  <c r="LRN62" i="7"/>
  <c r="LRO62" i="7"/>
  <c r="LRP62" i="7"/>
  <c r="LRQ62" i="7"/>
  <c r="LRR62" i="7"/>
  <c r="LRS62" i="7"/>
  <c r="LRT62" i="7"/>
  <c r="LRU62" i="7"/>
  <c r="LRV62" i="7"/>
  <c r="LRW62" i="7"/>
  <c r="LRX62" i="7"/>
  <c r="LRY62" i="7"/>
  <c r="LRZ62" i="7"/>
  <c r="LSA62" i="7"/>
  <c r="LSB62" i="7"/>
  <c r="LSC62" i="7"/>
  <c r="LSD62" i="7"/>
  <c r="LSE62" i="7"/>
  <c r="LSF62" i="7"/>
  <c r="LSG62" i="7"/>
  <c r="LSH62" i="7"/>
  <c r="LSI62" i="7"/>
  <c r="LSJ62" i="7"/>
  <c r="LSK62" i="7"/>
  <c r="LSL62" i="7"/>
  <c r="LSM62" i="7"/>
  <c r="LSN62" i="7"/>
  <c r="LSO62" i="7"/>
  <c r="LSP62" i="7"/>
  <c r="LSQ62" i="7"/>
  <c r="LSR62" i="7"/>
  <c r="LSS62" i="7"/>
  <c r="LST62" i="7"/>
  <c r="LSU62" i="7"/>
  <c r="LSV62" i="7"/>
  <c r="LSW62" i="7"/>
  <c r="LSX62" i="7"/>
  <c r="LSY62" i="7"/>
  <c r="LSZ62" i="7"/>
  <c r="LTA62" i="7"/>
  <c r="LTB62" i="7"/>
  <c r="LTC62" i="7"/>
  <c r="LTD62" i="7"/>
  <c r="LTE62" i="7"/>
  <c r="LTF62" i="7"/>
  <c r="LTG62" i="7"/>
  <c r="LTH62" i="7"/>
  <c r="LTI62" i="7"/>
  <c r="LTJ62" i="7"/>
  <c r="LTK62" i="7"/>
  <c r="LTL62" i="7"/>
  <c r="LTM62" i="7"/>
  <c r="LTN62" i="7"/>
  <c r="LTO62" i="7"/>
  <c r="LTP62" i="7"/>
  <c r="LTQ62" i="7"/>
  <c r="LTR62" i="7"/>
  <c r="LTS62" i="7"/>
  <c r="LTT62" i="7"/>
  <c r="LTU62" i="7"/>
  <c r="LTV62" i="7"/>
  <c r="LTW62" i="7"/>
  <c r="LTX62" i="7"/>
  <c r="LTY62" i="7"/>
  <c r="LTZ62" i="7"/>
  <c r="LUA62" i="7"/>
  <c r="LUB62" i="7"/>
  <c r="LUC62" i="7"/>
  <c r="LUD62" i="7"/>
  <c r="LUE62" i="7"/>
  <c r="LUF62" i="7"/>
  <c r="LUG62" i="7"/>
  <c r="LUH62" i="7"/>
  <c r="LUI62" i="7"/>
  <c r="LUJ62" i="7"/>
  <c r="LUK62" i="7"/>
  <c r="LUL62" i="7"/>
  <c r="LUM62" i="7"/>
  <c r="LUN62" i="7"/>
  <c r="LUO62" i="7"/>
  <c r="LUP62" i="7"/>
  <c r="LUQ62" i="7"/>
  <c r="LUR62" i="7"/>
  <c r="LUS62" i="7"/>
  <c r="LUT62" i="7"/>
  <c r="LUU62" i="7"/>
  <c r="LUV62" i="7"/>
  <c r="LUW62" i="7"/>
  <c r="LUX62" i="7"/>
  <c r="LUY62" i="7"/>
  <c r="LUZ62" i="7"/>
  <c r="LVA62" i="7"/>
  <c r="LVB62" i="7"/>
  <c r="LVC62" i="7"/>
  <c r="LVD62" i="7"/>
  <c r="LVE62" i="7"/>
  <c r="LVF62" i="7"/>
  <c r="LVG62" i="7"/>
  <c r="LVH62" i="7"/>
  <c r="LVI62" i="7"/>
  <c r="LVJ62" i="7"/>
  <c r="LVK62" i="7"/>
  <c r="LVL62" i="7"/>
  <c r="LVM62" i="7"/>
  <c r="LVN62" i="7"/>
  <c r="LVO62" i="7"/>
  <c r="LVP62" i="7"/>
  <c r="LVQ62" i="7"/>
  <c r="LVR62" i="7"/>
  <c r="LVS62" i="7"/>
  <c r="LVT62" i="7"/>
  <c r="LVU62" i="7"/>
  <c r="LVV62" i="7"/>
  <c r="LVW62" i="7"/>
  <c r="LVX62" i="7"/>
  <c r="LVY62" i="7"/>
  <c r="LVZ62" i="7"/>
  <c r="LWA62" i="7"/>
  <c r="LWB62" i="7"/>
  <c r="LWC62" i="7"/>
  <c r="LWD62" i="7"/>
  <c r="LWE62" i="7"/>
  <c r="LWF62" i="7"/>
  <c r="LWG62" i="7"/>
  <c r="LWH62" i="7"/>
  <c r="LWI62" i="7"/>
  <c r="LWJ62" i="7"/>
  <c r="LWK62" i="7"/>
  <c r="LWL62" i="7"/>
  <c r="LWM62" i="7"/>
  <c r="LWN62" i="7"/>
  <c r="LWO62" i="7"/>
  <c r="LWP62" i="7"/>
  <c r="LWQ62" i="7"/>
  <c r="LWR62" i="7"/>
  <c r="LWS62" i="7"/>
  <c r="LWT62" i="7"/>
  <c r="LWU62" i="7"/>
  <c r="LWV62" i="7"/>
  <c r="LWW62" i="7"/>
  <c r="LWX62" i="7"/>
  <c r="LWY62" i="7"/>
  <c r="LWZ62" i="7"/>
  <c r="LXA62" i="7"/>
  <c r="LXB62" i="7"/>
  <c r="LXC62" i="7"/>
  <c r="LXD62" i="7"/>
  <c r="LXE62" i="7"/>
  <c r="LXF62" i="7"/>
  <c r="LXG62" i="7"/>
  <c r="LXH62" i="7"/>
  <c r="LXI62" i="7"/>
  <c r="LXJ62" i="7"/>
  <c r="LXK62" i="7"/>
  <c r="LXL62" i="7"/>
  <c r="LXM62" i="7"/>
  <c r="LXN62" i="7"/>
  <c r="LXO62" i="7"/>
  <c r="LXP62" i="7"/>
  <c r="LXQ62" i="7"/>
  <c r="LXR62" i="7"/>
  <c r="LXS62" i="7"/>
  <c r="LXT62" i="7"/>
  <c r="LXU62" i="7"/>
  <c r="LXV62" i="7"/>
  <c r="LXW62" i="7"/>
  <c r="LXX62" i="7"/>
  <c r="LXY62" i="7"/>
  <c r="LXZ62" i="7"/>
  <c r="LYA62" i="7"/>
  <c r="LYB62" i="7"/>
  <c r="LYC62" i="7"/>
  <c r="LYD62" i="7"/>
  <c r="LYE62" i="7"/>
  <c r="LYF62" i="7"/>
  <c r="LYG62" i="7"/>
  <c r="LYH62" i="7"/>
  <c r="LYI62" i="7"/>
  <c r="LYJ62" i="7"/>
  <c r="LYK62" i="7"/>
  <c r="LYL62" i="7"/>
  <c r="LYM62" i="7"/>
  <c r="LYN62" i="7"/>
  <c r="LYO62" i="7"/>
  <c r="LYP62" i="7"/>
  <c r="LYQ62" i="7"/>
  <c r="LYR62" i="7"/>
  <c r="LYS62" i="7"/>
  <c r="LYT62" i="7"/>
  <c r="LYU62" i="7"/>
  <c r="LYV62" i="7"/>
  <c r="LYW62" i="7"/>
  <c r="LYX62" i="7"/>
  <c r="LYY62" i="7"/>
  <c r="LYZ62" i="7"/>
  <c r="LZA62" i="7"/>
  <c r="LZB62" i="7"/>
  <c r="LZC62" i="7"/>
  <c r="LZD62" i="7"/>
  <c r="LZE62" i="7"/>
  <c r="LZF62" i="7"/>
  <c r="LZG62" i="7"/>
  <c r="LZH62" i="7"/>
  <c r="LZI62" i="7"/>
  <c r="LZJ62" i="7"/>
  <c r="LZK62" i="7"/>
  <c r="LZL62" i="7"/>
  <c r="LZM62" i="7"/>
  <c r="LZN62" i="7"/>
  <c r="LZO62" i="7"/>
  <c r="LZP62" i="7"/>
  <c r="LZQ62" i="7"/>
  <c r="LZR62" i="7"/>
  <c r="LZS62" i="7"/>
  <c r="LZT62" i="7"/>
  <c r="LZU62" i="7"/>
  <c r="LZV62" i="7"/>
  <c r="LZW62" i="7"/>
  <c r="LZX62" i="7"/>
  <c r="LZY62" i="7"/>
  <c r="LZZ62" i="7"/>
  <c r="MAA62" i="7"/>
  <c r="MAB62" i="7"/>
  <c r="MAC62" i="7"/>
  <c r="MAD62" i="7"/>
  <c r="MAE62" i="7"/>
  <c r="MAF62" i="7"/>
  <c r="MAG62" i="7"/>
  <c r="MAH62" i="7"/>
  <c r="MAI62" i="7"/>
  <c r="MAJ62" i="7"/>
  <c r="MAK62" i="7"/>
  <c r="MAL62" i="7"/>
  <c r="MAM62" i="7"/>
  <c r="MAN62" i="7"/>
  <c r="MAO62" i="7"/>
  <c r="MAP62" i="7"/>
  <c r="MAQ62" i="7"/>
  <c r="MAR62" i="7"/>
  <c r="MAS62" i="7"/>
  <c r="MAT62" i="7"/>
  <c r="MAU62" i="7"/>
  <c r="MAV62" i="7"/>
  <c r="MAW62" i="7"/>
  <c r="MAX62" i="7"/>
  <c r="MAY62" i="7"/>
  <c r="MAZ62" i="7"/>
  <c r="MBA62" i="7"/>
  <c r="MBB62" i="7"/>
  <c r="MBC62" i="7"/>
  <c r="MBD62" i="7"/>
  <c r="MBE62" i="7"/>
  <c r="MBF62" i="7"/>
  <c r="MBG62" i="7"/>
  <c r="MBH62" i="7"/>
  <c r="MBI62" i="7"/>
  <c r="MBJ62" i="7"/>
  <c r="MBK62" i="7"/>
  <c r="MBL62" i="7"/>
  <c r="MBM62" i="7"/>
  <c r="MBN62" i="7"/>
  <c r="MBO62" i="7"/>
  <c r="MBP62" i="7"/>
  <c r="MBQ62" i="7"/>
  <c r="MBR62" i="7"/>
  <c r="MBS62" i="7"/>
  <c r="MBT62" i="7"/>
  <c r="MBU62" i="7"/>
  <c r="MBV62" i="7"/>
  <c r="MBW62" i="7"/>
  <c r="MBX62" i="7"/>
  <c r="MBY62" i="7"/>
  <c r="MBZ62" i="7"/>
  <c r="MCA62" i="7"/>
  <c r="MCB62" i="7"/>
  <c r="MCC62" i="7"/>
  <c r="MCD62" i="7"/>
  <c r="MCE62" i="7"/>
  <c r="MCF62" i="7"/>
  <c r="MCG62" i="7"/>
  <c r="MCH62" i="7"/>
  <c r="MCI62" i="7"/>
  <c r="MCJ62" i="7"/>
  <c r="MCK62" i="7"/>
  <c r="MCL62" i="7"/>
  <c r="MCM62" i="7"/>
  <c r="MCN62" i="7"/>
  <c r="MCO62" i="7"/>
  <c r="MCP62" i="7"/>
  <c r="MCQ62" i="7"/>
  <c r="MCR62" i="7"/>
  <c r="MCS62" i="7"/>
  <c r="MCT62" i="7"/>
  <c r="MCU62" i="7"/>
  <c r="MCV62" i="7"/>
  <c r="MCW62" i="7"/>
  <c r="MCX62" i="7"/>
  <c r="MCY62" i="7"/>
  <c r="MCZ62" i="7"/>
  <c r="MDA62" i="7"/>
  <c r="MDB62" i="7"/>
  <c r="MDC62" i="7"/>
  <c r="MDD62" i="7"/>
  <c r="MDE62" i="7"/>
  <c r="MDF62" i="7"/>
  <c r="MDG62" i="7"/>
  <c r="MDH62" i="7"/>
  <c r="MDI62" i="7"/>
  <c r="MDJ62" i="7"/>
  <c r="MDK62" i="7"/>
  <c r="MDL62" i="7"/>
  <c r="MDM62" i="7"/>
  <c r="MDN62" i="7"/>
  <c r="MDO62" i="7"/>
  <c r="MDP62" i="7"/>
  <c r="MDQ62" i="7"/>
  <c r="MDR62" i="7"/>
  <c r="MDS62" i="7"/>
  <c r="MDT62" i="7"/>
  <c r="MDU62" i="7"/>
  <c r="MDV62" i="7"/>
  <c r="MDW62" i="7"/>
  <c r="MDX62" i="7"/>
  <c r="MDY62" i="7"/>
  <c r="MDZ62" i="7"/>
  <c r="MEA62" i="7"/>
  <c r="MEB62" i="7"/>
  <c r="MEC62" i="7"/>
  <c r="MED62" i="7"/>
  <c r="MEE62" i="7"/>
  <c r="MEF62" i="7"/>
  <c r="MEG62" i="7"/>
  <c r="MEH62" i="7"/>
  <c r="MEI62" i="7"/>
  <c r="MEJ62" i="7"/>
  <c r="MEK62" i="7"/>
  <c r="MEL62" i="7"/>
  <c r="MEM62" i="7"/>
  <c r="MEN62" i="7"/>
  <c r="MEO62" i="7"/>
  <c r="MEP62" i="7"/>
  <c r="MEQ62" i="7"/>
  <c r="MER62" i="7"/>
  <c r="MES62" i="7"/>
  <c r="MET62" i="7"/>
  <c r="MEU62" i="7"/>
  <c r="MEV62" i="7"/>
  <c r="MEW62" i="7"/>
  <c r="MEX62" i="7"/>
  <c r="MEY62" i="7"/>
  <c r="MEZ62" i="7"/>
  <c r="MFA62" i="7"/>
  <c r="MFB62" i="7"/>
  <c r="MFC62" i="7"/>
  <c r="MFD62" i="7"/>
  <c r="MFE62" i="7"/>
  <c r="MFF62" i="7"/>
  <c r="MFG62" i="7"/>
  <c r="MFH62" i="7"/>
  <c r="MFI62" i="7"/>
  <c r="MFJ62" i="7"/>
  <c r="MFK62" i="7"/>
  <c r="MFL62" i="7"/>
  <c r="MFM62" i="7"/>
  <c r="MFN62" i="7"/>
  <c r="MFO62" i="7"/>
  <c r="MFP62" i="7"/>
  <c r="MFQ62" i="7"/>
  <c r="MFR62" i="7"/>
  <c r="MFS62" i="7"/>
  <c r="MFT62" i="7"/>
  <c r="MFU62" i="7"/>
  <c r="MFV62" i="7"/>
  <c r="MFW62" i="7"/>
  <c r="MFX62" i="7"/>
  <c r="MFY62" i="7"/>
  <c r="MFZ62" i="7"/>
  <c r="MGA62" i="7"/>
  <c r="MGB62" i="7"/>
  <c r="MGC62" i="7"/>
  <c r="MGD62" i="7"/>
  <c r="MGE62" i="7"/>
  <c r="MGF62" i="7"/>
  <c r="MGG62" i="7"/>
  <c r="MGH62" i="7"/>
  <c r="MGI62" i="7"/>
  <c r="MGJ62" i="7"/>
  <c r="MGK62" i="7"/>
  <c r="MGL62" i="7"/>
  <c r="MGM62" i="7"/>
  <c r="MGN62" i="7"/>
  <c r="MGO62" i="7"/>
  <c r="MGP62" i="7"/>
  <c r="MGQ62" i="7"/>
  <c r="MGR62" i="7"/>
  <c r="MGS62" i="7"/>
  <c r="MGT62" i="7"/>
  <c r="MGU62" i="7"/>
  <c r="MGV62" i="7"/>
  <c r="MGW62" i="7"/>
  <c r="MGX62" i="7"/>
  <c r="MGY62" i="7"/>
  <c r="MGZ62" i="7"/>
  <c r="MHA62" i="7"/>
  <c r="MHB62" i="7"/>
  <c r="MHC62" i="7"/>
  <c r="MHD62" i="7"/>
  <c r="MHE62" i="7"/>
  <c r="MHF62" i="7"/>
  <c r="MHG62" i="7"/>
  <c r="MHH62" i="7"/>
  <c r="MHI62" i="7"/>
  <c r="MHJ62" i="7"/>
  <c r="MHK62" i="7"/>
  <c r="MHL62" i="7"/>
  <c r="MHM62" i="7"/>
  <c r="MHN62" i="7"/>
  <c r="MHO62" i="7"/>
  <c r="MHP62" i="7"/>
  <c r="MHQ62" i="7"/>
  <c r="MHR62" i="7"/>
  <c r="MHS62" i="7"/>
  <c r="MHT62" i="7"/>
  <c r="MHU62" i="7"/>
  <c r="MHV62" i="7"/>
  <c r="MHW62" i="7"/>
  <c r="MHX62" i="7"/>
  <c r="MHY62" i="7"/>
  <c r="MHZ62" i="7"/>
  <c r="MIA62" i="7"/>
  <c r="MIB62" i="7"/>
  <c r="MIC62" i="7"/>
  <c r="MID62" i="7"/>
  <c r="MIE62" i="7"/>
  <c r="MIF62" i="7"/>
  <c r="MIG62" i="7"/>
  <c r="MIH62" i="7"/>
  <c r="MII62" i="7"/>
  <c r="MIJ62" i="7"/>
  <c r="MIK62" i="7"/>
  <c r="MIL62" i="7"/>
  <c r="MIM62" i="7"/>
  <c r="MIN62" i="7"/>
  <c r="MIO62" i="7"/>
  <c r="MIP62" i="7"/>
  <c r="MIQ62" i="7"/>
  <c r="MIR62" i="7"/>
  <c r="MIS62" i="7"/>
  <c r="MIT62" i="7"/>
  <c r="MIU62" i="7"/>
  <c r="MIV62" i="7"/>
  <c r="MIW62" i="7"/>
  <c r="MIX62" i="7"/>
  <c r="MIY62" i="7"/>
  <c r="MIZ62" i="7"/>
  <c r="MJA62" i="7"/>
  <c r="MJB62" i="7"/>
  <c r="MJC62" i="7"/>
  <c r="MJD62" i="7"/>
  <c r="MJE62" i="7"/>
  <c r="MJF62" i="7"/>
  <c r="MJG62" i="7"/>
  <c r="MJH62" i="7"/>
  <c r="MJI62" i="7"/>
  <c r="MJJ62" i="7"/>
  <c r="MJK62" i="7"/>
  <c r="MJL62" i="7"/>
  <c r="MJM62" i="7"/>
  <c r="MJN62" i="7"/>
  <c r="MJO62" i="7"/>
  <c r="MJP62" i="7"/>
  <c r="MJQ62" i="7"/>
  <c r="MJR62" i="7"/>
  <c r="MJS62" i="7"/>
  <c r="MJT62" i="7"/>
  <c r="MJU62" i="7"/>
  <c r="MJV62" i="7"/>
  <c r="MJW62" i="7"/>
  <c r="MJX62" i="7"/>
  <c r="MJY62" i="7"/>
  <c r="MJZ62" i="7"/>
  <c r="MKA62" i="7"/>
  <c r="MKB62" i="7"/>
  <c r="MKC62" i="7"/>
  <c r="MKD62" i="7"/>
  <c r="MKE62" i="7"/>
  <c r="MKF62" i="7"/>
  <c r="MKG62" i="7"/>
  <c r="MKH62" i="7"/>
  <c r="MKI62" i="7"/>
  <c r="MKJ62" i="7"/>
  <c r="MKK62" i="7"/>
  <c r="MKL62" i="7"/>
  <c r="MKM62" i="7"/>
  <c r="MKN62" i="7"/>
  <c r="MKO62" i="7"/>
  <c r="MKP62" i="7"/>
  <c r="MKQ62" i="7"/>
  <c r="MKR62" i="7"/>
  <c r="MKS62" i="7"/>
  <c r="MKT62" i="7"/>
  <c r="MKU62" i="7"/>
  <c r="MKV62" i="7"/>
  <c r="MKW62" i="7"/>
  <c r="MKX62" i="7"/>
  <c r="MKY62" i="7"/>
  <c r="MKZ62" i="7"/>
  <c r="MLA62" i="7"/>
  <c r="MLB62" i="7"/>
  <c r="MLC62" i="7"/>
  <c r="MLD62" i="7"/>
  <c r="MLE62" i="7"/>
  <c r="MLF62" i="7"/>
  <c r="MLG62" i="7"/>
  <c r="MLH62" i="7"/>
  <c r="MLI62" i="7"/>
  <c r="MLJ62" i="7"/>
  <c r="MLK62" i="7"/>
  <c r="MLL62" i="7"/>
  <c r="MLM62" i="7"/>
  <c r="MLN62" i="7"/>
  <c r="MLO62" i="7"/>
  <c r="MLP62" i="7"/>
  <c r="MLQ62" i="7"/>
  <c r="MLR62" i="7"/>
  <c r="MLS62" i="7"/>
  <c r="MLT62" i="7"/>
  <c r="MLU62" i="7"/>
  <c r="MLV62" i="7"/>
  <c r="MLW62" i="7"/>
  <c r="MLX62" i="7"/>
  <c r="MLY62" i="7"/>
  <c r="MLZ62" i="7"/>
  <c r="MMA62" i="7"/>
  <c r="MMB62" i="7"/>
  <c r="MMC62" i="7"/>
  <c r="MMD62" i="7"/>
  <c r="MME62" i="7"/>
  <c r="MMF62" i="7"/>
  <c r="MMG62" i="7"/>
  <c r="MMH62" i="7"/>
  <c r="MMI62" i="7"/>
  <c r="MMJ62" i="7"/>
  <c r="MMK62" i="7"/>
  <c r="MML62" i="7"/>
  <c r="MMM62" i="7"/>
  <c r="MMN62" i="7"/>
  <c r="MMO62" i="7"/>
  <c r="MMP62" i="7"/>
  <c r="MMQ62" i="7"/>
  <c r="MMR62" i="7"/>
  <c r="MMS62" i="7"/>
  <c r="MMT62" i="7"/>
  <c r="MMU62" i="7"/>
  <c r="MMV62" i="7"/>
  <c r="MMW62" i="7"/>
  <c r="MMX62" i="7"/>
  <c r="MMY62" i="7"/>
  <c r="MMZ62" i="7"/>
  <c r="MNA62" i="7"/>
  <c r="MNB62" i="7"/>
  <c r="MNC62" i="7"/>
  <c r="MND62" i="7"/>
  <c r="MNE62" i="7"/>
  <c r="MNF62" i="7"/>
  <c r="MNG62" i="7"/>
  <c r="MNH62" i="7"/>
  <c r="MNI62" i="7"/>
  <c r="MNJ62" i="7"/>
  <c r="MNK62" i="7"/>
  <c r="MNL62" i="7"/>
  <c r="MNM62" i="7"/>
  <c r="MNN62" i="7"/>
  <c r="MNO62" i="7"/>
  <c r="MNP62" i="7"/>
  <c r="MNQ62" i="7"/>
  <c r="MNR62" i="7"/>
  <c r="MNS62" i="7"/>
  <c r="MNT62" i="7"/>
  <c r="MNU62" i="7"/>
  <c r="MNV62" i="7"/>
  <c r="MNW62" i="7"/>
  <c r="MNX62" i="7"/>
  <c r="MNY62" i="7"/>
  <c r="MNZ62" i="7"/>
  <c r="MOA62" i="7"/>
  <c r="MOB62" i="7"/>
  <c r="MOC62" i="7"/>
  <c r="MOD62" i="7"/>
  <c r="MOE62" i="7"/>
  <c r="MOF62" i="7"/>
  <c r="MOG62" i="7"/>
  <c r="MOH62" i="7"/>
  <c r="MOI62" i="7"/>
  <c r="MOJ62" i="7"/>
  <c r="MOK62" i="7"/>
  <c r="MOL62" i="7"/>
  <c r="MOM62" i="7"/>
  <c r="MON62" i="7"/>
  <c r="MOO62" i="7"/>
  <c r="MOP62" i="7"/>
  <c r="MOQ62" i="7"/>
  <c r="MOR62" i="7"/>
  <c r="MOS62" i="7"/>
  <c r="MOT62" i="7"/>
  <c r="MOU62" i="7"/>
  <c r="MOV62" i="7"/>
  <c r="MOW62" i="7"/>
  <c r="MOX62" i="7"/>
  <c r="MOY62" i="7"/>
  <c r="MOZ62" i="7"/>
  <c r="MPA62" i="7"/>
  <c r="MPB62" i="7"/>
  <c r="MPC62" i="7"/>
  <c r="MPD62" i="7"/>
  <c r="MPE62" i="7"/>
  <c r="MPF62" i="7"/>
  <c r="MPG62" i="7"/>
  <c r="MPH62" i="7"/>
  <c r="MPI62" i="7"/>
  <c r="MPJ62" i="7"/>
  <c r="MPK62" i="7"/>
  <c r="MPL62" i="7"/>
  <c r="MPM62" i="7"/>
  <c r="MPN62" i="7"/>
  <c r="MPO62" i="7"/>
  <c r="MPP62" i="7"/>
  <c r="MPQ62" i="7"/>
  <c r="MPR62" i="7"/>
  <c r="MPS62" i="7"/>
  <c r="MPT62" i="7"/>
  <c r="MPU62" i="7"/>
  <c r="MPV62" i="7"/>
  <c r="MPW62" i="7"/>
  <c r="MPX62" i="7"/>
  <c r="MPY62" i="7"/>
  <c r="MPZ62" i="7"/>
  <c r="MQA62" i="7"/>
  <c r="MQB62" i="7"/>
  <c r="MQC62" i="7"/>
  <c r="MQD62" i="7"/>
  <c r="MQE62" i="7"/>
  <c r="MQF62" i="7"/>
  <c r="MQG62" i="7"/>
  <c r="MQH62" i="7"/>
  <c r="MQI62" i="7"/>
  <c r="MQJ62" i="7"/>
  <c r="MQK62" i="7"/>
  <c r="MQL62" i="7"/>
  <c r="MQM62" i="7"/>
  <c r="MQN62" i="7"/>
  <c r="MQO62" i="7"/>
  <c r="MQP62" i="7"/>
  <c r="MQQ62" i="7"/>
  <c r="MQR62" i="7"/>
  <c r="MQS62" i="7"/>
  <c r="MQT62" i="7"/>
  <c r="MQU62" i="7"/>
  <c r="MQV62" i="7"/>
  <c r="MQW62" i="7"/>
  <c r="MQX62" i="7"/>
  <c r="MQY62" i="7"/>
  <c r="MQZ62" i="7"/>
  <c r="MRA62" i="7"/>
  <c r="MRB62" i="7"/>
  <c r="MRC62" i="7"/>
  <c r="MRD62" i="7"/>
  <c r="MRE62" i="7"/>
  <c r="MRF62" i="7"/>
  <c r="MRG62" i="7"/>
  <c r="MRH62" i="7"/>
  <c r="MRI62" i="7"/>
  <c r="MRJ62" i="7"/>
  <c r="MRK62" i="7"/>
  <c r="MRL62" i="7"/>
  <c r="MRM62" i="7"/>
  <c r="MRN62" i="7"/>
  <c r="MRO62" i="7"/>
  <c r="MRP62" i="7"/>
  <c r="MRQ62" i="7"/>
  <c r="MRR62" i="7"/>
  <c r="MRS62" i="7"/>
  <c r="MRT62" i="7"/>
  <c r="MRU62" i="7"/>
  <c r="MRV62" i="7"/>
  <c r="MRW62" i="7"/>
  <c r="MRX62" i="7"/>
  <c r="MRY62" i="7"/>
  <c r="MRZ62" i="7"/>
  <c r="MSA62" i="7"/>
  <c r="MSB62" i="7"/>
  <c r="MSC62" i="7"/>
  <c r="MSD62" i="7"/>
  <c r="MSE62" i="7"/>
  <c r="MSF62" i="7"/>
  <c r="MSG62" i="7"/>
  <c r="MSH62" i="7"/>
  <c r="MSI62" i="7"/>
  <c r="MSJ62" i="7"/>
  <c r="MSK62" i="7"/>
  <c r="MSL62" i="7"/>
  <c r="MSM62" i="7"/>
  <c r="MSN62" i="7"/>
  <c r="MSO62" i="7"/>
  <c r="MSP62" i="7"/>
  <c r="MSQ62" i="7"/>
  <c r="MSR62" i="7"/>
  <c r="MSS62" i="7"/>
  <c r="MST62" i="7"/>
  <c r="MSU62" i="7"/>
  <c r="MSV62" i="7"/>
  <c r="MSW62" i="7"/>
  <c r="MSX62" i="7"/>
  <c r="MSY62" i="7"/>
  <c r="MSZ62" i="7"/>
  <c r="MTA62" i="7"/>
  <c r="MTB62" i="7"/>
  <c r="MTC62" i="7"/>
  <c r="MTD62" i="7"/>
  <c r="MTE62" i="7"/>
  <c r="MTF62" i="7"/>
  <c r="MTG62" i="7"/>
  <c r="MTH62" i="7"/>
  <c r="MTI62" i="7"/>
  <c r="MTJ62" i="7"/>
  <c r="MTK62" i="7"/>
  <c r="MTL62" i="7"/>
  <c r="MTM62" i="7"/>
  <c r="MTN62" i="7"/>
  <c r="MTO62" i="7"/>
  <c r="MTP62" i="7"/>
  <c r="MTQ62" i="7"/>
  <c r="MTR62" i="7"/>
  <c r="MTS62" i="7"/>
  <c r="MTT62" i="7"/>
  <c r="MTU62" i="7"/>
  <c r="MTV62" i="7"/>
  <c r="MTW62" i="7"/>
  <c r="MTX62" i="7"/>
  <c r="MTY62" i="7"/>
  <c r="MTZ62" i="7"/>
  <c r="MUA62" i="7"/>
  <c r="MUB62" i="7"/>
  <c r="MUC62" i="7"/>
  <c r="MUD62" i="7"/>
  <c r="MUE62" i="7"/>
  <c r="MUF62" i="7"/>
  <c r="MUG62" i="7"/>
  <c r="MUH62" i="7"/>
  <c r="MUI62" i="7"/>
  <c r="MUJ62" i="7"/>
  <c r="MUK62" i="7"/>
  <c r="MUL62" i="7"/>
  <c r="MUM62" i="7"/>
  <c r="MUN62" i="7"/>
  <c r="MUO62" i="7"/>
  <c r="MUP62" i="7"/>
  <c r="MUQ62" i="7"/>
  <c r="MUR62" i="7"/>
  <c r="MUS62" i="7"/>
  <c r="MUT62" i="7"/>
  <c r="MUU62" i="7"/>
  <c r="MUV62" i="7"/>
  <c r="MUW62" i="7"/>
  <c r="MUX62" i="7"/>
  <c r="MUY62" i="7"/>
  <c r="MUZ62" i="7"/>
  <c r="MVA62" i="7"/>
  <c r="MVB62" i="7"/>
  <c r="MVC62" i="7"/>
  <c r="MVD62" i="7"/>
  <c r="MVE62" i="7"/>
  <c r="MVF62" i="7"/>
  <c r="MVG62" i="7"/>
  <c r="MVH62" i="7"/>
  <c r="MVI62" i="7"/>
  <c r="MVJ62" i="7"/>
  <c r="MVK62" i="7"/>
  <c r="MVL62" i="7"/>
  <c r="MVM62" i="7"/>
  <c r="MVN62" i="7"/>
  <c r="MVO62" i="7"/>
  <c r="MVP62" i="7"/>
  <c r="MVQ62" i="7"/>
  <c r="MVR62" i="7"/>
  <c r="MVS62" i="7"/>
  <c r="MVT62" i="7"/>
  <c r="MVU62" i="7"/>
  <c r="MVV62" i="7"/>
  <c r="MVW62" i="7"/>
  <c r="MVX62" i="7"/>
  <c r="MVY62" i="7"/>
  <c r="MVZ62" i="7"/>
  <c r="MWA62" i="7"/>
  <c r="MWB62" i="7"/>
  <c r="MWC62" i="7"/>
  <c r="MWD62" i="7"/>
  <c r="MWE62" i="7"/>
  <c r="MWF62" i="7"/>
  <c r="MWG62" i="7"/>
  <c r="MWH62" i="7"/>
  <c r="MWI62" i="7"/>
  <c r="MWJ62" i="7"/>
  <c r="MWK62" i="7"/>
  <c r="MWL62" i="7"/>
  <c r="MWM62" i="7"/>
  <c r="MWN62" i="7"/>
  <c r="MWO62" i="7"/>
  <c r="MWP62" i="7"/>
  <c r="MWQ62" i="7"/>
  <c r="MWR62" i="7"/>
  <c r="MWS62" i="7"/>
  <c r="MWT62" i="7"/>
  <c r="MWU62" i="7"/>
  <c r="MWV62" i="7"/>
  <c r="MWW62" i="7"/>
  <c r="MWX62" i="7"/>
  <c r="MWY62" i="7"/>
  <c r="MWZ62" i="7"/>
  <c r="MXA62" i="7"/>
  <c r="MXB62" i="7"/>
  <c r="MXC62" i="7"/>
  <c r="MXD62" i="7"/>
  <c r="MXE62" i="7"/>
  <c r="MXF62" i="7"/>
  <c r="MXG62" i="7"/>
  <c r="MXH62" i="7"/>
  <c r="MXI62" i="7"/>
  <c r="MXJ62" i="7"/>
  <c r="MXK62" i="7"/>
  <c r="MXL62" i="7"/>
  <c r="MXM62" i="7"/>
  <c r="MXN62" i="7"/>
  <c r="MXO62" i="7"/>
  <c r="MXP62" i="7"/>
  <c r="MXQ62" i="7"/>
  <c r="MXR62" i="7"/>
  <c r="MXS62" i="7"/>
  <c r="MXT62" i="7"/>
  <c r="MXU62" i="7"/>
  <c r="MXV62" i="7"/>
  <c r="MXW62" i="7"/>
  <c r="MXX62" i="7"/>
  <c r="MXY62" i="7"/>
  <c r="MXZ62" i="7"/>
  <c r="MYA62" i="7"/>
  <c r="MYB62" i="7"/>
  <c r="MYC62" i="7"/>
  <c r="MYD62" i="7"/>
  <c r="MYE62" i="7"/>
  <c r="MYF62" i="7"/>
  <c r="MYG62" i="7"/>
  <c r="MYH62" i="7"/>
  <c r="MYI62" i="7"/>
  <c r="MYJ62" i="7"/>
  <c r="MYK62" i="7"/>
  <c r="MYL62" i="7"/>
  <c r="MYM62" i="7"/>
  <c r="MYN62" i="7"/>
  <c r="MYO62" i="7"/>
  <c r="MYP62" i="7"/>
  <c r="MYQ62" i="7"/>
  <c r="MYR62" i="7"/>
  <c r="MYS62" i="7"/>
  <c r="MYT62" i="7"/>
  <c r="MYU62" i="7"/>
  <c r="MYV62" i="7"/>
  <c r="MYW62" i="7"/>
  <c r="MYX62" i="7"/>
  <c r="MYY62" i="7"/>
  <c r="MYZ62" i="7"/>
  <c r="MZA62" i="7"/>
  <c r="MZB62" i="7"/>
  <c r="MZC62" i="7"/>
  <c r="MZD62" i="7"/>
  <c r="MZE62" i="7"/>
  <c r="MZF62" i="7"/>
  <c r="MZG62" i="7"/>
  <c r="MZH62" i="7"/>
  <c r="MZI62" i="7"/>
  <c r="MZJ62" i="7"/>
  <c r="MZK62" i="7"/>
  <c r="MZL62" i="7"/>
  <c r="MZM62" i="7"/>
  <c r="MZN62" i="7"/>
  <c r="MZO62" i="7"/>
  <c r="MZP62" i="7"/>
  <c r="MZQ62" i="7"/>
  <c r="MZR62" i="7"/>
  <c r="MZS62" i="7"/>
  <c r="MZT62" i="7"/>
  <c r="MZU62" i="7"/>
  <c r="MZV62" i="7"/>
  <c r="MZW62" i="7"/>
  <c r="MZX62" i="7"/>
  <c r="MZY62" i="7"/>
  <c r="MZZ62" i="7"/>
  <c r="NAA62" i="7"/>
  <c r="NAB62" i="7"/>
  <c r="NAC62" i="7"/>
  <c r="NAD62" i="7"/>
  <c r="NAE62" i="7"/>
  <c r="NAF62" i="7"/>
  <c r="NAG62" i="7"/>
  <c r="NAH62" i="7"/>
  <c r="NAI62" i="7"/>
  <c r="NAJ62" i="7"/>
  <c r="NAK62" i="7"/>
  <c r="NAL62" i="7"/>
  <c r="NAM62" i="7"/>
  <c r="NAN62" i="7"/>
  <c r="NAO62" i="7"/>
  <c r="NAP62" i="7"/>
  <c r="NAQ62" i="7"/>
  <c r="NAR62" i="7"/>
  <c r="NAS62" i="7"/>
  <c r="NAT62" i="7"/>
  <c r="NAU62" i="7"/>
  <c r="NAV62" i="7"/>
  <c r="NAW62" i="7"/>
  <c r="NAX62" i="7"/>
  <c r="NAY62" i="7"/>
  <c r="NAZ62" i="7"/>
  <c r="NBA62" i="7"/>
  <c r="NBB62" i="7"/>
  <c r="NBC62" i="7"/>
  <c r="NBD62" i="7"/>
  <c r="NBE62" i="7"/>
  <c r="NBF62" i="7"/>
  <c r="NBG62" i="7"/>
  <c r="NBH62" i="7"/>
  <c r="NBI62" i="7"/>
  <c r="NBJ62" i="7"/>
  <c r="NBK62" i="7"/>
  <c r="NBL62" i="7"/>
  <c r="NBM62" i="7"/>
  <c r="NBN62" i="7"/>
  <c r="NBO62" i="7"/>
  <c r="NBP62" i="7"/>
  <c r="NBQ62" i="7"/>
  <c r="NBR62" i="7"/>
  <c r="NBS62" i="7"/>
  <c r="NBT62" i="7"/>
  <c r="NBU62" i="7"/>
  <c r="NBV62" i="7"/>
  <c r="NBW62" i="7"/>
  <c r="NBX62" i="7"/>
  <c r="NBY62" i="7"/>
  <c r="NBZ62" i="7"/>
  <c r="NCA62" i="7"/>
  <c r="NCB62" i="7"/>
  <c r="NCC62" i="7"/>
  <c r="NCD62" i="7"/>
  <c r="NCE62" i="7"/>
  <c r="NCF62" i="7"/>
  <c r="NCG62" i="7"/>
  <c r="NCH62" i="7"/>
  <c r="NCI62" i="7"/>
  <c r="NCJ62" i="7"/>
  <c r="NCK62" i="7"/>
  <c r="NCL62" i="7"/>
  <c r="NCM62" i="7"/>
  <c r="NCN62" i="7"/>
  <c r="NCO62" i="7"/>
  <c r="NCP62" i="7"/>
  <c r="NCQ62" i="7"/>
  <c r="NCR62" i="7"/>
  <c r="NCS62" i="7"/>
  <c r="NCT62" i="7"/>
  <c r="NCU62" i="7"/>
  <c r="NCV62" i="7"/>
  <c r="NCW62" i="7"/>
  <c r="NCX62" i="7"/>
  <c r="NCY62" i="7"/>
  <c r="NCZ62" i="7"/>
  <c r="NDA62" i="7"/>
  <c r="NDB62" i="7"/>
  <c r="NDC62" i="7"/>
  <c r="NDD62" i="7"/>
  <c r="NDE62" i="7"/>
  <c r="NDF62" i="7"/>
  <c r="NDG62" i="7"/>
  <c r="NDH62" i="7"/>
  <c r="NDI62" i="7"/>
  <c r="NDJ62" i="7"/>
  <c r="NDK62" i="7"/>
  <c r="NDL62" i="7"/>
  <c r="NDM62" i="7"/>
  <c r="NDN62" i="7"/>
  <c r="NDO62" i="7"/>
  <c r="NDP62" i="7"/>
  <c r="NDQ62" i="7"/>
  <c r="NDR62" i="7"/>
  <c r="NDS62" i="7"/>
  <c r="NDT62" i="7"/>
  <c r="NDU62" i="7"/>
  <c r="NDV62" i="7"/>
  <c r="NDW62" i="7"/>
  <c r="NDX62" i="7"/>
  <c r="NDY62" i="7"/>
  <c r="NDZ62" i="7"/>
  <c r="NEA62" i="7"/>
  <c r="NEB62" i="7"/>
  <c r="NEC62" i="7"/>
  <c r="NED62" i="7"/>
  <c r="NEE62" i="7"/>
  <c r="NEF62" i="7"/>
  <c r="NEG62" i="7"/>
  <c r="NEH62" i="7"/>
  <c r="NEI62" i="7"/>
  <c r="NEJ62" i="7"/>
  <c r="NEK62" i="7"/>
  <c r="NEL62" i="7"/>
  <c r="NEM62" i="7"/>
  <c r="NEN62" i="7"/>
  <c r="NEO62" i="7"/>
  <c r="NEP62" i="7"/>
  <c r="NEQ62" i="7"/>
  <c r="NER62" i="7"/>
  <c r="NES62" i="7"/>
  <c r="NET62" i="7"/>
  <c r="NEU62" i="7"/>
  <c r="NEV62" i="7"/>
  <c r="NEW62" i="7"/>
  <c r="NEX62" i="7"/>
  <c r="NEY62" i="7"/>
  <c r="NEZ62" i="7"/>
  <c r="NFA62" i="7"/>
  <c r="NFB62" i="7"/>
  <c r="NFC62" i="7"/>
  <c r="NFD62" i="7"/>
  <c r="NFE62" i="7"/>
  <c r="NFF62" i="7"/>
  <c r="NFG62" i="7"/>
  <c r="NFH62" i="7"/>
  <c r="NFI62" i="7"/>
  <c r="NFJ62" i="7"/>
  <c r="NFK62" i="7"/>
  <c r="NFL62" i="7"/>
  <c r="NFM62" i="7"/>
  <c r="NFN62" i="7"/>
  <c r="NFO62" i="7"/>
  <c r="NFP62" i="7"/>
  <c r="NFQ62" i="7"/>
  <c r="NFR62" i="7"/>
  <c r="NFS62" i="7"/>
  <c r="NFT62" i="7"/>
  <c r="NFU62" i="7"/>
  <c r="NFV62" i="7"/>
  <c r="NFW62" i="7"/>
  <c r="NFX62" i="7"/>
  <c r="NFY62" i="7"/>
  <c r="NFZ62" i="7"/>
  <c r="NGA62" i="7"/>
  <c r="NGB62" i="7"/>
  <c r="NGC62" i="7"/>
  <c r="NGD62" i="7"/>
  <c r="NGE62" i="7"/>
  <c r="NGF62" i="7"/>
  <c r="NGG62" i="7"/>
  <c r="NGH62" i="7"/>
  <c r="NGI62" i="7"/>
  <c r="NGJ62" i="7"/>
  <c r="NGK62" i="7"/>
  <c r="NGL62" i="7"/>
  <c r="NGM62" i="7"/>
  <c r="NGN62" i="7"/>
  <c r="NGO62" i="7"/>
  <c r="NGP62" i="7"/>
  <c r="NGQ62" i="7"/>
  <c r="NGR62" i="7"/>
  <c r="NGS62" i="7"/>
  <c r="NGT62" i="7"/>
  <c r="NGU62" i="7"/>
  <c r="NGV62" i="7"/>
  <c r="NGW62" i="7"/>
  <c r="NGX62" i="7"/>
  <c r="NGY62" i="7"/>
  <c r="NGZ62" i="7"/>
  <c r="NHA62" i="7"/>
  <c r="NHB62" i="7"/>
  <c r="NHC62" i="7"/>
  <c r="NHD62" i="7"/>
  <c r="NHE62" i="7"/>
  <c r="NHF62" i="7"/>
  <c r="NHG62" i="7"/>
  <c r="NHH62" i="7"/>
  <c r="NHI62" i="7"/>
  <c r="NHJ62" i="7"/>
  <c r="NHK62" i="7"/>
  <c r="NHL62" i="7"/>
  <c r="NHM62" i="7"/>
  <c r="NHN62" i="7"/>
  <c r="NHO62" i="7"/>
  <c r="NHP62" i="7"/>
  <c r="NHQ62" i="7"/>
  <c r="NHR62" i="7"/>
  <c r="NHS62" i="7"/>
  <c r="NHT62" i="7"/>
  <c r="NHU62" i="7"/>
  <c r="NHV62" i="7"/>
  <c r="NHW62" i="7"/>
  <c r="NHX62" i="7"/>
  <c r="NHY62" i="7"/>
  <c r="NHZ62" i="7"/>
  <c r="NIA62" i="7"/>
  <c r="NIB62" i="7"/>
  <c r="NIC62" i="7"/>
  <c r="NID62" i="7"/>
  <c r="NIE62" i="7"/>
  <c r="NIF62" i="7"/>
  <c r="NIG62" i="7"/>
  <c r="NIH62" i="7"/>
  <c r="NII62" i="7"/>
  <c r="NIJ62" i="7"/>
  <c r="NIK62" i="7"/>
  <c r="NIL62" i="7"/>
  <c r="NIM62" i="7"/>
  <c r="NIN62" i="7"/>
  <c r="NIO62" i="7"/>
  <c r="NIP62" i="7"/>
  <c r="NIQ62" i="7"/>
  <c r="NIR62" i="7"/>
  <c r="NIS62" i="7"/>
  <c r="NIT62" i="7"/>
  <c r="NIU62" i="7"/>
  <c r="NIV62" i="7"/>
  <c r="NIW62" i="7"/>
  <c r="NIX62" i="7"/>
  <c r="NIY62" i="7"/>
  <c r="NIZ62" i="7"/>
  <c r="NJA62" i="7"/>
  <c r="NJB62" i="7"/>
  <c r="NJC62" i="7"/>
  <c r="NJD62" i="7"/>
  <c r="NJE62" i="7"/>
  <c r="NJF62" i="7"/>
  <c r="NJG62" i="7"/>
  <c r="NJH62" i="7"/>
  <c r="NJI62" i="7"/>
  <c r="NJJ62" i="7"/>
  <c r="NJK62" i="7"/>
  <c r="NJL62" i="7"/>
  <c r="NJM62" i="7"/>
  <c r="NJN62" i="7"/>
  <c r="NJO62" i="7"/>
  <c r="NJP62" i="7"/>
  <c r="NJQ62" i="7"/>
  <c r="NJR62" i="7"/>
  <c r="NJS62" i="7"/>
  <c r="NJT62" i="7"/>
  <c r="NJU62" i="7"/>
  <c r="NJV62" i="7"/>
  <c r="NJW62" i="7"/>
  <c r="NJX62" i="7"/>
  <c r="NJY62" i="7"/>
  <c r="NJZ62" i="7"/>
  <c r="NKA62" i="7"/>
  <c r="NKB62" i="7"/>
  <c r="NKC62" i="7"/>
  <c r="NKD62" i="7"/>
  <c r="NKE62" i="7"/>
  <c r="NKF62" i="7"/>
  <c r="NKG62" i="7"/>
  <c r="NKH62" i="7"/>
  <c r="NKI62" i="7"/>
  <c r="NKJ62" i="7"/>
  <c r="NKK62" i="7"/>
  <c r="NKL62" i="7"/>
  <c r="NKM62" i="7"/>
  <c r="NKN62" i="7"/>
  <c r="NKO62" i="7"/>
  <c r="NKP62" i="7"/>
  <c r="NKQ62" i="7"/>
  <c r="NKR62" i="7"/>
  <c r="NKS62" i="7"/>
  <c r="NKT62" i="7"/>
  <c r="NKU62" i="7"/>
  <c r="NKV62" i="7"/>
  <c r="NKW62" i="7"/>
  <c r="NKX62" i="7"/>
  <c r="NKY62" i="7"/>
  <c r="NKZ62" i="7"/>
  <c r="NLA62" i="7"/>
  <c r="NLB62" i="7"/>
  <c r="NLC62" i="7"/>
  <c r="NLD62" i="7"/>
  <c r="NLE62" i="7"/>
  <c r="NLF62" i="7"/>
  <c r="NLG62" i="7"/>
  <c r="NLH62" i="7"/>
  <c r="NLI62" i="7"/>
  <c r="NLJ62" i="7"/>
  <c r="NLK62" i="7"/>
  <c r="NLL62" i="7"/>
  <c r="NLM62" i="7"/>
  <c r="NLN62" i="7"/>
  <c r="NLO62" i="7"/>
  <c r="NLP62" i="7"/>
  <c r="NLQ62" i="7"/>
  <c r="NLR62" i="7"/>
  <c r="NLS62" i="7"/>
  <c r="NLT62" i="7"/>
  <c r="NLU62" i="7"/>
  <c r="NLV62" i="7"/>
  <c r="NLW62" i="7"/>
  <c r="NLX62" i="7"/>
  <c r="NLY62" i="7"/>
  <c r="NLZ62" i="7"/>
  <c r="NMA62" i="7"/>
  <c r="NMB62" i="7"/>
  <c r="NMC62" i="7"/>
  <c r="NMD62" i="7"/>
  <c r="NME62" i="7"/>
  <c r="NMF62" i="7"/>
  <c r="NMG62" i="7"/>
  <c r="NMH62" i="7"/>
  <c r="NMI62" i="7"/>
  <c r="NMJ62" i="7"/>
  <c r="NMK62" i="7"/>
  <c r="NML62" i="7"/>
  <c r="NMM62" i="7"/>
  <c r="NMN62" i="7"/>
  <c r="NMO62" i="7"/>
  <c r="NMP62" i="7"/>
  <c r="NMQ62" i="7"/>
  <c r="NMR62" i="7"/>
  <c r="NMS62" i="7"/>
  <c r="NMT62" i="7"/>
  <c r="NMU62" i="7"/>
  <c r="NMV62" i="7"/>
  <c r="NMW62" i="7"/>
  <c r="NMX62" i="7"/>
  <c r="NMY62" i="7"/>
  <c r="NMZ62" i="7"/>
  <c r="NNA62" i="7"/>
  <c r="NNB62" i="7"/>
  <c r="NNC62" i="7"/>
  <c r="NND62" i="7"/>
  <c r="NNE62" i="7"/>
  <c r="NNF62" i="7"/>
  <c r="NNG62" i="7"/>
  <c r="NNH62" i="7"/>
  <c r="NNI62" i="7"/>
  <c r="NNJ62" i="7"/>
  <c r="NNK62" i="7"/>
  <c r="NNL62" i="7"/>
  <c r="NNM62" i="7"/>
  <c r="NNN62" i="7"/>
  <c r="NNO62" i="7"/>
  <c r="NNP62" i="7"/>
  <c r="NNQ62" i="7"/>
  <c r="NNR62" i="7"/>
  <c r="NNS62" i="7"/>
  <c r="NNT62" i="7"/>
  <c r="NNU62" i="7"/>
  <c r="NNV62" i="7"/>
  <c r="NNW62" i="7"/>
  <c r="NNX62" i="7"/>
  <c r="NNY62" i="7"/>
  <c r="NNZ62" i="7"/>
  <c r="NOA62" i="7"/>
  <c r="NOB62" i="7"/>
  <c r="NOC62" i="7"/>
  <c r="NOD62" i="7"/>
  <c r="NOE62" i="7"/>
  <c r="NOF62" i="7"/>
  <c r="NOG62" i="7"/>
  <c r="NOH62" i="7"/>
  <c r="NOI62" i="7"/>
  <c r="NOJ62" i="7"/>
  <c r="NOK62" i="7"/>
  <c r="NOL62" i="7"/>
  <c r="NOM62" i="7"/>
  <c r="NON62" i="7"/>
  <c r="NOO62" i="7"/>
  <c r="NOP62" i="7"/>
  <c r="NOQ62" i="7"/>
  <c r="NOR62" i="7"/>
  <c r="NOS62" i="7"/>
  <c r="NOT62" i="7"/>
  <c r="NOU62" i="7"/>
  <c r="NOV62" i="7"/>
  <c r="NOW62" i="7"/>
  <c r="NOX62" i="7"/>
  <c r="NOY62" i="7"/>
  <c r="NOZ62" i="7"/>
  <c r="NPA62" i="7"/>
  <c r="NPB62" i="7"/>
  <c r="NPC62" i="7"/>
  <c r="NPD62" i="7"/>
  <c r="NPE62" i="7"/>
  <c r="NPF62" i="7"/>
  <c r="NPG62" i="7"/>
  <c r="NPH62" i="7"/>
  <c r="NPI62" i="7"/>
  <c r="NPJ62" i="7"/>
  <c r="NPK62" i="7"/>
  <c r="NPL62" i="7"/>
  <c r="NPM62" i="7"/>
  <c r="NPN62" i="7"/>
  <c r="NPO62" i="7"/>
  <c r="NPP62" i="7"/>
  <c r="NPQ62" i="7"/>
  <c r="NPR62" i="7"/>
  <c r="NPS62" i="7"/>
  <c r="NPT62" i="7"/>
  <c r="NPU62" i="7"/>
  <c r="NPV62" i="7"/>
  <c r="NPW62" i="7"/>
  <c r="NPX62" i="7"/>
  <c r="NPY62" i="7"/>
  <c r="NPZ62" i="7"/>
  <c r="NQA62" i="7"/>
  <c r="NQB62" i="7"/>
  <c r="NQC62" i="7"/>
  <c r="NQD62" i="7"/>
  <c r="NQE62" i="7"/>
  <c r="NQF62" i="7"/>
  <c r="NQG62" i="7"/>
  <c r="NQH62" i="7"/>
  <c r="NQI62" i="7"/>
  <c r="NQJ62" i="7"/>
  <c r="NQK62" i="7"/>
  <c r="NQL62" i="7"/>
  <c r="NQM62" i="7"/>
  <c r="NQN62" i="7"/>
  <c r="NQO62" i="7"/>
  <c r="NQP62" i="7"/>
  <c r="NQQ62" i="7"/>
  <c r="NQR62" i="7"/>
  <c r="NQS62" i="7"/>
  <c r="NQT62" i="7"/>
  <c r="NQU62" i="7"/>
  <c r="NQV62" i="7"/>
  <c r="NQW62" i="7"/>
  <c r="NQX62" i="7"/>
  <c r="NQY62" i="7"/>
  <c r="NQZ62" i="7"/>
  <c r="NRA62" i="7"/>
  <c r="NRB62" i="7"/>
  <c r="NRC62" i="7"/>
  <c r="NRD62" i="7"/>
  <c r="NRE62" i="7"/>
  <c r="NRF62" i="7"/>
  <c r="NRG62" i="7"/>
  <c r="NRH62" i="7"/>
  <c r="NRI62" i="7"/>
  <c r="NRJ62" i="7"/>
  <c r="NRK62" i="7"/>
  <c r="NRL62" i="7"/>
  <c r="NRM62" i="7"/>
  <c r="NRN62" i="7"/>
  <c r="NRO62" i="7"/>
  <c r="NRP62" i="7"/>
  <c r="NRQ62" i="7"/>
  <c r="NRR62" i="7"/>
  <c r="NRS62" i="7"/>
  <c r="NRT62" i="7"/>
  <c r="NRU62" i="7"/>
  <c r="NRV62" i="7"/>
  <c r="NRW62" i="7"/>
  <c r="NRX62" i="7"/>
  <c r="NRY62" i="7"/>
  <c r="NRZ62" i="7"/>
  <c r="NSA62" i="7"/>
  <c r="NSB62" i="7"/>
  <c r="NSC62" i="7"/>
  <c r="NSD62" i="7"/>
  <c r="NSE62" i="7"/>
  <c r="NSF62" i="7"/>
  <c r="NSG62" i="7"/>
  <c r="NSH62" i="7"/>
  <c r="NSI62" i="7"/>
  <c r="NSJ62" i="7"/>
  <c r="NSK62" i="7"/>
  <c r="NSL62" i="7"/>
  <c r="NSM62" i="7"/>
  <c r="NSN62" i="7"/>
  <c r="NSO62" i="7"/>
  <c r="NSP62" i="7"/>
  <c r="NSQ62" i="7"/>
  <c r="NSR62" i="7"/>
  <c r="NSS62" i="7"/>
  <c r="NST62" i="7"/>
  <c r="NSU62" i="7"/>
  <c r="NSV62" i="7"/>
  <c r="NSW62" i="7"/>
  <c r="NSX62" i="7"/>
  <c r="NSY62" i="7"/>
  <c r="NSZ62" i="7"/>
  <c r="NTA62" i="7"/>
  <c r="NTB62" i="7"/>
  <c r="NTC62" i="7"/>
  <c r="NTD62" i="7"/>
  <c r="NTE62" i="7"/>
  <c r="NTF62" i="7"/>
  <c r="NTG62" i="7"/>
  <c r="NTH62" i="7"/>
  <c r="NTI62" i="7"/>
  <c r="NTJ62" i="7"/>
  <c r="NTK62" i="7"/>
  <c r="NTL62" i="7"/>
  <c r="NTM62" i="7"/>
  <c r="NTN62" i="7"/>
  <c r="NTO62" i="7"/>
  <c r="NTP62" i="7"/>
  <c r="NTQ62" i="7"/>
  <c r="NTR62" i="7"/>
  <c r="NTS62" i="7"/>
  <c r="NTT62" i="7"/>
  <c r="NTU62" i="7"/>
  <c r="NTV62" i="7"/>
  <c r="NTW62" i="7"/>
  <c r="NTX62" i="7"/>
  <c r="NTY62" i="7"/>
  <c r="NTZ62" i="7"/>
  <c r="NUA62" i="7"/>
  <c r="NUB62" i="7"/>
  <c r="NUC62" i="7"/>
  <c r="NUD62" i="7"/>
  <c r="NUE62" i="7"/>
  <c r="NUF62" i="7"/>
  <c r="NUG62" i="7"/>
  <c r="NUH62" i="7"/>
  <c r="NUI62" i="7"/>
  <c r="NUJ62" i="7"/>
  <c r="NUK62" i="7"/>
  <c r="NUL62" i="7"/>
  <c r="NUM62" i="7"/>
  <c r="NUN62" i="7"/>
  <c r="NUO62" i="7"/>
  <c r="NUP62" i="7"/>
  <c r="NUQ62" i="7"/>
  <c r="NUR62" i="7"/>
  <c r="NUS62" i="7"/>
  <c r="NUT62" i="7"/>
  <c r="NUU62" i="7"/>
  <c r="NUV62" i="7"/>
  <c r="NUW62" i="7"/>
  <c r="NUX62" i="7"/>
  <c r="NUY62" i="7"/>
  <c r="NUZ62" i="7"/>
  <c r="NVA62" i="7"/>
  <c r="NVB62" i="7"/>
  <c r="NVC62" i="7"/>
  <c r="NVD62" i="7"/>
  <c r="NVE62" i="7"/>
  <c r="NVF62" i="7"/>
  <c r="NVG62" i="7"/>
  <c r="NVH62" i="7"/>
  <c r="NVI62" i="7"/>
  <c r="NVJ62" i="7"/>
  <c r="NVK62" i="7"/>
  <c r="NVL62" i="7"/>
  <c r="NVM62" i="7"/>
  <c r="NVN62" i="7"/>
  <c r="NVO62" i="7"/>
  <c r="NVP62" i="7"/>
  <c r="NVQ62" i="7"/>
  <c r="NVR62" i="7"/>
  <c r="NVS62" i="7"/>
  <c r="NVT62" i="7"/>
  <c r="NVU62" i="7"/>
  <c r="NVV62" i="7"/>
  <c r="NVW62" i="7"/>
  <c r="NVX62" i="7"/>
  <c r="NVY62" i="7"/>
  <c r="NVZ62" i="7"/>
  <c r="NWA62" i="7"/>
  <c r="NWB62" i="7"/>
  <c r="NWC62" i="7"/>
  <c r="NWD62" i="7"/>
  <c r="NWE62" i="7"/>
  <c r="NWF62" i="7"/>
  <c r="NWG62" i="7"/>
  <c r="NWH62" i="7"/>
  <c r="NWI62" i="7"/>
  <c r="NWJ62" i="7"/>
  <c r="NWK62" i="7"/>
  <c r="NWL62" i="7"/>
  <c r="NWM62" i="7"/>
  <c r="NWN62" i="7"/>
  <c r="NWO62" i="7"/>
  <c r="NWP62" i="7"/>
  <c r="NWQ62" i="7"/>
  <c r="NWR62" i="7"/>
  <c r="NWS62" i="7"/>
  <c r="NWT62" i="7"/>
  <c r="NWU62" i="7"/>
  <c r="NWV62" i="7"/>
  <c r="NWW62" i="7"/>
  <c r="NWX62" i="7"/>
  <c r="NWY62" i="7"/>
  <c r="NWZ62" i="7"/>
  <c r="NXA62" i="7"/>
  <c r="NXB62" i="7"/>
  <c r="NXC62" i="7"/>
  <c r="NXD62" i="7"/>
  <c r="NXE62" i="7"/>
  <c r="NXF62" i="7"/>
  <c r="NXG62" i="7"/>
  <c r="NXH62" i="7"/>
  <c r="NXI62" i="7"/>
  <c r="NXJ62" i="7"/>
  <c r="NXK62" i="7"/>
  <c r="NXL62" i="7"/>
  <c r="NXM62" i="7"/>
  <c r="NXN62" i="7"/>
  <c r="NXO62" i="7"/>
  <c r="NXP62" i="7"/>
  <c r="NXQ62" i="7"/>
  <c r="NXR62" i="7"/>
  <c r="NXS62" i="7"/>
  <c r="NXT62" i="7"/>
  <c r="NXU62" i="7"/>
  <c r="NXV62" i="7"/>
  <c r="NXW62" i="7"/>
  <c r="NXX62" i="7"/>
  <c r="NXY62" i="7"/>
  <c r="NXZ62" i="7"/>
  <c r="NYA62" i="7"/>
  <c r="NYB62" i="7"/>
  <c r="NYC62" i="7"/>
  <c r="NYD62" i="7"/>
  <c r="NYE62" i="7"/>
  <c r="NYF62" i="7"/>
  <c r="NYG62" i="7"/>
  <c r="NYH62" i="7"/>
  <c r="NYI62" i="7"/>
  <c r="NYJ62" i="7"/>
  <c r="NYK62" i="7"/>
  <c r="NYL62" i="7"/>
  <c r="NYM62" i="7"/>
  <c r="NYN62" i="7"/>
  <c r="NYO62" i="7"/>
  <c r="NYP62" i="7"/>
  <c r="NYQ62" i="7"/>
  <c r="NYR62" i="7"/>
  <c r="NYS62" i="7"/>
  <c r="NYT62" i="7"/>
  <c r="NYU62" i="7"/>
  <c r="NYV62" i="7"/>
  <c r="NYW62" i="7"/>
  <c r="NYX62" i="7"/>
  <c r="NYY62" i="7"/>
  <c r="NYZ62" i="7"/>
  <c r="NZA62" i="7"/>
  <c r="NZB62" i="7"/>
  <c r="NZC62" i="7"/>
  <c r="NZD62" i="7"/>
  <c r="NZE62" i="7"/>
  <c r="NZF62" i="7"/>
  <c r="NZG62" i="7"/>
  <c r="NZH62" i="7"/>
  <c r="NZI62" i="7"/>
  <c r="NZJ62" i="7"/>
  <c r="NZK62" i="7"/>
  <c r="NZL62" i="7"/>
  <c r="NZM62" i="7"/>
  <c r="NZN62" i="7"/>
  <c r="NZO62" i="7"/>
  <c r="NZP62" i="7"/>
  <c r="NZQ62" i="7"/>
  <c r="NZR62" i="7"/>
  <c r="NZS62" i="7"/>
  <c r="NZT62" i="7"/>
  <c r="NZU62" i="7"/>
  <c r="NZV62" i="7"/>
  <c r="NZW62" i="7"/>
  <c r="NZX62" i="7"/>
  <c r="NZY62" i="7"/>
  <c r="NZZ62" i="7"/>
  <c r="OAA62" i="7"/>
  <c r="OAB62" i="7"/>
  <c r="OAC62" i="7"/>
  <c r="OAD62" i="7"/>
  <c r="OAE62" i="7"/>
  <c r="OAF62" i="7"/>
  <c r="OAG62" i="7"/>
  <c r="OAH62" i="7"/>
  <c r="OAI62" i="7"/>
  <c r="OAJ62" i="7"/>
  <c r="OAK62" i="7"/>
  <c r="OAL62" i="7"/>
  <c r="OAM62" i="7"/>
  <c r="OAN62" i="7"/>
  <c r="OAO62" i="7"/>
  <c r="OAP62" i="7"/>
  <c r="OAQ62" i="7"/>
  <c r="OAR62" i="7"/>
  <c r="OAS62" i="7"/>
  <c r="OAT62" i="7"/>
  <c r="OAU62" i="7"/>
  <c r="OAV62" i="7"/>
  <c r="OAW62" i="7"/>
  <c r="OAX62" i="7"/>
  <c r="OAY62" i="7"/>
  <c r="OAZ62" i="7"/>
  <c r="OBA62" i="7"/>
  <c r="OBB62" i="7"/>
  <c r="OBC62" i="7"/>
  <c r="OBD62" i="7"/>
  <c r="OBE62" i="7"/>
  <c r="OBF62" i="7"/>
  <c r="OBG62" i="7"/>
  <c r="OBH62" i="7"/>
  <c r="OBI62" i="7"/>
  <c r="OBJ62" i="7"/>
  <c r="OBK62" i="7"/>
  <c r="OBL62" i="7"/>
  <c r="OBM62" i="7"/>
  <c r="OBN62" i="7"/>
  <c r="OBO62" i="7"/>
  <c r="OBP62" i="7"/>
  <c r="OBQ62" i="7"/>
  <c r="OBR62" i="7"/>
  <c r="OBS62" i="7"/>
  <c r="OBT62" i="7"/>
  <c r="OBU62" i="7"/>
  <c r="OBV62" i="7"/>
  <c r="OBW62" i="7"/>
  <c r="OBX62" i="7"/>
  <c r="OBY62" i="7"/>
  <c r="OBZ62" i="7"/>
  <c r="OCA62" i="7"/>
  <c r="OCB62" i="7"/>
  <c r="OCC62" i="7"/>
  <c r="OCD62" i="7"/>
  <c r="OCE62" i="7"/>
  <c r="OCF62" i="7"/>
  <c r="OCG62" i="7"/>
  <c r="OCH62" i="7"/>
  <c r="OCI62" i="7"/>
  <c r="OCJ62" i="7"/>
  <c r="OCK62" i="7"/>
  <c r="OCL62" i="7"/>
  <c r="OCM62" i="7"/>
  <c r="OCN62" i="7"/>
  <c r="OCO62" i="7"/>
  <c r="OCP62" i="7"/>
  <c r="OCQ62" i="7"/>
  <c r="OCR62" i="7"/>
  <c r="OCS62" i="7"/>
  <c r="OCT62" i="7"/>
  <c r="OCU62" i="7"/>
  <c r="OCV62" i="7"/>
  <c r="OCW62" i="7"/>
  <c r="OCX62" i="7"/>
  <c r="OCY62" i="7"/>
  <c r="OCZ62" i="7"/>
  <c r="ODA62" i="7"/>
  <c r="ODB62" i="7"/>
  <c r="ODC62" i="7"/>
  <c r="ODD62" i="7"/>
  <c r="ODE62" i="7"/>
  <c r="ODF62" i="7"/>
  <c r="ODG62" i="7"/>
  <c r="ODH62" i="7"/>
  <c r="ODI62" i="7"/>
  <c r="ODJ62" i="7"/>
  <c r="ODK62" i="7"/>
  <c r="ODL62" i="7"/>
  <c r="ODM62" i="7"/>
  <c r="ODN62" i="7"/>
  <c r="ODO62" i="7"/>
  <c r="ODP62" i="7"/>
  <c r="ODQ62" i="7"/>
  <c r="ODR62" i="7"/>
  <c r="ODS62" i="7"/>
  <c r="ODT62" i="7"/>
  <c r="ODU62" i="7"/>
  <c r="ODV62" i="7"/>
  <c r="ODW62" i="7"/>
  <c r="ODX62" i="7"/>
  <c r="ODY62" i="7"/>
  <c r="ODZ62" i="7"/>
  <c r="OEA62" i="7"/>
  <c r="OEB62" i="7"/>
  <c r="OEC62" i="7"/>
  <c r="OED62" i="7"/>
  <c r="OEE62" i="7"/>
  <c r="OEF62" i="7"/>
  <c r="OEG62" i="7"/>
  <c r="OEH62" i="7"/>
  <c r="OEI62" i="7"/>
  <c r="OEJ62" i="7"/>
  <c r="OEK62" i="7"/>
  <c r="OEL62" i="7"/>
  <c r="OEM62" i="7"/>
  <c r="OEN62" i="7"/>
  <c r="OEO62" i="7"/>
  <c r="OEP62" i="7"/>
  <c r="OEQ62" i="7"/>
  <c r="OER62" i="7"/>
  <c r="OES62" i="7"/>
  <c r="OET62" i="7"/>
  <c r="OEU62" i="7"/>
  <c r="OEV62" i="7"/>
  <c r="OEW62" i="7"/>
  <c r="OEX62" i="7"/>
  <c r="OEY62" i="7"/>
  <c r="OEZ62" i="7"/>
  <c r="OFA62" i="7"/>
  <c r="OFB62" i="7"/>
  <c r="OFC62" i="7"/>
  <c r="OFD62" i="7"/>
  <c r="OFE62" i="7"/>
  <c r="OFF62" i="7"/>
  <c r="OFG62" i="7"/>
  <c r="OFH62" i="7"/>
  <c r="OFI62" i="7"/>
  <c r="OFJ62" i="7"/>
  <c r="OFK62" i="7"/>
  <c r="OFL62" i="7"/>
  <c r="OFM62" i="7"/>
  <c r="OFN62" i="7"/>
  <c r="OFO62" i="7"/>
  <c r="OFP62" i="7"/>
  <c r="OFQ62" i="7"/>
  <c r="OFR62" i="7"/>
  <c r="OFS62" i="7"/>
  <c r="OFT62" i="7"/>
  <c r="OFU62" i="7"/>
  <c r="OFV62" i="7"/>
  <c r="OFW62" i="7"/>
  <c r="OFX62" i="7"/>
  <c r="OFY62" i="7"/>
  <c r="OFZ62" i="7"/>
  <c r="OGA62" i="7"/>
  <c r="OGB62" i="7"/>
  <c r="OGC62" i="7"/>
  <c r="OGD62" i="7"/>
  <c r="OGE62" i="7"/>
  <c r="OGF62" i="7"/>
  <c r="OGG62" i="7"/>
  <c r="OGH62" i="7"/>
  <c r="OGI62" i="7"/>
  <c r="OGJ62" i="7"/>
  <c r="OGK62" i="7"/>
  <c r="OGL62" i="7"/>
  <c r="OGM62" i="7"/>
  <c r="OGN62" i="7"/>
  <c r="OGO62" i="7"/>
  <c r="OGP62" i="7"/>
  <c r="OGQ62" i="7"/>
  <c r="OGR62" i="7"/>
  <c r="OGS62" i="7"/>
  <c r="OGT62" i="7"/>
  <c r="OGU62" i="7"/>
  <c r="OGV62" i="7"/>
  <c r="OGW62" i="7"/>
  <c r="OGX62" i="7"/>
  <c r="OGY62" i="7"/>
  <c r="OGZ62" i="7"/>
  <c r="OHA62" i="7"/>
  <c r="OHB62" i="7"/>
  <c r="OHC62" i="7"/>
  <c r="OHD62" i="7"/>
  <c r="OHE62" i="7"/>
  <c r="OHF62" i="7"/>
  <c r="OHG62" i="7"/>
  <c r="OHH62" i="7"/>
  <c r="OHI62" i="7"/>
  <c r="OHJ62" i="7"/>
  <c r="OHK62" i="7"/>
  <c r="OHL62" i="7"/>
  <c r="OHM62" i="7"/>
  <c r="OHN62" i="7"/>
  <c r="OHO62" i="7"/>
  <c r="OHP62" i="7"/>
  <c r="OHQ62" i="7"/>
  <c r="OHR62" i="7"/>
  <c r="OHS62" i="7"/>
  <c r="OHT62" i="7"/>
  <c r="OHU62" i="7"/>
  <c r="OHV62" i="7"/>
  <c r="OHW62" i="7"/>
  <c r="OHX62" i="7"/>
  <c r="OHY62" i="7"/>
  <c r="OHZ62" i="7"/>
  <c r="OIA62" i="7"/>
  <c r="OIB62" i="7"/>
  <c r="OIC62" i="7"/>
  <c r="OID62" i="7"/>
  <c r="OIE62" i="7"/>
  <c r="OIF62" i="7"/>
  <c r="OIG62" i="7"/>
  <c r="OIH62" i="7"/>
  <c r="OII62" i="7"/>
  <c r="OIJ62" i="7"/>
  <c r="OIK62" i="7"/>
  <c r="OIL62" i="7"/>
  <c r="OIM62" i="7"/>
  <c r="OIN62" i="7"/>
  <c r="OIO62" i="7"/>
  <c r="OIP62" i="7"/>
  <c r="OIQ62" i="7"/>
  <c r="OIR62" i="7"/>
  <c r="OIS62" i="7"/>
  <c r="OIT62" i="7"/>
  <c r="OIU62" i="7"/>
  <c r="OIV62" i="7"/>
  <c r="OIW62" i="7"/>
  <c r="OIX62" i="7"/>
  <c r="OIY62" i="7"/>
  <c r="OIZ62" i="7"/>
  <c r="OJA62" i="7"/>
  <c r="OJB62" i="7"/>
  <c r="OJC62" i="7"/>
  <c r="OJD62" i="7"/>
  <c r="OJE62" i="7"/>
  <c r="OJF62" i="7"/>
  <c r="OJG62" i="7"/>
  <c r="OJH62" i="7"/>
  <c r="OJI62" i="7"/>
  <c r="OJJ62" i="7"/>
  <c r="OJK62" i="7"/>
  <c r="OJL62" i="7"/>
  <c r="OJM62" i="7"/>
  <c r="OJN62" i="7"/>
  <c r="OJO62" i="7"/>
  <c r="OJP62" i="7"/>
  <c r="OJQ62" i="7"/>
  <c r="OJR62" i="7"/>
  <c r="OJS62" i="7"/>
  <c r="OJT62" i="7"/>
  <c r="OJU62" i="7"/>
  <c r="OJV62" i="7"/>
  <c r="OJW62" i="7"/>
  <c r="OJX62" i="7"/>
  <c r="OJY62" i="7"/>
  <c r="OJZ62" i="7"/>
  <c r="OKA62" i="7"/>
  <c r="OKB62" i="7"/>
  <c r="OKC62" i="7"/>
  <c r="OKD62" i="7"/>
  <c r="OKE62" i="7"/>
  <c r="OKF62" i="7"/>
  <c r="OKG62" i="7"/>
  <c r="OKH62" i="7"/>
  <c r="OKI62" i="7"/>
  <c r="OKJ62" i="7"/>
  <c r="OKK62" i="7"/>
  <c r="OKL62" i="7"/>
  <c r="OKM62" i="7"/>
  <c r="OKN62" i="7"/>
  <c r="OKO62" i="7"/>
  <c r="OKP62" i="7"/>
  <c r="OKQ62" i="7"/>
  <c r="OKR62" i="7"/>
  <c r="OKS62" i="7"/>
  <c r="OKT62" i="7"/>
  <c r="OKU62" i="7"/>
  <c r="OKV62" i="7"/>
  <c r="OKW62" i="7"/>
  <c r="OKX62" i="7"/>
  <c r="OKY62" i="7"/>
  <c r="OKZ62" i="7"/>
  <c r="OLA62" i="7"/>
  <c r="OLB62" i="7"/>
  <c r="OLC62" i="7"/>
  <c r="OLD62" i="7"/>
  <c r="OLE62" i="7"/>
  <c r="OLF62" i="7"/>
  <c r="OLG62" i="7"/>
  <c r="OLH62" i="7"/>
  <c r="OLI62" i="7"/>
  <c r="OLJ62" i="7"/>
  <c r="OLK62" i="7"/>
  <c r="OLL62" i="7"/>
  <c r="OLM62" i="7"/>
  <c r="OLN62" i="7"/>
  <c r="OLO62" i="7"/>
  <c r="OLP62" i="7"/>
  <c r="OLQ62" i="7"/>
  <c r="OLR62" i="7"/>
  <c r="OLS62" i="7"/>
  <c r="OLT62" i="7"/>
  <c r="OLU62" i="7"/>
  <c r="OLV62" i="7"/>
  <c r="OLW62" i="7"/>
  <c r="OLX62" i="7"/>
  <c r="OLY62" i="7"/>
  <c r="OLZ62" i="7"/>
  <c r="OMA62" i="7"/>
  <c r="OMB62" i="7"/>
  <c r="OMC62" i="7"/>
  <c r="OMD62" i="7"/>
  <c r="OME62" i="7"/>
  <c r="OMF62" i="7"/>
  <c r="OMG62" i="7"/>
  <c r="OMH62" i="7"/>
  <c r="OMI62" i="7"/>
  <c r="OMJ62" i="7"/>
  <c r="OMK62" i="7"/>
  <c r="OML62" i="7"/>
  <c r="OMM62" i="7"/>
  <c r="OMN62" i="7"/>
  <c r="OMO62" i="7"/>
  <c r="OMP62" i="7"/>
  <c r="OMQ62" i="7"/>
  <c r="OMR62" i="7"/>
  <c r="OMS62" i="7"/>
  <c r="OMT62" i="7"/>
  <c r="OMU62" i="7"/>
  <c r="OMV62" i="7"/>
  <c r="OMW62" i="7"/>
  <c r="OMX62" i="7"/>
  <c r="OMY62" i="7"/>
  <c r="OMZ62" i="7"/>
  <c r="ONA62" i="7"/>
  <c r="ONB62" i="7"/>
  <c r="ONC62" i="7"/>
  <c r="OND62" i="7"/>
  <c r="ONE62" i="7"/>
  <c r="ONF62" i="7"/>
  <c r="ONG62" i="7"/>
  <c r="ONH62" i="7"/>
  <c r="ONI62" i="7"/>
  <c r="ONJ62" i="7"/>
  <c r="ONK62" i="7"/>
  <c r="ONL62" i="7"/>
  <c r="ONM62" i="7"/>
  <c r="ONN62" i="7"/>
  <c r="ONO62" i="7"/>
  <c r="ONP62" i="7"/>
  <c r="ONQ62" i="7"/>
  <c r="ONR62" i="7"/>
  <c r="ONS62" i="7"/>
  <c r="ONT62" i="7"/>
  <c r="ONU62" i="7"/>
  <c r="ONV62" i="7"/>
  <c r="ONW62" i="7"/>
  <c r="ONX62" i="7"/>
  <c r="ONY62" i="7"/>
  <c r="ONZ62" i="7"/>
  <c r="OOA62" i="7"/>
  <c r="OOB62" i="7"/>
  <c r="OOC62" i="7"/>
  <c r="OOD62" i="7"/>
  <c r="OOE62" i="7"/>
  <c r="OOF62" i="7"/>
  <c r="OOG62" i="7"/>
  <c r="OOH62" i="7"/>
  <c r="OOI62" i="7"/>
  <c r="OOJ62" i="7"/>
  <c r="OOK62" i="7"/>
  <c r="OOL62" i="7"/>
  <c r="OOM62" i="7"/>
  <c r="OON62" i="7"/>
  <c r="OOO62" i="7"/>
  <c r="OOP62" i="7"/>
  <c r="OOQ62" i="7"/>
  <c r="OOR62" i="7"/>
  <c r="OOS62" i="7"/>
  <c r="OOT62" i="7"/>
  <c r="OOU62" i="7"/>
  <c r="OOV62" i="7"/>
  <c r="OOW62" i="7"/>
  <c r="OOX62" i="7"/>
  <c r="OOY62" i="7"/>
  <c r="OOZ62" i="7"/>
  <c r="OPA62" i="7"/>
  <c r="OPB62" i="7"/>
  <c r="OPC62" i="7"/>
  <c r="OPD62" i="7"/>
  <c r="OPE62" i="7"/>
  <c r="OPF62" i="7"/>
  <c r="OPG62" i="7"/>
  <c r="OPH62" i="7"/>
  <c r="OPI62" i="7"/>
  <c r="OPJ62" i="7"/>
  <c r="OPK62" i="7"/>
  <c r="OPL62" i="7"/>
  <c r="OPM62" i="7"/>
  <c r="OPN62" i="7"/>
  <c r="OPO62" i="7"/>
  <c r="OPP62" i="7"/>
  <c r="OPQ62" i="7"/>
  <c r="OPR62" i="7"/>
  <c r="OPS62" i="7"/>
  <c r="OPT62" i="7"/>
  <c r="OPU62" i="7"/>
  <c r="OPV62" i="7"/>
  <c r="OPW62" i="7"/>
  <c r="OPX62" i="7"/>
  <c r="OPY62" i="7"/>
  <c r="OPZ62" i="7"/>
  <c r="OQA62" i="7"/>
  <c r="OQB62" i="7"/>
  <c r="OQC62" i="7"/>
  <c r="OQD62" i="7"/>
  <c r="OQE62" i="7"/>
  <c r="OQF62" i="7"/>
  <c r="OQG62" i="7"/>
  <c r="OQH62" i="7"/>
  <c r="OQI62" i="7"/>
  <c r="OQJ62" i="7"/>
  <c r="OQK62" i="7"/>
  <c r="OQL62" i="7"/>
  <c r="OQM62" i="7"/>
  <c r="OQN62" i="7"/>
  <c r="OQO62" i="7"/>
  <c r="OQP62" i="7"/>
  <c r="OQQ62" i="7"/>
  <c r="OQR62" i="7"/>
  <c r="OQS62" i="7"/>
  <c r="OQT62" i="7"/>
  <c r="OQU62" i="7"/>
  <c r="OQV62" i="7"/>
  <c r="OQW62" i="7"/>
  <c r="OQX62" i="7"/>
  <c r="OQY62" i="7"/>
  <c r="OQZ62" i="7"/>
  <c r="ORA62" i="7"/>
  <c r="ORB62" i="7"/>
  <c r="ORC62" i="7"/>
  <c r="ORD62" i="7"/>
  <c r="ORE62" i="7"/>
  <c r="ORF62" i="7"/>
  <c r="ORG62" i="7"/>
  <c r="ORH62" i="7"/>
  <c r="ORI62" i="7"/>
  <c r="ORJ62" i="7"/>
  <c r="ORK62" i="7"/>
  <c r="ORL62" i="7"/>
  <c r="ORM62" i="7"/>
  <c r="ORN62" i="7"/>
  <c r="ORO62" i="7"/>
  <c r="ORP62" i="7"/>
  <c r="ORQ62" i="7"/>
  <c r="ORR62" i="7"/>
  <c r="ORS62" i="7"/>
  <c r="ORT62" i="7"/>
  <c r="ORU62" i="7"/>
  <c r="ORV62" i="7"/>
  <c r="ORW62" i="7"/>
  <c r="ORX62" i="7"/>
  <c r="ORY62" i="7"/>
  <c r="ORZ62" i="7"/>
  <c r="OSA62" i="7"/>
  <c r="OSB62" i="7"/>
  <c r="OSC62" i="7"/>
  <c r="OSD62" i="7"/>
  <c r="OSE62" i="7"/>
  <c r="OSF62" i="7"/>
  <c r="OSG62" i="7"/>
  <c r="OSH62" i="7"/>
  <c r="OSI62" i="7"/>
  <c r="OSJ62" i="7"/>
  <c r="OSK62" i="7"/>
  <c r="OSL62" i="7"/>
  <c r="OSM62" i="7"/>
  <c r="OSN62" i="7"/>
  <c r="OSO62" i="7"/>
  <c r="OSP62" i="7"/>
  <c r="OSQ62" i="7"/>
  <c r="OSR62" i="7"/>
  <c r="OSS62" i="7"/>
  <c r="OST62" i="7"/>
  <c r="OSU62" i="7"/>
  <c r="OSV62" i="7"/>
  <c r="OSW62" i="7"/>
  <c r="OSX62" i="7"/>
  <c r="OSY62" i="7"/>
  <c r="OSZ62" i="7"/>
  <c r="OTA62" i="7"/>
  <c r="OTB62" i="7"/>
  <c r="OTC62" i="7"/>
  <c r="OTD62" i="7"/>
  <c r="OTE62" i="7"/>
  <c r="OTF62" i="7"/>
  <c r="OTG62" i="7"/>
  <c r="OTH62" i="7"/>
  <c r="OTI62" i="7"/>
  <c r="OTJ62" i="7"/>
  <c r="OTK62" i="7"/>
  <c r="OTL62" i="7"/>
  <c r="OTM62" i="7"/>
  <c r="OTN62" i="7"/>
  <c r="OTO62" i="7"/>
  <c r="OTP62" i="7"/>
  <c r="OTQ62" i="7"/>
  <c r="OTR62" i="7"/>
  <c r="OTS62" i="7"/>
  <c r="OTT62" i="7"/>
  <c r="OTU62" i="7"/>
  <c r="OTV62" i="7"/>
  <c r="OTW62" i="7"/>
  <c r="OTX62" i="7"/>
  <c r="OTY62" i="7"/>
  <c r="OTZ62" i="7"/>
  <c r="OUA62" i="7"/>
  <c r="OUB62" i="7"/>
  <c r="OUC62" i="7"/>
  <c r="OUD62" i="7"/>
  <c r="OUE62" i="7"/>
  <c r="OUF62" i="7"/>
  <c r="OUG62" i="7"/>
  <c r="OUH62" i="7"/>
  <c r="OUI62" i="7"/>
  <c r="OUJ62" i="7"/>
  <c r="OUK62" i="7"/>
  <c r="OUL62" i="7"/>
  <c r="OUM62" i="7"/>
  <c r="OUN62" i="7"/>
  <c r="OUO62" i="7"/>
  <c r="OUP62" i="7"/>
  <c r="OUQ62" i="7"/>
  <c r="OUR62" i="7"/>
  <c r="OUS62" i="7"/>
  <c r="OUT62" i="7"/>
  <c r="OUU62" i="7"/>
  <c r="OUV62" i="7"/>
  <c r="OUW62" i="7"/>
  <c r="OUX62" i="7"/>
  <c r="OUY62" i="7"/>
  <c r="OUZ62" i="7"/>
  <c r="OVA62" i="7"/>
  <c r="OVB62" i="7"/>
  <c r="OVC62" i="7"/>
  <c r="OVD62" i="7"/>
  <c r="OVE62" i="7"/>
  <c r="OVF62" i="7"/>
  <c r="OVG62" i="7"/>
  <c r="OVH62" i="7"/>
  <c r="OVI62" i="7"/>
  <c r="OVJ62" i="7"/>
  <c r="OVK62" i="7"/>
  <c r="OVL62" i="7"/>
  <c r="OVM62" i="7"/>
  <c r="OVN62" i="7"/>
  <c r="OVO62" i="7"/>
  <c r="OVP62" i="7"/>
  <c r="OVQ62" i="7"/>
  <c r="OVR62" i="7"/>
  <c r="OVS62" i="7"/>
  <c r="OVT62" i="7"/>
  <c r="OVU62" i="7"/>
  <c r="OVV62" i="7"/>
  <c r="OVW62" i="7"/>
  <c r="OVX62" i="7"/>
  <c r="OVY62" i="7"/>
  <c r="OVZ62" i="7"/>
  <c r="OWA62" i="7"/>
  <c r="OWB62" i="7"/>
  <c r="OWC62" i="7"/>
  <c r="OWD62" i="7"/>
  <c r="OWE62" i="7"/>
  <c r="OWF62" i="7"/>
  <c r="OWG62" i="7"/>
  <c r="OWH62" i="7"/>
  <c r="OWI62" i="7"/>
  <c r="OWJ62" i="7"/>
  <c r="OWK62" i="7"/>
  <c r="OWL62" i="7"/>
  <c r="OWM62" i="7"/>
  <c r="OWN62" i="7"/>
  <c r="OWO62" i="7"/>
  <c r="OWP62" i="7"/>
  <c r="OWQ62" i="7"/>
  <c r="OWR62" i="7"/>
  <c r="OWS62" i="7"/>
  <c r="OWT62" i="7"/>
  <c r="OWU62" i="7"/>
  <c r="OWV62" i="7"/>
  <c r="OWW62" i="7"/>
  <c r="OWX62" i="7"/>
  <c r="OWY62" i="7"/>
  <c r="OWZ62" i="7"/>
  <c r="OXA62" i="7"/>
  <c r="OXB62" i="7"/>
  <c r="OXC62" i="7"/>
  <c r="OXD62" i="7"/>
  <c r="OXE62" i="7"/>
  <c r="OXF62" i="7"/>
  <c r="OXG62" i="7"/>
  <c r="OXH62" i="7"/>
  <c r="OXI62" i="7"/>
  <c r="OXJ62" i="7"/>
  <c r="OXK62" i="7"/>
  <c r="OXL62" i="7"/>
  <c r="OXM62" i="7"/>
  <c r="OXN62" i="7"/>
  <c r="OXO62" i="7"/>
  <c r="OXP62" i="7"/>
  <c r="OXQ62" i="7"/>
  <c r="OXR62" i="7"/>
  <c r="OXS62" i="7"/>
  <c r="OXT62" i="7"/>
  <c r="OXU62" i="7"/>
  <c r="OXV62" i="7"/>
  <c r="OXW62" i="7"/>
  <c r="OXX62" i="7"/>
  <c r="OXY62" i="7"/>
  <c r="OXZ62" i="7"/>
  <c r="OYA62" i="7"/>
  <c r="OYB62" i="7"/>
  <c r="OYC62" i="7"/>
  <c r="OYD62" i="7"/>
  <c r="OYE62" i="7"/>
  <c r="OYF62" i="7"/>
  <c r="OYG62" i="7"/>
  <c r="OYH62" i="7"/>
  <c r="OYI62" i="7"/>
  <c r="OYJ62" i="7"/>
  <c r="OYK62" i="7"/>
  <c r="OYL62" i="7"/>
  <c r="OYM62" i="7"/>
  <c r="OYN62" i="7"/>
  <c r="OYO62" i="7"/>
  <c r="OYP62" i="7"/>
  <c r="OYQ62" i="7"/>
  <c r="OYR62" i="7"/>
  <c r="OYS62" i="7"/>
  <c r="OYT62" i="7"/>
  <c r="OYU62" i="7"/>
  <c r="OYV62" i="7"/>
  <c r="OYW62" i="7"/>
  <c r="OYX62" i="7"/>
  <c r="OYY62" i="7"/>
  <c r="OYZ62" i="7"/>
  <c r="OZA62" i="7"/>
  <c r="OZB62" i="7"/>
  <c r="OZC62" i="7"/>
  <c r="OZD62" i="7"/>
  <c r="OZE62" i="7"/>
  <c r="OZF62" i="7"/>
  <c r="OZG62" i="7"/>
  <c r="OZH62" i="7"/>
  <c r="OZI62" i="7"/>
  <c r="OZJ62" i="7"/>
  <c r="OZK62" i="7"/>
  <c r="OZL62" i="7"/>
  <c r="OZM62" i="7"/>
  <c r="OZN62" i="7"/>
  <c r="OZO62" i="7"/>
  <c r="OZP62" i="7"/>
  <c r="OZQ62" i="7"/>
  <c r="OZR62" i="7"/>
  <c r="OZS62" i="7"/>
  <c r="OZT62" i="7"/>
  <c r="OZU62" i="7"/>
  <c r="OZV62" i="7"/>
  <c r="OZW62" i="7"/>
  <c r="OZX62" i="7"/>
  <c r="OZY62" i="7"/>
  <c r="OZZ62" i="7"/>
  <c r="PAA62" i="7"/>
  <c r="PAB62" i="7"/>
  <c r="PAC62" i="7"/>
  <c r="PAD62" i="7"/>
  <c r="PAE62" i="7"/>
  <c r="PAF62" i="7"/>
  <c r="PAG62" i="7"/>
  <c r="PAH62" i="7"/>
  <c r="PAI62" i="7"/>
  <c r="PAJ62" i="7"/>
  <c r="PAK62" i="7"/>
  <c r="PAL62" i="7"/>
  <c r="PAM62" i="7"/>
  <c r="PAN62" i="7"/>
  <c r="PAO62" i="7"/>
  <c r="PAP62" i="7"/>
  <c r="PAQ62" i="7"/>
  <c r="PAR62" i="7"/>
  <c r="PAS62" i="7"/>
  <c r="PAT62" i="7"/>
  <c r="PAU62" i="7"/>
  <c r="PAV62" i="7"/>
  <c r="PAW62" i="7"/>
  <c r="PAX62" i="7"/>
  <c r="PAY62" i="7"/>
  <c r="PAZ62" i="7"/>
  <c r="PBA62" i="7"/>
  <c r="PBB62" i="7"/>
  <c r="PBC62" i="7"/>
  <c r="PBD62" i="7"/>
  <c r="PBE62" i="7"/>
  <c r="PBF62" i="7"/>
  <c r="PBG62" i="7"/>
  <c r="PBH62" i="7"/>
  <c r="PBI62" i="7"/>
  <c r="PBJ62" i="7"/>
  <c r="PBK62" i="7"/>
  <c r="PBL62" i="7"/>
  <c r="PBM62" i="7"/>
  <c r="PBN62" i="7"/>
  <c r="PBO62" i="7"/>
  <c r="PBP62" i="7"/>
  <c r="PBQ62" i="7"/>
  <c r="PBR62" i="7"/>
  <c r="PBS62" i="7"/>
  <c r="PBT62" i="7"/>
  <c r="PBU62" i="7"/>
  <c r="PBV62" i="7"/>
  <c r="PBW62" i="7"/>
  <c r="PBX62" i="7"/>
  <c r="PBY62" i="7"/>
  <c r="PBZ62" i="7"/>
  <c r="PCA62" i="7"/>
  <c r="PCB62" i="7"/>
  <c r="PCC62" i="7"/>
  <c r="PCD62" i="7"/>
  <c r="PCE62" i="7"/>
  <c r="PCF62" i="7"/>
  <c r="PCG62" i="7"/>
  <c r="PCH62" i="7"/>
  <c r="PCI62" i="7"/>
  <c r="PCJ62" i="7"/>
  <c r="PCK62" i="7"/>
  <c r="PCL62" i="7"/>
  <c r="PCM62" i="7"/>
  <c r="PCN62" i="7"/>
  <c r="PCO62" i="7"/>
  <c r="PCP62" i="7"/>
  <c r="PCQ62" i="7"/>
  <c r="PCR62" i="7"/>
  <c r="PCS62" i="7"/>
  <c r="PCT62" i="7"/>
  <c r="PCU62" i="7"/>
  <c r="PCV62" i="7"/>
  <c r="PCW62" i="7"/>
  <c r="PCX62" i="7"/>
  <c r="PCY62" i="7"/>
  <c r="PCZ62" i="7"/>
  <c r="PDA62" i="7"/>
  <c r="PDB62" i="7"/>
  <c r="PDC62" i="7"/>
  <c r="PDD62" i="7"/>
  <c r="PDE62" i="7"/>
  <c r="PDF62" i="7"/>
  <c r="PDG62" i="7"/>
  <c r="PDH62" i="7"/>
  <c r="PDI62" i="7"/>
  <c r="PDJ62" i="7"/>
  <c r="PDK62" i="7"/>
  <c r="PDL62" i="7"/>
  <c r="PDM62" i="7"/>
  <c r="PDN62" i="7"/>
  <c r="PDO62" i="7"/>
  <c r="PDP62" i="7"/>
  <c r="PDQ62" i="7"/>
  <c r="PDR62" i="7"/>
  <c r="PDS62" i="7"/>
  <c r="PDT62" i="7"/>
  <c r="PDU62" i="7"/>
  <c r="PDV62" i="7"/>
  <c r="PDW62" i="7"/>
  <c r="PDX62" i="7"/>
  <c r="PDY62" i="7"/>
  <c r="PDZ62" i="7"/>
  <c r="PEA62" i="7"/>
  <c r="PEB62" i="7"/>
  <c r="PEC62" i="7"/>
  <c r="PED62" i="7"/>
  <c r="PEE62" i="7"/>
  <c r="PEF62" i="7"/>
  <c r="PEG62" i="7"/>
  <c r="PEH62" i="7"/>
  <c r="PEI62" i="7"/>
  <c r="PEJ62" i="7"/>
  <c r="PEK62" i="7"/>
  <c r="PEL62" i="7"/>
  <c r="PEM62" i="7"/>
  <c r="PEN62" i="7"/>
  <c r="PEO62" i="7"/>
  <c r="PEP62" i="7"/>
  <c r="PEQ62" i="7"/>
  <c r="PER62" i="7"/>
  <c r="PES62" i="7"/>
  <c r="PET62" i="7"/>
  <c r="PEU62" i="7"/>
  <c r="PEV62" i="7"/>
  <c r="PEW62" i="7"/>
  <c r="PEX62" i="7"/>
  <c r="PEY62" i="7"/>
  <c r="PEZ62" i="7"/>
  <c r="PFA62" i="7"/>
  <c r="PFB62" i="7"/>
  <c r="PFC62" i="7"/>
  <c r="PFD62" i="7"/>
  <c r="PFE62" i="7"/>
  <c r="PFF62" i="7"/>
  <c r="PFG62" i="7"/>
  <c r="PFH62" i="7"/>
  <c r="PFI62" i="7"/>
  <c r="PFJ62" i="7"/>
  <c r="PFK62" i="7"/>
  <c r="PFL62" i="7"/>
  <c r="PFM62" i="7"/>
  <c r="PFN62" i="7"/>
  <c r="PFO62" i="7"/>
  <c r="PFP62" i="7"/>
  <c r="PFQ62" i="7"/>
  <c r="PFR62" i="7"/>
  <c r="PFS62" i="7"/>
  <c r="PFT62" i="7"/>
  <c r="PFU62" i="7"/>
  <c r="PFV62" i="7"/>
  <c r="PFW62" i="7"/>
  <c r="PFX62" i="7"/>
  <c r="PFY62" i="7"/>
  <c r="PFZ62" i="7"/>
  <c r="PGA62" i="7"/>
  <c r="PGB62" i="7"/>
  <c r="PGC62" i="7"/>
  <c r="PGD62" i="7"/>
  <c r="PGE62" i="7"/>
  <c r="PGF62" i="7"/>
  <c r="PGG62" i="7"/>
  <c r="PGH62" i="7"/>
  <c r="PGI62" i="7"/>
  <c r="PGJ62" i="7"/>
  <c r="PGK62" i="7"/>
  <c r="PGL62" i="7"/>
  <c r="PGM62" i="7"/>
  <c r="PGN62" i="7"/>
  <c r="PGO62" i="7"/>
  <c r="PGP62" i="7"/>
  <c r="PGQ62" i="7"/>
  <c r="PGR62" i="7"/>
  <c r="PGS62" i="7"/>
  <c r="PGT62" i="7"/>
  <c r="PGU62" i="7"/>
  <c r="PGV62" i="7"/>
  <c r="PGW62" i="7"/>
  <c r="PGX62" i="7"/>
  <c r="PGY62" i="7"/>
  <c r="PGZ62" i="7"/>
  <c r="PHA62" i="7"/>
  <c r="PHB62" i="7"/>
  <c r="PHC62" i="7"/>
  <c r="PHD62" i="7"/>
  <c r="PHE62" i="7"/>
  <c r="PHF62" i="7"/>
  <c r="PHG62" i="7"/>
  <c r="PHH62" i="7"/>
  <c r="PHI62" i="7"/>
  <c r="PHJ62" i="7"/>
  <c r="PHK62" i="7"/>
  <c r="PHL62" i="7"/>
  <c r="PHM62" i="7"/>
  <c r="PHN62" i="7"/>
  <c r="PHO62" i="7"/>
  <c r="PHP62" i="7"/>
  <c r="PHQ62" i="7"/>
  <c r="PHR62" i="7"/>
  <c r="PHS62" i="7"/>
  <c r="PHT62" i="7"/>
  <c r="PHU62" i="7"/>
  <c r="PHV62" i="7"/>
  <c r="PHW62" i="7"/>
  <c r="PHX62" i="7"/>
  <c r="PHY62" i="7"/>
  <c r="PHZ62" i="7"/>
  <c r="PIA62" i="7"/>
  <c r="PIB62" i="7"/>
  <c r="PIC62" i="7"/>
  <c r="PID62" i="7"/>
  <c r="PIE62" i="7"/>
  <c r="PIF62" i="7"/>
  <c r="PIG62" i="7"/>
  <c r="PIH62" i="7"/>
  <c r="PII62" i="7"/>
  <c r="PIJ62" i="7"/>
  <c r="PIK62" i="7"/>
  <c r="PIL62" i="7"/>
  <c r="PIM62" i="7"/>
  <c r="PIN62" i="7"/>
  <c r="PIO62" i="7"/>
  <c r="PIP62" i="7"/>
  <c r="PIQ62" i="7"/>
  <c r="PIR62" i="7"/>
  <c r="PIS62" i="7"/>
  <c r="PIT62" i="7"/>
  <c r="PIU62" i="7"/>
  <c r="PIV62" i="7"/>
  <c r="PIW62" i="7"/>
  <c r="PIX62" i="7"/>
  <c r="PIY62" i="7"/>
  <c r="PIZ62" i="7"/>
  <c r="PJA62" i="7"/>
  <c r="PJB62" i="7"/>
  <c r="PJC62" i="7"/>
  <c r="PJD62" i="7"/>
  <c r="PJE62" i="7"/>
  <c r="PJF62" i="7"/>
  <c r="PJG62" i="7"/>
  <c r="PJH62" i="7"/>
  <c r="PJI62" i="7"/>
  <c r="PJJ62" i="7"/>
  <c r="PJK62" i="7"/>
  <c r="PJL62" i="7"/>
  <c r="PJM62" i="7"/>
  <c r="PJN62" i="7"/>
  <c r="PJO62" i="7"/>
  <c r="PJP62" i="7"/>
  <c r="PJQ62" i="7"/>
  <c r="PJR62" i="7"/>
  <c r="PJS62" i="7"/>
  <c r="PJT62" i="7"/>
  <c r="PJU62" i="7"/>
  <c r="PJV62" i="7"/>
  <c r="PJW62" i="7"/>
  <c r="PJX62" i="7"/>
  <c r="PJY62" i="7"/>
  <c r="PJZ62" i="7"/>
  <c r="PKA62" i="7"/>
  <c r="PKB62" i="7"/>
  <c r="PKC62" i="7"/>
  <c r="PKD62" i="7"/>
  <c r="PKE62" i="7"/>
  <c r="PKF62" i="7"/>
  <c r="PKG62" i="7"/>
  <c r="PKH62" i="7"/>
  <c r="PKI62" i="7"/>
  <c r="PKJ62" i="7"/>
  <c r="PKK62" i="7"/>
  <c r="PKL62" i="7"/>
  <c r="PKM62" i="7"/>
  <c r="PKN62" i="7"/>
  <c r="PKO62" i="7"/>
  <c r="PKP62" i="7"/>
  <c r="PKQ62" i="7"/>
  <c r="PKR62" i="7"/>
  <c r="PKS62" i="7"/>
  <c r="PKT62" i="7"/>
  <c r="PKU62" i="7"/>
  <c r="PKV62" i="7"/>
  <c r="PKW62" i="7"/>
  <c r="PKX62" i="7"/>
  <c r="PKY62" i="7"/>
  <c r="PKZ62" i="7"/>
  <c r="PLA62" i="7"/>
  <c r="PLB62" i="7"/>
  <c r="PLC62" i="7"/>
  <c r="PLD62" i="7"/>
  <c r="PLE62" i="7"/>
  <c r="PLF62" i="7"/>
  <c r="PLG62" i="7"/>
  <c r="PLH62" i="7"/>
  <c r="PLI62" i="7"/>
  <c r="PLJ62" i="7"/>
  <c r="PLK62" i="7"/>
  <c r="PLL62" i="7"/>
  <c r="PLM62" i="7"/>
  <c r="PLN62" i="7"/>
  <c r="PLO62" i="7"/>
  <c r="PLP62" i="7"/>
  <c r="PLQ62" i="7"/>
  <c r="PLR62" i="7"/>
  <c r="PLS62" i="7"/>
  <c r="PLT62" i="7"/>
  <c r="PLU62" i="7"/>
  <c r="PLV62" i="7"/>
  <c r="PLW62" i="7"/>
  <c r="PLX62" i="7"/>
  <c r="PLY62" i="7"/>
  <c r="PLZ62" i="7"/>
  <c r="PMA62" i="7"/>
  <c r="PMB62" i="7"/>
  <c r="PMC62" i="7"/>
  <c r="PMD62" i="7"/>
  <c r="PME62" i="7"/>
  <c r="PMF62" i="7"/>
  <c r="PMG62" i="7"/>
  <c r="PMH62" i="7"/>
  <c r="PMI62" i="7"/>
  <c r="PMJ62" i="7"/>
  <c r="PMK62" i="7"/>
  <c r="PML62" i="7"/>
  <c r="PMM62" i="7"/>
  <c r="PMN62" i="7"/>
  <c r="PMO62" i="7"/>
  <c r="PMP62" i="7"/>
  <c r="PMQ62" i="7"/>
  <c r="PMR62" i="7"/>
  <c r="PMS62" i="7"/>
  <c r="PMT62" i="7"/>
  <c r="PMU62" i="7"/>
  <c r="PMV62" i="7"/>
  <c r="PMW62" i="7"/>
  <c r="PMX62" i="7"/>
  <c r="PMY62" i="7"/>
  <c r="PMZ62" i="7"/>
  <c r="PNA62" i="7"/>
  <c r="PNB62" i="7"/>
  <c r="PNC62" i="7"/>
  <c r="PND62" i="7"/>
  <c r="PNE62" i="7"/>
  <c r="PNF62" i="7"/>
  <c r="PNG62" i="7"/>
  <c r="PNH62" i="7"/>
  <c r="PNI62" i="7"/>
  <c r="PNJ62" i="7"/>
  <c r="PNK62" i="7"/>
  <c r="PNL62" i="7"/>
  <c r="PNM62" i="7"/>
  <c r="PNN62" i="7"/>
  <c r="PNO62" i="7"/>
  <c r="PNP62" i="7"/>
  <c r="PNQ62" i="7"/>
  <c r="PNR62" i="7"/>
  <c r="PNS62" i="7"/>
  <c r="PNT62" i="7"/>
  <c r="PNU62" i="7"/>
  <c r="PNV62" i="7"/>
  <c r="PNW62" i="7"/>
  <c r="PNX62" i="7"/>
  <c r="PNY62" i="7"/>
  <c r="PNZ62" i="7"/>
  <c r="POA62" i="7"/>
  <c r="POB62" i="7"/>
  <c r="POC62" i="7"/>
  <c r="POD62" i="7"/>
  <c r="POE62" i="7"/>
  <c r="POF62" i="7"/>
  <c r="POG62" i="7"/>
  <c r="POH62" i="7"/>
  <c r="POI62" i="7"/>
  <c r="POJ62" i="7"/>
  <c r="POK62" i="7"/>
  <c r="POL62" i="7"/>
  <c r="POM62" i="7"/>
  <c r="PON62" i="7"/>
  <c r="POO62" i="7"/>
  <c r="POP62" i="7"/>
  <c r="POQ62" i="7"/>
  <c r="POR62" i="7"/>
  <c r="POS62" i="7"/>
  <c r="POT62" i="7"/>
  <c r="POU62" i="7"/>
  <c r="POV62" i="7"/>
  <c r="POW62" i="7"/>
  <c r="POX62" i="7"/>
  <c r="POY62" i="7"/>
  <c r="POZ62" i="7"/>
  <c r="PPA62" i="7"/>
  <c r="PPB62" i="7"/>
  <c r="PPC62" i="7"/>
  <c r="PPD62" i="7"/>
  <c r="PPE62" i="7"/>
  <c r="PPF62" i="7"/>
  <c r="PPG62" i="7"/>
  <c r="PPH62" i="7"/>
  <c r="PPI62" i="7"/>
  <c r="PPJ62" i="7"/>
  <c r="PPK62" i="7"/>
  <c r="PPL62" i="7"/>
  <c r="PPM62" i="7"/>
  <c r="PPN62" i="7"/>
  <c r="PPO62" i="7"/>
  <c r="PPP62" i="7"/>
  <c r="PPQ62" i="7"/>
  <c r="PPR62" i="7"/>
  <c r="PPS62" i="7"/>
  <c r="PPT62" i="7"/>
  <c r="PPU62" i="7"/>
  <c r="PPV62" i="7"/>
  <c r="PPW62" i="7"/>
  <c r="PPX62" i="7"/>
  <c r="PPY62" i="7"/>
  <c r="PPZ62" i="7"/>
  <c r="PQA62" i="7"/>
  <c r="PQB62" i="7"/>
  <c r="PQC62" i="7"/>
  <c r="PQD62" i="7"/>
  <c r="PQE62" i="7"/>
  <c r="PQF62" i="7"/>
  <c r="PQG62" i="7"/>
  <c r="PQH62" i="7"/>
  <c r="PQI62" i="7"/>
  <c r="PQJ62" i="7"/>
  <c r="PQK62" i="7"/>
  <c r="PQL62" i="7"/>
  <c r="PQM62" i="7"/>
  <c r="PQN62" i="7"/>
  <c r="PQO62" i="7"/>
  <c r="PQP62" i="7"/>
  <c r="PQQ62" i="7"/>
  <c r="PQR62" i="7"/>
  <c r="PQS62" i="7"/>
  <c r="PQT62" i="7"/>
  <c r="PQU62" i="7"/>
  <c r="PQV62" i="7"/>
  <c r="PQW62" i="7"/>
  <c r="PQX62" i="7"/>
  <c r="PQY62" i="7"/>
  <c r="PQZ62" i="7"/>
  <c r="PRA62" i="7"/>
  <c r="PRB62" i="7"/>
  <c r="PRC62" i="7"/>
  <c r="PRD62" i="7"/>
  <c r="PRE62" i="7"/>
  <c r="PRF62" i="7"/>
  <c r="PRG62" i="7"/>
  <c r="PRH62" i="7"/>
  <c r="PRI62" i="7"/>
  <c r="PRJ62" i="7"/>
  <c r="PRK62" i="7"/>
  <c r="PRL62" i="7"/>
  <c r="PRM62" i="7"/>
  <c r="PRN62" i="7"/>
  <c r="PRO62" i="7"/>
  <c r="PRP62" i="7"/>
  <c r="PRQ62" i="7"/>
  <c r="PRR62" i="7"/>
  <c r="PRS62" i="7"/>
  <c r="PRT62" i="7"/>
  <c r="PRU62" i="7"/>
  <c r="PRV62" i="7"/>
  <c r="PRW62" i="7"/>
  <c r="PRX62" i="7"/>
  <c r="PRY62" i="7"/>
  <c r="PRZ62" i="7"/>
  <c r="PSA62" i="7"/>
  <c r="PSB62" i="7"/>
  <c r="PSC62" i="7"/>
  <c r="PSD62" i="7"/>
  <c r="PSE62" i="7"/>
  <c r="PSF62" i="7"/>
  <c r="PSG62" i="7"/>
  <c r="PSH62" i="7"/>
  <c r="PSI62" i="7"/>
  <c r="PSJ62" i="7"/>
  <c r="PSK62" i="7"/>
  <c r="PSL62" i="7"/>
  <c r="PSM62" i="7"/>
  <c r="PSN62" i="7"/>
  <c r="PSO62" i="7"/>
  <c r="PSP62" i="7"/>
  <c r="PSQ62" i="7"/>
  <c r="PSR62" i="7"/>
  <c r="PSS62" i="7"/>
  <c r="PST62" i="7"/>
  <c r="PSU62" i="7"/>
  <c r="PSV62" i="7"/>
  <c r="PSW62" i="7"/>
  <c r="PSX62" i="7"/>
  <c r="PSY62" i="7"/>
  <c r="PSZ62" i="7"/>
  <c r="PTA62" i="7"/>
  <c r="PTB62" i="7"/>
  <c r="PTC62" i="7"/>
  <c r="PTD62" i="7"/>
  <c r="PTE62" i="7"/>
  <c r="PTF62" i="7"/>
  <c r="PTG62" i="7"/>
  <c r="PTH62" i="7"/>
  <c r="PTI62" i="7"/>
  <c r="PTJ62" i="7"/>
  <c r="PTK62" i="7"/>
  <c r="PTL62" i="7"/>
  <c r="PTM62" i="7"/>
  <c r="PTN62" i="7"/>
  <c r="PTO62" i="7"/>
  <c r="PTP62" i="7"/>
  <c r="PTQ62" i="7"/>
  <c r="PTR62" i="7"/>
  <c r="PTS62" i="7"/>
  <c r="PTT62" i="7"/>
  <c r="PTU62" i="7"/>
  <c r="PTV62" i="7"/>
  <c r="PTW62" i="7"/>
  <c r="PTX62" i="7"/>
  <c r="PTY62" i="7"/>
  <c r="PTZ62" i="7"/>
  <c r="PUA62" i="7"/>
  <c r="PUB62" i="7"/>
  <c r="PUC62" i="7"/>
  <c r="PUD62" i="7"/>
  <c r="PUE62" i="7"/>
  <c r="PUF62" i="7"/>
  <c r="PUG62" i="7"/>
  <c r="PUH62" i="7"/>
  <c r="PUI62" i="7"/>
  <c r="PUJ62" i="7"/>
  <c r="PUK62" i="7"/>
  <c r="PUL62" i="7"/>
  <c r="PUM62" i="7"/>
  <c r="PUN62" i="7"/>
  <c r="PUO62" i="7"/>
  <c r="PUP62" i="7"/>
  <c r="PUQ62" i="7"/>
  <c r="PUR62" i="7"/>
  <c r="PUS62" i="7"/>
  <c r="PUT62" i="7"/>
  <c r="PUU62" i="7"/>
  <c r="PUV62" i="7"/>
  <c r="PUW62" i="7"/>
  <c r="PUX62" i="7"/>
  <c r="PUY62" i="7"/>
  <c r="PUZ62" i="7"/>
  <c r="PVA62" i="7"/>
  <c r="PVB62" i="7"/>
  <c r="PVC62" i="7"/>
  <c r="PVD62" i="7"/>
  <c r="PVE62" i="7"/>
  <c r="PVF62" i="7"/>
  <c r="PVG62" i="7"/>
  <c r="PVH62" i="7"/>
  <c r="PVI62" i="7"/>
  <c r="PVJ62" i="7"/>
  <c r="PVK62" i="7"/>
  <c r="PVL62" i="7"/>
  <c r="PVM62" i="7"/>
  <c r="PVN62" i="7"/>
  <c r="PVO62" i="7"/>
  <c r="PVP62" i="7"/>
  <c r="PVQ62" i="7"/>
  <c r="PVR62" i="7"/>
  <c r="PVS62" i="7"/>
  <c r="PVT62" i="7"/>
  <c r="PVU62" i="7"/>
  <c r="PVV62" i="7"/>
  <c r="PVW62" i="7"/>
  <c r="PVX62" i="7"/>
  <c r="PVY62" i="7"/>
  <c r="PVZ62" i="7"/>
  <c r="PWA62" i="7"/>
  <c r="PWB62" i="7"/>
  <c r="PWC62" i="7"/>
  <c r="PWD62" i="7"/>
  <c r="PWE62" i="7"/>
  <c r="PWF62" i="7"/>
  <c r="PWG62" i="7"/>
  <c r="PWH62" i="7"/>
  <c r="PWI62" i="7"/>
  <c r="PWJ62" i="7"/>
  <c r="PWK62" i="7"/>
  <c r="PWL62" i="7"/>
  <c r="PWM62" i="7"/>
  <c r="PWN62" i="7"/>
  <c r="PWO62" i="7"/>
  <c r="PWP62" i="7"/>
  <c r="PWQ62" i="7"/>
  <c r="PWR62" i="7"/>
  <c r="PWS62" i="7"/>
  <c r="PWT62" i="7"/>
  <c r="PWU62" i="7"/>
  <c r="PWV62" i="7"/>
  <c r="PWW62" i="7"/>
  <c r="PWX62" i="7"/>
  <c r="PWY62" i="7"/>
  <c r="PWZ62" i="7"/>
  <c r="PXA62" i="7"/>
  <c r="PXB62" i="7"/>
  <c r="PXC62" i="7"/>
  <c r="PXD62" i="7"/>
  <c r="PXE62" i="7"/>
  <c r="PXF62" i="7"/>
  <c r="PXG62" i="7"/>
  <c r="PXH62" i="7"/>
  <c r="PXI62" i="7"/>
  <c r="PXJ62" i="7"/>
  <c r="PXK62" i="7"/>
  <c r="PXL62" i="7"/>
  <c r="PXM62" i="7"/>
  <c r="PXN62" i="7"/>
  <c r="PXO62" i="7"/>
  <c r="PXP62" i="7"/>
  <c r="PXQ62" i="7"/>
  <c r="PXR62" i="7"/>
  <c r="PXS62" i="7"/>
  <c r="PXT62" i="7"/>
  <c r="PXU62" i="7"/>
  <c r="PXV62" i="7"/>
  <c r="PXW62" i="7"/>
  <c r="PXX62" i="7"/>
  <c r="PXY62" i="7"/>
  <c r="PXZ62" i="7"/>
  <c r="PYA62" i="7"/>
  <c r="PYB62" i="7"/>
  <c r="PYC62" i="7"/>
  <c r="PYD62" i="7"/>
  <c r="PYE62" i="7"/>
  <c r="PYF62" i="7"/>
  <c r="PYG62" i="7"/>
  <c r="PYH62" i="7"/>
  <c r="PYI62" i="7"/>
  <c r="PYJ62" i="7"/>
  <c r="PYK62" i="7"/>
  <c r="PYL62" i="7"/>
  <c r="PYM62" i="7"/>
  <c r="PYN62" i="7"/>
  <c r="PYO62" i="7"/>
  <c r="PYP62" i="7"/>
  <c r="PYQ62" i="7"/>
  <c r="PYR62" i="7"/>
  <c r="PYS62" i="7"/>
  <c r="PYT62" i="7"/>
  <c r="PYU62" i="7"/>
  <c r="PYV62" i="7"/>
  <c r="PYW62" i="7"/>
  <c r="PYX62" i="7"/>
  <c r="PYY62" i="7"/>
  <c r="PYZ62" i="7"/>
  <c r="PZA62" i="7"/>
  <c r="PZB62" i="7"/>
  <c r="PZC62" i="7"/>
  <c r="PZD62" i="7"/>
  <c r="PZE62" i="7"/>
  <c r="PZF62" i="7"/>
  <c r="PZG62" i="7"/>
  <c r="PZH62" i="7"/>
  <c r="PZI62" i="7"/>
  <c r="PZJ62" i="7"/>
  <c r="PZK62" i="7"/>
  <c r="PZL62" i="7"/>
  <c r="PZM62" i="7"/>
  <c r="PZN62" i="7"/>
  <c r="PZO62" i="7"/>
  <c r="PZP62" i="7"/>
  <c r="PZQ62" i="7"/>
  <c r="PZR62" i="7"/>
  <c r="PZS62" i="7"/>
  <c r="PZT62" i="7"/>
  <c r="PZU62" i="7"/>
  <c r="PZV62" i="7"/>
  <c r="PZW62" i="7"/>
  <c r="PZX62" i="7"/>
  <c r="PZY62" i="7"/>
  <c r="PZZ62" i="7"/>
  <c r="QAA62" i="7"/>
  <c r="QAB62" i="7"/>
  <c r="QAC62" i="7"/>
  <c r="QAD62" i="7"/>
  <c r="QAE62" i="7"/>
  <c r="QAF62" i="7"/>
  <c r="QAG62" i="7"/>
  <c r="QAH62" i="7"/>
  <c r="QAI62" i="7"/>
  <c r="QAJ62" i="7"/>
  <c r="QAK62" i="7"/>
  <c r="QAL62" i="7"/>
  <c r="QAM62" i="7"/>
  <c r="QAN62" i="7"/>
  <c r="QAO62" i="7"/>
  <c r="QAP62" i="7"/>
  <c r="QAQ62" i="7"/>
  <c r="QAR62" i="7"/>
  <c r="QAS62" i="7"/>
  <c r="QAT62" i="7"/>
  <c r="QAU62" i="7"/>
  <c r="QAV62" i="7"/>
  <c r="QAW62" i="7"/>
  <c r="QAX62" i="7"/>
  <c r="QAY62" i="7"/>
  <c r="QAZ62" i="7"/>
  <c r="QBA62" i="7"/>
  <c r="QBB62" i="7"/>
  <c r="QBC62" i="7"/>
  <c r="QBD62" i="7"/>
  <c r="QBE62" i="7"/>
  <c r="QBF62" i="7"/>
  <c r="QBG62" i="7"/>
  <c r="QBH62" i="7"/>
  <c r="QBI62" i="7"/>
  <c r="QBJ62" i="7"/>
  <c r="QBK62" i="7"/>
  <c r="QBL62" i="7"/>
  <c r="QBM62" i="7"/>
  <c r="QBN62" i="7"/>
  <c r="QBO62" i="7"/>
  <c r="QBP62" i="7"/>
  <c r="QBQ62" i="7"/>
  <c r="QBR62" i="7"/>
  <c r="QBS62" i="7"/>
  <c r="QBT62" i="7"/>
  <c r="QBU62" i="7"/>
  <c r="QBV62" i="7"/>
  <c r="QBW62" i="7"/>
  <c r="QBX62" i="7"/>
  <c r="QBY62" i="7"/>
  <c r="QBZ62" i="7"/>
  <c r="QCA62" i="7"/>
  <c r="QCB62" i="7"/>
  <c r="QCC62" i="7"/>
  <c r="QCD62" i="7"/>
  <c r="QCE62" i="7"/>
  <c r="QCF62" i="7"/>
  <c r="QCG62" i="7"/>
  <c r="QCH62" i="7"/>
  <c r="QCI62" i="7"/>
  <c r="QCJ62" i="7"/>
  <c r="QCK62" i="7"/>
  <c r="QCL62" i="7"/>
  <c r="QCM62" i="7"/>
  <c r="QCN62" i="7"/>
  <c r="QCO62" i="7"/>
  <c r="QCP62" i="7"/>
  <c r="QCQ62" i="7"/>
  <c r="QCR62" i="7"/>
  <c r="QCS62" i="7"/>
  <c r="QCT62" i="7"/>
  <c r="QCU62" i="7"/>
  <c r="QCV62" i="7"/>
  <c r="QCW62" i="7"/>
  <c r="QCX62" i="7"/>
  <c r="QCY62" i="7"/>
  <c r="QCZ62" i="7"/>
  <c r="QDA62" i="7"/>
  <c r="QDB62" i="7"/>
  <c r="QDC62" i="7"/>
  <c r="QDD62" i="7"/>
  <c r="QDE62" i="7"/>
  <c r="QDF62" i="7"/>
  <c r="QDG62" i="7"/>
  <c r="QDH62" i="7"/>
  <c r="QDI62" i="7"/>
  <c r="QDJ62" i="7"/>
  <c r="QDK62" i="7"/>
  <c r="QDL62" i="7"/>
  <c r="QDM62" i="7"/>
  <c r="QDN62" i="7"/>
  <c r="QDO62" i="7"/>
  <c r="QDP62" i="7"/>
  <c r="QDQ62" i="7"/>
  <c r="QDR62" i="7"/>
  <c r="QDS62" i="7"/>
  <c r="QDT62" i="7"/>
  <c r="QDU62" i="7"/>
  <c r="QDV62" i="7"/>
  <c r="QDW62" i="7"/>
  <c r="QDX62" i="7"/>
  <c r="QDY62" i="7"/>
  <c r="QDZ62" i="7"/>
  <c r="QEA62" i="7"/>
  <c r="QEB62" i="7"/>
  <c r="QEC62" i="7"/>
  <c r="QED62" i="7"/>
  <c r="QEE62" i="7"/>
  <c r="QEF62" i="7"/>
  <c r="QEG62" i="7"/>
  <c r="QEH62" i="7"/>
  <c r="QEI62" i="7"/>
  <c r="QEJ62" i="7"/>
  <c r="QEK62" i="7"/>
  <c r="QEL62" i="7"/>
  <c r="QEM62" i="7"/>
  <c r="QEN62" i="7"/>
  <c r="QEO62" i="7"/>
  <c r="QEP62" i="7"/>
  <c r="QEQ62" i="7"/>
  <c r="QER62" i="7"/>
  <c r="QES62" i="7"/>
  <c r="QET62" i="7"/>
  <c r="QEU62" i="7"/>
  <c r="QEV62" i="7"/>
  <c r="QEW62" i="7"/>
  <c r="QEX62" i="7"/>
  <c r="QEY62" i="7"/>
  <c r="QEZ62" i="7"/>
  <c r="QFA62" i="7"/>
  <c r="QFB62" i="7"/>
  <c r="QFC62" i="7"/>
  <c r="QFD62" i="7"/>
  <c r="QFE62" i="7"/>
  <c r="QFF62" i="7"/>
  <c r="QFG62" i="7"/>
  <c r="QFH62" i="7"/>
  <c r="QFI62" i="7"/>
  <c r="QFJ62" i="7"/>
  <c r="QFK62" i="7"/>
  <c r="QFL62" i="7"/>
  <c r="QFM62" i="7"/>
  <c r="QFN62" i="7"/>
  <c r="QFO62" i="7"/>
  <c r="QFP62" i="7"/>
  <c r="QFQ62" i="7"/>
  <c r="QFR62" i="7"/>
  <c r="QFS62" i="7"/>
  <c r="QFT62" i="7"/>
  <c r="QFU62" i="7"/>
  <c r="QFV62" i="7"/>
  <c r="QFW62" i="7"/>
  <c r="QFX62" i="7"/>
  <c r="QFY62" i="7"/>
  <c r="QFZ62" i="7"/>
  <c r="QGA62" i="7"/>
  <c r="QGB62" i="7"/>
  <c r="QGC62" i="7"/>
  <c r="QGD62" i="7"/>
  <c r="QGE62" i="7"/>
  <c r="QGF62" i="7"/>
  <c r="QGG62" i="7"/>
  <c r="QGH62" i="7"/>
  <c r="QGI62" i="7"/>
  <c r="QGJ62" i="7"/>
  <c r="QGK62" i="7"/>
  <c r="QGL62" i="7"/>
  <c r="QGM62" i="7"/>
  <c r="QGN62" i="7"/>
  <c r="QGO62" i="7"/>
  <c r="QGP62" i="7"/>
  <c r="QGQ62" i="7"/>
  <c r="QGR62" i="7"/>
  <c r="QGS62" i="7"/>
  <c r="QGT62" i="7"/>
  <c r="QGU62" i="7"/>
  <c r="QGV62" i="7"/>
  <c r="QGW62" i="7"/>
  <c r="QGX62" i="7"/>
  <c r="QGY62" i="7"/>
  <c r="QGZ62" i="7"/>
  <c r="QHA62" i="7"/>
  <c r="QHB62" i="7"/>
  <c r="QHC62" i="7"/>
  <c r="QHD62" i="7"/>
  <c r="QHE62" i="7"/>
  <c r="QHF62" i="7"/>
  <c r="QHG62" i="7"/>
  <c r="QHH62" i="7"/>
  <c r="QHI62" i="7"/>
  <c r="QHJ62" i="7"/>
  <c r="QHK62" i="7"/>
  <c r="QHL62" i="7"/>
  <c r="QHM62" i="7"/>
  <c r="QHN62" i="7"/>
  <c r="QHO62" i="7"/>
  <c r="QHP62" i="7"/>
  <c r="QHQ62" i="7"/>
  <c r="QHR62" i="7"/>
  <c r="QHS62" i="7"/>
  <c r="QHT62" i="7"/>
  <c r="QHU62" i="7"/>
  <c r="QHV62" i="7"/>
  <c r="QHW62" i="7"/>
  <c r="QHX62" i="7"/>
  <c r="QHY62" i="7"/>
  <c r="QHZ62" i="7"/>
  <c r="QIA62" i="7"/>
  <c r="QIB62" i="7"/>
  <c r="QIC62" i="7"/>
  <c r="QID62" i="7"/>
  <c r="QIE62" i="7"/>
  <c r="QIF62" i="7"/>
  <c r="QIG62" i="7"/>
  <c r="QIH62" i="7"/>
  <c r="QII62" i="7"/>
  <c r="QIJ62" i="7"/>
  <c r="QIK62" i="7"/>
  <c r="QIL62" i="7"/>
  <c r="QIM62" i="7"/>
  <c r="QIN62" i="7"/>
  <c r="QIO62" i="7"/>
  <c r="QIP62" i="7"/>
  <c r="QIQ62" i="7"/>
  <c r="QIR62" i="7"/>
  <c r="QIS62" i="7"/>
  <c r="QIT62" i="7"/>
  <c r="QIU62" i="7"/>
  <c r="QIV62" i="7"/>
  <c r="QIW62" i="7"/>
  <c r="QIX62" i="7"/>
  <c r="QIY62" i="7"/>
  <c r="QIZ62" i="7"/>
  <c r="QJA62" i="7"/>
  <c r="QJB62" i="7"/>
  <c r="QJC62" i="7"/>
  <c r="QJD62" i="7"/>
  <c r="QJE62" i="7"/>
  <c r="QJF62" i="7"/>
  <c r="QJG62" i="7"/>
  <c r="QJH62" i="7"/>
  <c r="QJI62" i="7"/>
  <c r="QJJ62" i="7"/>
  <c r="QJK62" i="7"/>
  <c r="QJL62" i="7"/>
  <c r="QJM62" i="7"/>
  <c r="QJN62" i="7"/>
  <c r="QJO62" i="7"/>
  <c r="QJP62" i="7"/>
  <c r="QJQ62" i="7"/>
  <c r="QJR62" i="7"/>
  <c r="QJS62" i="7"/>
  <c r="QJT62" i="7"/>
  <c r="QJU62" i="7"/>
  <c r="QJV62" i="7"/>
  <c r="QJW62" i="7"/>
  <c r="QJX62" i="7"/>
  <c r="QJY62" i="7"/>
  <c r="QJZ62" i="7"/>
  <c r="QKA62" i="7"/>
  <c r="QKB62" i="7"/>
  <c r="QKC62" i="7"/>
  <c r="QKD62" i="7"/>
  <c r="QKE62" i="7"/>
  <c r="QKF62" i="7"/>
  <c r="QKG62" i="7"/>
  <c r="QKH62" i="7"/>
  <c r="QKI62" i="7"/>
  <c r="QKJ62" i="7"/>
  <c r="QKK62" i="7"/>
  <c r="QKL62" i="7"/>
  <c r="QKM62" i="7"/>
  <c r="QKN62" i="7"/>
  <c r="QKO62" i="7"/>
  <c r="QKP62" i="7"/>
  <c r="QKQ62" i="7"/>
  <c r="QKR62" i="7"/>
  <c r="QKS62" i="7"/>
  <c r="QKT62" i="7"/>
  <c r="QKU62" i="7"/>
  <c r="QKV62" i="7"/>
  <c r="QKW62" i="7"/>
  <c r="QKX62" i="7"/>
  <c r="QKY62" i="7"/>
  <c r="QKZ62" i="7"/>
  <c r="QLA62" i="7"/>
  <c r="QLB62" i="7"/>
  <c r="QLC62" i="7"/>
  <c r="QLD62" i="7"/>
  <c r="QLE62" i="7"/>
  <c r="QLF62" i="7"/>
  <c r="QLG62" i="7"/>
  <c r="QLH62" i="7"/>
  <c r="QLI62" i="7"/>
  <c r="QLJ62" i="7"/>
  <c r="QLK62" i="7"/>
  <c r="QLL62" i="7"/>
  <c r="QLM62" i="7"/>
  <c r="QLN62" i="7"/>
  <c r="QLO62" i="7"/>
  <c r="QLP62" i="7"/>
  <c r="QLQ62" i="7"/>
  <c r="QLR62" i="7"/>
  <c r="QLS62" i="7"/>
  <c r="QLT62" i="7"/>
  <c r="QLU62" i="7"/>
  <c r="QLV62" i="7"/>
  <c r="QLW62" i="7"/>
  <c r="QLX62" i="7"/>
  <c r="QLY62" i="7"/>
  <c r="QLZ62" i="7"/>
  <c r="QMA62" i="7"/>
  <c r="QMB62" i="7"/>
  <c r="QMC62" i="7"/>
  <c r="QMD62" i="7"/>
  <c r="QME62" i="7"/>
  <c r="QMF62" i="7"/>
  <c r="QMG62" i="7"/>
  <c r="QMH62" i="7"/>
  <c r="QMI62" i="7"/>
  <c r="QMJ62" i="7"/>
  <c r="QMK62" i="7"/>
  <c r="QML62" i="7"/>
  <c r="QMM62" i="7"/>
  <c r="QMN62" i="7"/>
  <c r="QMO62" i="7"/>
  <c r="QMP62" i="7"/>
  <c r="QMQ62" i="7"/>
  <c r="QMR62" i="7"/>
  <c r="QMS62" i="7"/>
  <c r="QMT62" i="7"/>
  <c r="QMU62" i="7"/>
  <c r="QMV62" i="7"/>
  <c r="QMW62" i="7"/>
  <c r="QMX62" i="7"/>
  <c r="QMY62" i="7"/>
  <c r="QMZ62" i="7"/>
  <c r="QNA62" i="7"/>
  <c r="QNB62" i="7"/>
  <c r="QNC62" i="7"/>
  <c r="QND62" i="7"/>
  <c r="QNE62" i="7"/>
  <c r="QNF62" i="7"/>
  <c r="QNG62" i="7"/>
  <c r="QNH62" i="7"/>
  <c r="QNI62" i="7"/>
  <c r="QNJ62" i="7"/>
  <c r="QNK62" i="7"/>
  <c r="QNL62" i="7"/>
  <c r="QNM62" i="7"/>
  <c r="QNN62" i="7"/>
  <c r="QNO62" i="7"/>
  <c r="QNP62" i="7"/>
  <c r="QNQ62" i="7"/>
  <c r="QNR62" i="7"/>
  <c r="QNS62" i="7"/>
  <c r="QNT62" i="7"/>
  <c r="QNU62" i="7"/>
  <c r="QNV62" i="7"/>
  <c r="QNW62" i="7"/>
  <c r="QNX62" i="7"/>
  <c r="QNY62" i="7"/>
  <c r="QNZ62" i="7"/>
  <c r="QOA62" i="7"/>
  <c r="QOB62" i="7"/>
  <c r="QOC62" i="7"/>
  <c r="QOD62" i="7"/>
  <c r="QOE62" i="7"/>
  <c r="QOF62" i="7"/>
  <c r="QOG62" i="7"/>
  <c r="QOH62" i="7"/>
  <c r="QOI62" i="7"/>
  <c r="QOJ62" i="7"/>
  <c r="QOK62" i="7"/>
  <c r="QOL62" i="7"/>
  <c r="QOM62" i="7"/>
  <c r="QON62" i="7"/>
  <c r="QOO62" i="7"/>
  <c r="QOP62" i="7"/>
  <c r="QOQ62" i="7"/>
  <c r="QOR62" i="7"/>
  <c r="QOS62" i="7"/>
  <c r="QOT62" i="7"/>
  <c r="QOU62" i="7"/>
  <c r="QOV62" i="7"/>
  <c r="QOW62" i="7"/>
  <c r="QOX62" i="7"/>
  <c r="QOY62" i="7"/>
  <c r="QOZ62" i="7"/>
  <c r="QPA62" i="7"/>
  <c r="QPB62" i="7"/>
  <c r="QPC62" i="7"/>
  <c r="QPD62" i="7"/>
  <c r="QPE62" i="7"/>
  <c r="QPF62" i="7"/>
  <c r="QPG62" i="7"/>
  <c r="QPH62" i="7"/>
  <c r="QPI62" i="7"/>
  <c r="QPJ62" i="7"/>
  <c r="QPK62" i="7"/>
  <c r="QPL62" i="7"/>
  <c r="QPM62" i="7"/>
  <c r="QPN62" i="7"/>
  <c r="QPO62" i="7"/>
  <c r="QPP62" i="7"/>
  <c r="QPQ62" i="7"/>
  <c r="QPR62" i="7"/>
  <c r="QPS62" i="7"/>
  <c r="QPT62" i="7"/>
  <c r="QPU62" i="7"/>
  <c r="QPV62" i="7"/>
  <c r="QPW62" i="7"/>
  <c r="QPX62" i="7"/>
  <c r="QPY62" i="7"/>
  <c r="QPZ62" i="7"/>
  <c r="QQA62" i="7"/>
  <c r="QQB62" i="7"/>
  <c r="QQC62" i="7"/>
  <c r="QQD62" i="7"/>
  <c r="QQE62" i="7"/>
  <c r="QQF62" i="7"/>
  <c r="QQG62" i="7"/>
  <c r="QQH62" i="7"/>
  <c r="QQI62" i="7"/>
  <c r="QQJ62" i="7"/>
  <c r="QQK62" i="7"/>
  <c r="QQL62" i="7"/>
  <c r="QQM62" i="7"/>
  <c r="QQN62" i="7"/>
  <c r="QQO62" i="7"/>
  <c r="QQP62" i="7"/>
  <c r="QQQ62" i="7"/>
  <c r="QQR62" i="7"/>
  <c r="QQS62" i="7"/>
  <c r="QQT62" i="7"/>
  <c r="QQU62" i="7"/>
  <c r="QQV62" i="7"/>
  <c r="QQW62" i="7"/>
  <c r="QQX62" i="7"/>
  <c r="QQY62" i="7"/>
  <c r="QQZ62" i="7"/>
  <c r="QRA62" i="7"/>
  <c r="QRB62" i="7"/>
  <c r="QRC62" i="7"/>
  <c r="QRD62" i="7"/>
  <c r="QRE62" i="7"/>
  <c r="QRF62" i="7"/>
  <c r="QRG62" i="7"/>
  <c r="QRH62" i="7"/>
  <c r="QRI62" i="7"/>
  <c r="QRJ62" i="7"/>
  <c r="QRK62" i="7"/>
  <c r="QRL62" i="7"/>
  <c r="QRM62" i="7"/>
  <c r="QRN62" i="7"/>
  <c r="QRO62" i="7"/>
  <c r="QRP62" i="7"/>
  <c r="QRQ62" i="7"/>
  <c r="QRR62" i="7"/>
  <c r="QRS62" i="7"/>
  <c r="QRT62" i="7"/>
  <c r="QRU62" i="7"/>
  <c r="QRV62" i="7"/>
  <c r="QRW62" i="7"/>
  <c r="QRX62" i="7"/>
  <c r="QRY62" i="7"/>
  <c r="QRZ62" i="7"/>
  <c r="QSA62" i="7"/>
  <c r="QSB62" i="7"/>
  <c r="QSC62" i="7"/>
  <c r="QSD62" i="7"/>
  <c r="QSE62" i="7"/>
  <c r="QSF62" i="7"/>
  <c r="QSG62" i="7"/>
  <c r="QSH62" i="7"/>
  <c r="QSI62" i="7"/>
  <c r="QSJ62" i="7"/>
  <c r="QSK62" i="7"/>
  <c r="QSL62" i="7"/>
  <c r="QSM62" i="7"/>
  <c r="QSN62" i="7"/>
  <c r="QSO62" i="7"/>
  <c r="QSP62" i="7"/>
  <c r="QSQ62" i="7"/>
  <c r="QSR62" i="7"/>
  <c r="QSS62" i="7"/>
  <c r="QST62" i="7"/>
  <c r="QSU62" i="7"/>
  <c r="QSV62" i="7"/>
  <c r="QSW62" i="7"/>
  <c r="QSX62" i="7"/>
  <c r="QSY62" i="7"/>
  <c r="QSZ62" i="7"/>
  <c r="QTA62" i="7"/>
  <c r="QTB62" i="7"/>
  <c r="QTC62" i="7"/>
  <c r="QTD62" i="7"/>
  <c r="QTE62" i="7"/>
  <c r="QTF62" i="7"/>
  <c r="QTG62" i="7"/>
  <c r="QTH62" i="7"/>
  <c r="QTI62" i="7"/>
  <c r="QTJ62" i="7"/>
  <c r="QTK62" i="7"/>
  <c r="QTL62" i="7"/>
  <c r="QTM62" i="7"/>
  <c r="QTN62" i="7"/>
  <c r="QTO62" i="7"/>
  <c r="QTP62" i="7"/>
  <c r="QTQ62" i="7"/>
  <c r="QTR62" i="7"/>
  <c r="QTS62" i="7"/>
  <c r="QTT62" i="7"/>
  <c r="QTU62" i="7"/>
  <c r="QTV62" i="7"/>
  <c r="QTW62" i="7"/>
  <c r="QTX62" i="7"/>
  <c r="QTY62" i="7"/>
  <c r="QTZ62" i="7"/>
  <c r="QUA62" i="7"/>
  <c r="QUB62" i="7"/>
  <c r="QUC62" i="7"/>
  <c r="QUD62" i="7"/>
  <c r="QUE62" i="7"/>
  <c r="QUF62" i="7"/>
  <c r="QUG62" i="7"/>
  <c r="QUH62" i="7"/>
  <c r="QUI62" i="7"/>
  <c r="QUJ62" i="7"/>
  <c r="QUK62" i="7"/>
  <c r="QUL62" i="7"/>
  <c r="QUM62" i="7"/>
  <c r="QUN62" i="7"/>
  <c r="QUO62" i="7"/>
  <c r="QUP62" i="7"/>
  <c r="QUQ62" i="7"/>
  <c r="QUR62" i="7"/>
  <c r="QUS62" i="7"/>
  <c r="QUT62" i="7"/>
  <c r="QUU62" i="7"/>
  <c r="QUV62" i="7"/>
  <c r="QUW62" i="7"/>
  <c r="QUX62" i="7"/>
  <c r="QUY62" i="7"/>
  <c r="QUZ62" i="7"/>
  <c r="QVA62" i="7"/>
  <c r="QVB62" i="7"/>
  <c r="QVC62" i="7"/>
  <c r="QVD62" i="7"/>
  <c r="QVE62" i="7"/>
  <c r="QVF62" i="7"/>
  <c r="QVG62" i="7"/>
  <c r="QVH62" i="7"/>
  <c r="QVI62" i="7"/>
  <c r="QVJ62" i="7"/>
  <c r="QVK62" i="7"/>
  <c r="QVL62" i="7"/>
  <c r="QVM62" i="7"/>
  <c r="QVN62" i="7"/>
  <c r="QVO62" i="7"/>
  <c r="QVP62" i="7"/>
  <c r="QVQ62" i="7"/>
  <c r="QVR62" i="7"/>
  <c r="QVS62" i="7"/>
  <c r="QVT62" i="7"/>
  <c r="QVU62" i="7"/>
  <c r="QVV62" i="7"/>
  <c r="QVW62" i="7"/>
  <c r="QVX62" i="7"/>
  <c r="QVY62" i="7"/>
  <c r="QVZ62" i="7"/>
  <c r="QWA62" i="7"/>
  <c r="QWB62" i="7"/>
  <c r="QWC62" i="7"/>
  <c r="QWD62" i="7"/>
  <c r="QWE62" i="7"/>
  <c r="QWF62" i="7"/>
  <c r="QWG62" i="7"/>
  <c r="QWH62" i="7"/>
  <c r="QWI62" i="7"/>
  <c r="QWJ62" i="7"/>
  <c r="QWK62" i="7"/>
  <c r="QWL62" i="7"/>
  <c r="QWM62" i="7"/>
  <c r="QWN62" i="7"/>
  <c r="QWO62" i="7"/>
  <c r="QWP62" i="7"/>
  <c r="QWQ62" i="7"/>
  <c r="QWR62" i="7"/>
  <c r="QWS62" i="7"/>
  <c r="QWT62" i="7"/>
  <c r="QWU62" i="7"/>
  <c r="QWV62" i="7"/>
  <c r="QWW62" i="7"/>
  <c r="QWX62" i="7"/>
  <c r="QWY62" i="7"/>
  <c r="QWZ62" i="7"/>
  <c r="QXA62" i="7"/>
  <c r="QXB62" i="7"/>
  <c r="QXC62" i="7"/>
  <c r="QXD62" i="7"/>
  <c r="QXE62" i="7"/>
  <c r="QXF62" i="7"/>
  <c r="QXG62" i="7"/>
  <c r="QXH62" i="7"/>
  <c r="QXI62" i="7"/>
  <c r="QXJ62" i="7"/>
  <c r="QXK62" i="7"/>
  <c r="QXL62" i="7"/>
  <c r="QXM62" i="7"/>
  <c r="QXN62" i="7"/>
  <c r="QXO62" i="7"/>
  <c r="QXP62" i="7"/>
  <c r="QXQ62" i="7"/>
  <c r="QXR62" i="7"/>
  <c r="QXS62" i="7"/>
  <c r="QXT62" i="7"/>
  <c r="QXU62" i="7"/>
  <c r="QXV62" i="7"/>
  <c r="QXW62" i="7"/>
  <c r="QXX62" i="7"/>
  <c r="QXY62" i="7"/>
  <c r="QXZ62" i="7"/>
  <c r="QYA62" i="7"/>
  <c r="QYB62" i="7"/>
  <c r="QYC62" i="7"/>
  <c r="QYD62" i="7"/>
  <c r="QYE62" i="7"/>
  <c r="QYF62" i="7"/>
  <c r="QYG62" i="7"/>
  <c r="QYH62" i="7"/>
  <c r="QYI62" i="7"/>
  <c r="QYJ62" i="7"/>
  <c r="QYK62" i="7"/>
  <c r="QYL62" i="7"/>
  <c r="QYM62" i="7"/>
  <c r="QYN62" i="7"/>
  <c r="QYO62" i="7"/>
  <c r="QYP62" i="7"/>
  <c r="QYQ62" i="7"/>
  <c r="QYR62" i="7"/>
  <c r="QYS62" i="7"/>
  <c r="QYT62" i="7"/>
  <c r="QYU62" i="7"/>
  <c r="QYV62" i="7"/>
  <c r="QYW62" i="7"/>
  <c r="QYX62" i="7"/>
  <c r="QYY62" i="7"/>
  <c r="QYZ62" i="7"/>
  <c r="QZA62" i="7"/>
  <c r="QZB62" i="7"/>
  <c r="QZC62" i="7"/>
  <c r="QZD62" i="7"/>
  <c r="QZE62" i="7"/>
  <c r="QZF62" i="7"/>
  <c r="QZG62" i="7"/>
  <c r="QZH62" i="7"/>
  <c r="QZI62" i="7"/>
  <c r="QZJ62" i="7"/>
  <c r="QZK62" i="7"/>
  <c r="QZL62" i="7"/>
  <c r="QZM62" i="7"/>
  <c r="QZN62" i="7"/>
  <c r="QZO62" i="7"/>
  <c r="QZP62" i="7"/>
  <c r="QZQ62" i="7"/>
  <c r="QZR62" i="7"/>
  <c r="QZS62" i="7"/>
  <c r="QZT62" i="7"/>
  <c r="QZU62" i="7"/>
  <c r="QZV62" i="7"/>
  <c r="QZW62" i="7"/>
  <c r="QZX62" i="7"/>
  <c r="QZY62" i="7"/>
  <c r="QZZ62" i="7"/>
  <c r="RAA62" i="7"/>
  <c r="RAB62" i="7"/>
  <c r="RAC62" i="7"/>
  <c r="RAD62" i="7"/>
  <c r="RAE62" i="7"/>
  <c r="RAF62" i="7"/>
  <c r="RAG62" i="7"/>
  <c r="RAH62" i="7"/>
  <c r="RAI62" i="7"/>
  <c r="RAJ62" i="7"/>
  <c r="RAK62" i="7"/>
  <c r="RAL62" i="7"/>
  <c r="RAM62" i="7"/>
  <c r="RAN62" i="7"/>
  <c r="RAO62" i="7"/>
  <c r="RAP62" i="7"/>
  <c r="RAQ62" i="7"/>
  <c r="RAR62" i="7"/>
  <c r="RAS62" i="7"/>
  <c r="RAT62" i="7"/>
  <c r="RAU62" i="7"/>
  <c r="RAV62" i="7"/>
  <c r="RAW62" i="7"/>
  <c r="RAX62" i="7"/>
  <c r="RAY62" i="7"/>
  <c r="RAZ62" i="7"/>
  <c r="RBA62" i="7"/>
  <c r="RBB62" i="7"/>
  <c r="RBC62" i="7"/>
  <c r="RBD62" i="7"/>
  <c r="RBE62" i="7"/>
  <c r="RBF62" i="7"/>
  <c r="RBG62" i="7"/>
  <c r="RBH62" i="7"/>
  <c r="RBI62" i="7"/>
  <c r="RBJ62" i="7"/>
  <c r="RBK62" i="7"/>
  <c r="RBL62" i="7"/>
  <c r="RBM62" i="7"/>
  <c r="RBN62" i="7"/>
  <c r="RBO62" i="7"/>
  <c r="RBP62" i="7"/>
  <c r="RBQ62" i="7"/>
  <c r="RBR62" i="7"/>
  <c r="RBS62" i="7"/>
  <c r="RBT62" i="7"/>
  <c r="RBU62" i="7"/>
  <c r="RBV62" i="7"/>
  <c r="RBW62" i="7"/>
  <c r="RBX62" i="7"/>
  <c r="RBY62" i="7"/>
  <c r="RBZ62" i="7"/>
  <c r="RCA62" i="7"/>
  <c r="RCB62" i="7"/>
  <c r="RCC62" i="7"/>
  <c r="RCD62" i="7"/>
  <c r="RCE62" i="7"/>
  <c r="RCF62" i="7"/>
  <c r="RCG62" i="7"/>
  <c r="RCH62" i="7"/>
  <c r="RCI62" i="7"/>
  <c r="RCJ62" i="7"/>
  <c r="RCK62" i="7"/>
  <c r="RCL62" i="7"/>
  <c r="RCM62" i="7"/>
  <c r="RCN62" i="7"/>
  <c r="RCO62" i="7"/>
  <c r="RCP62" i="7"/>
  <c r="RCQ62" i="7"/>
  <c r="RCR62" i="7"/>
  <c r="RCS62" i="7"/>
  <c r="RCT62" i="7"/>
  <c r="RCU62" i="7"/>
  <c r="RCV62" i="7"/>
  <c r="RCW62" i="7"/>
  <c r="RCX62" i="7"/>
  <c r="RCY62" i="7"/>
  <c r="RCZ62" i="7"/>
  <c r="RDA62" i="7"/>
  <c r="RDB62" i="7"/>
  <c r="RDC62" i="7"/>
  <c r="RDD62" i="7"/>
  <c r="RDE62" i="7"/>
  <c r="RDF62" i="7"/>
  <c r="RDG62" i="7"/>
  <c r="RDH62" i="7"/>
  <c r="RDI62" i="7"/>
  <c r="RDJ62" i="7"/>
  <c r="RDK62" i="7"/>
  <c r="RDL62" i="7"/>
  <c r="RDM62" i="7"/>
  <c r="RDN62" i="7"/>
  <c r="RDO62" i="7"/>
  <c r="RDP62" i="7"/>
  <c r="RDQ62" i="7"/>
  <c r="RDR62" i="7"/>
  <c r="RDS62" i="7"/>
  <c r="RDT62" i="7"/>
  <c r="RDU62" i="7"/>
  <c r="RDV62" i="7"/>
  <c r="RDW62" i="7"/>
  <c r="RDX62" i="7"/>
  <c r="RDY62" i="7"/>
  <c r="RDZ62" i="7"/>
  <c r="REA62" i="7"/>
  <c r="REB62" i="7"/>
  <c r="REC62" i="7"/>
  <c r="RED62" i="7"/>
  <c r="REE62" i="7"/>
  <c r="REF62" i="7"/>
  <c r="REG62" i="7"/>
  <c r="REH62" i="7"/>
  <c r="REI62" i="7"/>
  <c r="REJ62" i="7"/>
  <c r="REK62" i="7"/>
  <c r="REL62" i="7"/>
  <c r="REM62" i="7"/>
  <c r="REN62" i="7"/>
  <c r="REO62" i="7"/>
  <c r="REP62" i="7"/>
  <c r="REQ62" i="7"/>
  <c r="RER62" i="7"/>
  <c r="RES62" i="7"/>
  <c r="RET62" i="7"/>
  <c r="REU62" i="7"/>
  <c r="REV62" i="7"/>
  <c r="REW62" i="7"/>
  <c r="REX62" i="7"/>
  <c r="REY62" i="7"/>
  <c r="REZ62" i="7"/>
  <c r="RFA62" i="7"/>
  <c r="RFB62" i="7"/>
  <c r="RFC62" i="7"/>
  <c r="RFD62" i="7"/>
  <c r="RFE62" i="7"/>
  <c r="RFF62" i="7"/>
  <c r="RFG62" i="7"/>
  <c r="RFH62" i="7"/>
  <c r="RFI62" i="7"/>
  <c r="RFJ62" i="7"/>
  <c r="RFK62" i="7"/>
  <c r="RFL62" i="7"/>
  <c r="RFM62" i="7"/>
  <c r="RFN62" i="7"/>
  <c r="RFO62" i="7"/>
  <c r="RFP62" i="7"/>
  <c r="RFQ62" i="7"/>
  <c r="RFR62" i="7"/>
  <c r="RFS62" i="7"/>
  <c r="RFT62" i="7"/>
  <c r="RFU62" i="7"/>
  <c r="RFV62" i="7"/>
  <c r="RFW62" i="7"/>
  <c r="RFX62" i="7"/>
  <c r="RFY62" i="7"/>
  <c r="RFZ62" i="7"/>
  <c r="RGA62" i="7"/>
  <c r="RGB62" i="7"/>
  <c r="RGC62" i="7"/>
  <c r="RGD62" i="7"/>
  <c r="RGE62" i="7"/>
  <c r="RGF62" i="7"/>
  <c r="RGG62" i="7"/>
  <c r="RGH62" i="7"/>
  <c r="RGI62" i="7"/>
  <c r="RGJ62" i="7"/>
  <c r="RGK62" i="7"/>
  <c r="RGL62" i="7"/>
  <c r="RGM62" i="7"/>
  <c r="RGN62" i="7"/>
  <c r="RGO62" i="7"/>
  <c r="RGP62" i="7"/>
  <c r="RGQ62" i="7"/>
  <c r="RGR62" i="7"/>
  <c r="RGS62" i="7"/>
  <c r="RGT62" i="7"/>
  <c r="RGU62" i="7"/>
  <c r="RGV62" i="7"/>
  <c r="RGW62" i="7"/>
  <c r="RGX62" i="7"/>
  <c r="RGY62" i="7"/>
  <c r="RGZ62" i="7"/>
  <c r="RHA62" i="7"/>
  <c r="RHB62" i="7"/>
  <c r="RHC62" i="7"/>
  <c r="RHD62" i="7"/>
  <c r="RHE62" i="7"/>
  <c r="RHF62" i="7"/>
  <c r="RHG62" i="7"/>
  <c r="RHH62" i="7"/>
  <c r="RHI62" i="7"/>
  <c r="RHJ62" i="7"/>
  <c r="RHK62" i="7"/>
  <c r="RHL62" i="7"/>
  <c r="RHM62" i="7"/>
  <c r="RHN62" i="7"/>
  <c r="RHO62" i="7"/>
  <c r="RHP62" i="7"/>
  <c r="RHQ62" i="7"/>
  <c r="RHR62" i="7"/>
  <c r="RHS62" i="7"/>
  <c r="RHT62" i="7"/>
  <c r="RHU62" i="7"/>
  <c r="RHV62" i="7"/>
  <c r="RHW62" i="7"/>
  <c r="RHX62" i="7"/>
  <c r="RHY62" i="7"/>
  <c r="RHZ62" i="7"/>
  <c r="RIA62" i="7"/>
  <c r="RIB62" i="7"/>
  <c r="RIC62" i="7"/>
  <c r="RID62" i="7"/>
  <c r="RIE62" i="7"/>
  <c r="RIF62" i="7"/>
  <c r="RIG62" i="7"/>
  <c r="RIH62" i="7"/>
  <c r="RII62" i="7"/>
  <c r="RIJ62" i="7"/>
  <c r="RIK62" i="7"/>
  <c r="RIL62" i="7"/>
  <c r="RIM62" i="7"/>
  <c r="RIN62" i="7"/>
  <c r="RIO62" i="7"/>
  <c r="RIP62" i="7"/>
  <c r="RIQ62" i="7"/>
  <c r="RIR62" i="7"/>
  <c r="RIS62" i="7"/>
  <c r="RIT62" i="7"/>
  <c r="RIU62" i="7"/>
  <c r="RIV62" i="7"/>
  <c r="RIW62" i="7"/>
  <c r="RIX62" i="7"/>
  <c r="RIY62" i="7"/>
  <c r="RIZ62" i="7"/>
  <c r="RJA62" i="7"/>
  <c r="RJB62" i="7"/>
  <c r="RJC62" i="7"/>
  <c r="RJD62" i="7"/>
  <c r="RJE62" i="7"/>
  <c r="RJF62" i="7"/>
  <c r="RJG62" i="7"/>
  <c r="RJH62" i="7"/>
  <c r="RJI62" i="7"/>
  <c r="RJJ62" i="7"/>
  <c r="RJK62" i="7"/>
  <c r="RJL62" i="7"/>
  <c r="RJM62" i="7"/>
  <c r="RJN62" i="7"/>
  <c r="RJO62" i="7"/>
  <c r="RJP62" i="7"/>
  <c r="RJQ62" i="7"/>
  <c r="RJR62" i="7"/>
  <c r="RJS62" i="7"/>
  <c r="RJT62" i="7"/>
  <c r="RJU62" i="7"/>
  <c r="RJV62" i="7"/>
  <c r="RJW62" i="7"/>
  <c r="RJX62" i="7"/>
  <c r="RJY62" i="7"/>
  <c r="RJZ62" i="7"/>
  <c r="RKA62" i="7"/>
  <c r="RKB62" i="7"/>
  <c r="RKC62" i="7"/>
  <c r="RKD62" i="7"/>
  <c r="RKE62" i="7"/>
  <c r="RKF62" i="7"/>
  <c r="RKG62" i="7"/>
  <c r="RKH62" i="7"/>
  <c r="RKI62" i="7"/>
  <c r="RKJ62" i="7"/>
  <c r="RKK62" i="7"/>
  <c r="RKL62" i="7"/>
  <c r="RKM62" i="7"/>
  <c r="RKN62" i="7"/>
  <c r="RKO62" i="7"/>
  <c r="RKP62" i="7"/>
  <c r="RKQ62" i="7"/>
  <c r="RKR62" i="7"/>
  <c r="RKS62" i="7"/>
  <c r="RKT62" i="7"/>
  <c r="RKU62" i="7"/>
  <c r="RKV62" i="7"/>
  <c r="RKW62" i="7"/>
  <c r="RKX62" i="7"/>
  <c r="RKY62" i="7"/>
  <c r="RKZ62" i="7"/>
  <c r="RLA62" i="7"/>
  <c r="RLB62" i="7"/>
  <c r="RLC62" i="7"/>
  <c r="RLD62" i="7"/>
  <c r="RLE62" i="7"/>
  <c r="RLF62" i="7"/>
  <c r="RLG62" i="7"/>
  <c r="RLH62" i="7"/>
  <c r="RLI62" i="7"/>
  <c r="RLJ62" i="7"/>
  <c r="RLK62" i="7"/>
  <c r="RLL62" i="7"/>
  <c r="RLM62" i="7"/>
  <c r="RLN62" i="7"/>
  <c r="RLO62" i="7"/>
  <c r="RLP62" i="7"/>
  <c r="RLQ62" i="7"/>
  <c r="RLR62" i="7"/>
  <c r="RLS62" i="7"/>
  <c r="RLT62" i="7"/>
  <c r="RLU62" i="7"/>
  <c r="RLV62" i="7"/>
  <c r="RLW62" i="7"/>
  <c r="RLX62" i="7"/>
  <c r="RLY62" i="7"/>
  <c r="RLZ62" i="7"/>
  <c r="RMA62" i="7"/>
  <c r="RMB62" i="7"/>
  <c r="RMC62" i="7"/>
  <c r="RMD62" i="7"/>
  <c r="RME62" i="7"/>
  <c r="RMF62" i="7"/>
  <c r="RMG62" i="7"/>
  <c r="RMH62" i="7"/>
  <c r="RMI62" i="7"/>
  <c r="RMJ62" i="7"/>
  <c r="RMK62" i="7"/>
  <c r="RML62" i="7"/>
  <c r="RMM62" i="7"/>
  <c r="RMN62" i="7"/>
  <c r="RMO62" i="7"/>
  <c r="RMP62" i="7"/>
  <c r="RMQ62" i="7"/>
  <c r="RMR62" i="7"/>
  <c r="RMS62" i="7"/>
  <c r="RMT62" i="7"/>
  <c r="RMU62" i="7"/>
  <c r="RMV62" i="7"/>
  <c r="RMW62" i="7"/>
  <c r="RMX62" i="7"/>
  <c r="RMY62" i="7"/>
  <c r="RMZ62" i="7"/>
  <c r="RNA62" i="7"/>
  <c r="RNB62" i="7"/>
  <c r="RNC62" i="7"/>
  <c r="RND62" i="7"/>
  <c r="RNE62" i="7"/>
  <c r="RNF62" i="7"/>
  <c r="RNG62" i="7"/>
  <c r="RNH62" i="7"/>
  <c r="RNI62" i="7"/>
  <c r="RNJ62" i="7"/>
  <c r="RNK62" i="7"/>
  <c r="RNL62" i="7"/>
  <c r="RNM62" i="7"/>
  <c r="RNN62" i="7"/>
  <c r="RNO62" i="7"/>
  <c r="RNP62" i="7"/>
  <c r="RNQ62" i="7"/>
  <c r="RNR62" i="7"/>
  <c r="RNS62" i="7"/>
  <c r="RNT62" i="7"/>
  <c r="RNU62" i="7"/>
  <c r="RNV62" i="7"/>
  <c r="RNW62" i="7"/>
  <c r="RNX62" i="7"/>
  <c r="RNY62" i="7"/>
  <c r="RNZ62" i="7"/>
  <c r="ROA62" i="7"/>
  <c r="ROB62" i="7"/>
  <c r="ROC62" i="7"/>
  <c r="ROD62" i="7"/>
  <c r="ROE62" i="7"/>
  <c r="ROF62" i="7"/>
  <c r="ROG62" i="7"/>
  <c r="ROH62" i="7"/>
  <c r="ROI62" i="7"/>
  <c r="ROJ62" i="7"/>
  <c r="ROK62" i="7"/>
  <c r="ROL62" i="7"/>
  <c r="ROM62" i="7"/>
  <c r="RON62" i="7"/>
  <c r="ROO62" i="7"/>
  <c r="ROP62" i="7"/>
  <c r="ROQ62" i="7"/>
  <c r="ROR62" i="7"/>
  <c r="ROS62" i="7"/>
  <c r="ROT62" i="7"/>
  <c r="ROU62" i="7"/>
  <c r="ROV62" i="7"/>
  <c r="ROW62" i="7"/>
  <c r="ROX62" i="7"/>
  <c r="ROY62" i="7"/>
  <c r="ROZ62" i="7"/>
  <c r="RPA62" i="7"/>
  <c r="RPB62" i="7"/>
  <c r="RPC62" i="7"/>
  <c r="RPD62" i="7"/>
  <c r="RPE62" i="7"/>
  <c r="RPF62" i="7"/>
  <c r="RPG62" i="7"/>
  <c r="RPH62" i="7"/>
  <c r="RPI62" i="7"/>
  <c r="RPJ62" i="7"/>
  <c r="RPK62" i="7"/>
  <c r="RPL62" i="7"/>
  <c r="RPM62" i="7"/>
  <c r="RPN62" i="7"/>
  <c r="RPO62" i="7"/>
  <c r="RPP62" i="7"/>
  <c r="RPQ62" i="7"/>
  <c r="RPR62" i="7"/>
  <c r="RPS62" i="7"/>
  <c r="RPT62" i="7"/>
  <c r="RPU62" i="7"/>
  <c r="RPV62" i="7"/>
  <c r="RPW62" i="7"/>
  <c r="RPX62" i="7"/>
  <c r="RPY62" i="7"/>
  <c r="RPZ62" i="7"/>
  <c r="RQA62" i="7"/>
  <c r="RQB62" i="7"/>
  <c r="RQC62" i="7"/>
  <c r="RQD62" i="7"/>
  <c r="RQE62" i="7"/>
  <c r="RQF62" i="7"/>
  <c r="RQG62" i="7"/>
  <c r="RQH62" i="7"/>
  <c r="RQI62" i="7"/>
  <c r="RQJ62" i="7"/>
  <c r="RQK62" i="7"/>
  <c r="RQL62" i="7"/>
  <c r="RQM62" i="7"/>
  <c r="RQN62" i="7"/>
  <c r="RQO62" i="7"/>
  <c r="RQP62" i="7"/>
  <c r="RQQ62" i="7"/>
  <c r="RQR62" i="7"/>
  <c r="RQS62" i="7"/>
  <c r="RQT62" i="7"/>
  <c r="RQU62" i="7"/>
  <c r="RQV62" i="7"/>
  <c r="RQW62" i="7"/>
  <c r="RQX62" i="7"/>
  <c r="RQY62" i="7"/>
  <c r="RQZ62" i="7"/>
  <c r="RRA62" i="7"/>
  <c r="RRB62" i="7"/>
  <c r="RRC62" i="7"/>
  <c r="RRD62" i="7"/>
  <c r="RRE62" i="7"/>
  <c r="RRF62" i="7"/>
  <c r="RRG62" i="7"/>
  <c r="RRH62" i="7"/>
  <c r="RRI62" i="7"/>
  <c r="RRJ62" i="7"/>
  <c r="RRK62" i="7"/>
  <c r="RRL62" i="7"/>
  <c r="RRM62" i="7"/>
  <c r="RRN62" i="7"/>
  <c r="RRO62" i="7"/>
  <c r="RRP62" i="7"/>
  <c r="RRQ62" i="7"/>
  <c r="RRR62" i="7"/>
  <c r="RRS62" i="7"/>
  <c r="RRT62" i="7"/>
  <c r="RRU62" i="7"/>
  <c r="RRV62" i="7"/>
  <c r="RRW62" i="7"/>
  <c r="RRX62" i="7"/>
  <c r="RRY62" i="7"/>
  <c r="RRZ62" i="7"/>
  <c r="RSA62" i="7"/>
  <c r="RSB62" i="7"/>
  <c r="RSC62" i="7"/>
  <c r="RSD62" i="7"/>
  <c r="RSE62" i="7"/>
  <c r="RSF62" i="7"/>
  <c r="RSG62" i="7"/>
  <c r="RSH62" i="7"/>
  <c r="RSI62" i="7"/>
  <c r="RSJ62" i="7"/>
  <c r="RSK62" i="7"/>
  <c r="RSL62" i="7"/>
  <c r="RSM62" i="7"/>
  <c r="RSN62" i="7"/>
  <c r="RSO62" i="7"/>
  <c r="RSP62" i="7"/>
  <c r="RSQ62" i="7"/>
  <c r="RSR62" i="7"/>
  <c r="RSS62" i="7"/>
  <c r="RST62" i="7"/>
  <c r="RSU62" i="7"/>
  <c r="RSV62" i="7"/>
  <c r="RSW62" i="7"/>
  <c r="RSX62" i="7"/>
  <c r="RSY62" i="7"/>
  <c r="RSZ62" i="7"/>
  <c r="RTA62" i="7"/>
  <c r="RTB62" i="7"/>
  <c r="RTC62" i="7"/>
  <c r="RTD62" i="7"/>
  <c r="RTE62" i="7"/>
  <c r="RTF62" i="7"/>
  <c r="RTG62" i="7"/>
  <c r="RTH62" i="7"/>
  <c r="RTI62" i="7"/>
  <c r="RTJ62" i="7"/>
  <c r="RTK62" i="7"/>
  <c r="RTL62" i="7"/>
  <c r="RTM62" i="7"/>
  <c r="RTN62" i="7"/>
  <c r="RTO62" i="7"/>
  <c r="RTP62" i="7"/>
  <c r="RTQ62" i="7"/>
  <c r="RTR62" i="7"/>
  <c r="RTS62" i="7"/>
  <c r="RTT62" i="7"/>
  <c r="RTU62" i="7"/>
  <c r="RTV62" i="7"/>
  <c r="RTW62" i="7"/>
  <c r="RTX62" i="7"/>
  <c r="RTY62" i="7"/>
  <c r="RTZ62" i="7"/>
  <c r="RUA62" i="7"/>
  <c r="RUB62" i="7"/>
  <c r="RUC62" i="7"/>
  <c r="RUD62" i="7"/>
  <c r="RUE62" i="7"/>
  <c r="RUF62" i="7"/>
  <c r="RUG62" i="7"/>
  <c r="RUH62" i="7"/>
  <c r="RUI62" i="7"/>
  <c r="RUJ62" i="7"/>
  <c r="RUK62" i="7"/>
  <c r="RUL62" i="7"/>
  <c r="RUM62" i="7"/>
  <c r="RUN62" i="7"/>
  <c r="RUO62" i="7"/>
  <c r="RUP62" i="7"/>
  <c r="RUQ62" i="7"/>
  <c r="RUR62" i="7"/>
  <c r="RUS62" i="7"/>
  <c r="RUT62" i="7"/>
  <c r="RUU62" i="7"/>
  <c r="RUV62" i="7"/>
  <c r="RUW62" i="7"/>
  <c r="RUX62" i="7"/>
  <c r="RUY62" i="7"/>
  <c r="RUZ62" i="7"/>
  <c r="RVA62" i="7"/>
  <c r="RVB62" i="7"/>
  <c r="RVC62" i="7"/>
  <c r="RVD62" i="7"/>
  <c r="RVE62" i="7"/>
  <c r="RVF62" i="7"/>
  <c r="RVG62" i="7"/>
  <c r="RVH62" i="7"/>
  <c r="RVI62" i="7"/>
  <c r="RVJ62" i="7"/>
  <c r="RVK62" i="7"/>
  <c r="RVL62" i="7"/>
  <c r="RVM62" i="7"/>
  <c r="RVN62" i="7"/>
  <c r="RVO62" i="7"/>
  <c r="RVP62" i="7"/>
  <c r="RVQ62" i="7"/>
  <c r="RVR62" i="7"/>
  <c r="RVS62" i="7"/>
  <c r="RVT62" i="7"/>
  <c r="RVU62" i="7"/>
  <c r="RVV62" i="7"/>
  <c r="RVW62" i="7"/>
  <c r="RVX62" i="7"/>
  <c r="RVY62" i="7"/>
  <c r="RVZ62" i="7"/>
  <c r="RWA62" i="7"/>
  <c r="RWB62" i="7"/>
  <c r="RWC62" i="7"/>
  <c r="RWD62" i="7"/>
  <c r="RWE62" i="7"/>
  <c r="RWF62" i="7"/>
  <c r="RWG62" i="7"/>
  <c r="RWH62" i="7"/>
  <c r="RWI62" i="7"/>
  <c r="RWJ62" i="7"/>
  <c r="RWK62" i="7"/>
  <c r="RWL62" i="7"/>
  <c r="RWM62" i="7"/>
  <c r="RWN62" i="7"/>
  <c r="RWO62" i="7"/>
  <c r="RWP62" i="7"/>
  <c r="RWQ62" i="7"/>
  <c r="RWR62" i="7"/>
  <c r="RWS62" i="7"/>
  <c r="RWT62" i="7"/>
  <c r="RWU62" i="7"/>
  <c r="RWV62" i="7"/>
  <c r="RWW62" i="7"/>
  <c r="RWX62" i="7"/>
  <c r="RWY62" i="7"/>
  <c r="RWZ62" i="7"/>
  <c r="RXA62" i="7"/>
  <c r="RXB62" i="7"/>
  <c r="RXC62" i="7"/>
  <c r="RXD62" i="7"/>
  <c r="RXE62" i="7"/>
  <c r="RXF62" i="7"/>
  <c r="RXG62" i="7"/>
  <c r="RXH62" i="7"/>
  <c r="RXI62" i="7"/>
  <c r="RXJ62" i="7"/>
  <c r="RXK62" i="7"/>
  <c r="RXL62" i="7"/>
  <c r="RXM62" i="7"/>
  <c r="RXN62" i="7"/>
  <c r="RXO62" i="7"/>
  <c r="RXP62" i="7"/>
  <c r="RXQ62" i="7"/>
  <c r="RXR62" i="7"/>
  <c r="RXS62" i="7"/>
  <c r="RXT62" i="7"/>
  <c r="RXU62" i="7"/>
  <c r="RXV62" i="7"/>
  <c r="RXW62" i="7"/>
  <c r="RXX62" i="7"/>
  <c r="RXY62" i="7"/>
  <c r="RXZ62" i="7"/>
  <c r="RYA62" i="7"/>
  <c r="RYB62" i="7"/>
  <c r="RYC62" i="7"/>
  <c r="RYD62" i="7"/>
  <c r="RYE62" i="7"/>
  <c r="RYF62" i="7"/>
  <c r="RYG62" i="7"/>
  <c r="RYH62" i="7"/>
  <c r="RYI62" i="7"/>
  <c r="RYJ62" i="7"/>
  <c r="RYK62" i="7"/>
  <c r="RYL62" i="7"/>
  <c r="RYM62" i="7"/>
  <c r="RYN62" i="7"/>
  <c r="RYO62" i="7"/>
  <c r="RYP62" i="7"/>
  <c r="RYQ62" i="7"/>
  <c r="RYR62" i="7"/>
  <c r="RYS62" i="7"/>
  <c r="RYT62" i="7"/>
  <c r="RYU62" i="7"/>
  <c r="RYV62" i="7"/>
  <c r="RYW62" i="7"/>
  <c r="RYX62" i="7"/>
  <c r="RYY62" i="7"/>
  <c r="RYZ62" i="7"/>
  <c r="RZA62" i="7"/>
  <c r="RZB62" i="7"/>
  <c r="RZC62" i="7"/>
  <c r="RZD62" i="7"/>
  <c r="RZE62" i="7"/>
  <c r="RZF62" i="7"/>
  <c r="RZG62" i="7"/>
  <c r="RZH62" i="7"/>
  <c r="RZI62" i="7"/>
  <c r="RZJ62" i="7"/>
  <c r="RZK62" i="7"/>
  <c r="RZL62" i="7"/>
  <c r="RZM62" i="7"/>
  <c r="RZN62" i="7"/>
  <c r="RZO62" i="7"/>
  <c r="RZP62" i="7"/>
  <c r="RZQ62" i="7"/>
  <c r="RZR62" i="7"/>
  <c r="RZS62" i="7"/>
  <c r="RZT62" i="7"/>
  <c r="RZU62" i="7"/>
  <c r="RZV62" i="7"/>
  <c r="RZW62" i="7"/>
  <c r="RZX62" i="7"/>
  <c r="RZY62" i="7"/>
  <c r="RZZ62" i="7"/>
  <c r="SAA62" i="7"/>
  <c r="SAB62" i="7"/>
  <c r="SAC62" i="7"/>
  <c r="SAD62" i="7"/>
  <c r="SAE62" i="7"/>
  <c r="SAF62" i="7"/>
  <c r="SAG62" i="7"/>
  <c r="SAH62" i="7"/>
  <c r="SAI62" i="7"/>
  <c r="SAJ62" i="7"/>
  <c r="SAK62" i="7"/>
  <c r="SAL62" i="7"/>
  <c r="SAM62" i="7"/>
  <c r="SAN62" i="7"/>
  <c r="SAO62" i="7"/>
  <c r="SAP62" i="7"/>
  <c r="SAQ62" i="7"/>
  <c r="SAR62" i="7"/>
  <c r="SAS62" i="7"/>
  <c r="SAT62" i="7"/>
  <c r="SAU62" i="7"/>
  <c r="SAV62" i="7"/>
  <c r="SAW62" i="7"/>
  <c r="SAX62" i="7"/>
  <c r="SAY62" i="7"/>
  <c r="SAZ62" i="7"/>
  <c r="SBA62" i="7"/>
  <c r="SBB62" i="7"/>
  <c r="SBC62" i="7"/>
  <c r="SBD62" i="7"/>
  <c r="SBE62" i="7"/>
  <c r="SBF62" i="7"/>
  <c r="SBG62" i="7"/>
  <c r="SBH62" i="7"/>
  <c r="SBI62" i="7"/>
  <c r="SBJ62" i="7"/>
  <c r="SBK62" i="7"/>
  <c r="SBL62" i="7"/>
  <c r="SBM62" i="7"/>
  <c r="SBN62" i="7"/>
  <c r="SBO62" i="7"/>
  <c r="SBP62" i="7"/>
  <c r="SBQ62" i="7"/>
  <c r="SBR62" i="7"/>
  <c r="SBS62" i="7"/>
  <c r="SBT62" i="7"/>
  <c r="SBU62" i="7"/>
  <c r="SBV62" i="7"/>
  <c r="SBW62" i="7"/>
  <c r="SBX62" i="7"/>
  <c r="SBY62" i="7"/>
  <c r="SBZ62" i="7"/>
  <c r="SCA62" i="7"/>
  <c r="SCB62" i="7"/>
  <c r="SCC62" i="7"/>
  <c r="SCD62" i="7"/>
  <c r="SCE62" i="7"/>
  <c r="SCF62" i="7"/>
  <c r="SCG62" i="7"/>
  <c r="SCH62" i="7"/>
  <c r="SCI62" i="7"/>
  <c r="SCJ62" i="7"/>
  <c r="SCK62" i="7"/>
  <c r="SCL62" i="7"/>
  <c r="SCM62" i="7"/>
  <c r="SCN62" i="7"/>
  <c r="SCO62" i="7"/>
  <c r="SCP62" i="7"/>
  <c r="SCQ62" i="7"/>
  <c r="SCR62" i="7"/>
  <c r="SCS62" i="7"/>
  <c r="SCT62" i="7"/>
  <c r="SCU62" i="7"/>
  <c r="SCV62" i="7"/>
  <c r="SCW62" i="7"/>
  <c r="SCX62" i="7"/>
  <c r="SCY62" i="7"/>
  <c r="SCZ62" i="7"/>
  <c r="SDA62" i="7"/>
  <c r="SDB62" i="7"/>
  <c r="SDC62" i="7"/>
  <c r="SDD62" i="7"/>
  <c r="SDE62" i="7"/>
  <c r="SDF62" i="7"/>
  <c r="SDG62" i="7"/>
  <c r="SDH62" i="7"/>
  <c r="SDI62" i="7"/>
  <c r="SDJ62" i="7"/>
  <c r="SDK62" i="7"/>
  <c r="SDL62" i="7"/>
  <c r="SDM62" i="7"/>
  <c r="SDN62" i="7"/>
  <c r="SDO62" i="7"/>
  <c r="SDP62" i="7"/>
  <c r="SDQ62" i="7"/>
  <c r="SDR62" i="7"/>
  <c r="SDS62" i="7"/>
  <c r="SDT62" i="7"/>
  <c r="SDU62" i="7"/>
  <c r="SDV62" i="7"/>
  <c r="SDW62" i="7"/>
  <c r="SDX62" i="7"/>
  <c r="SDY62" i="7"/>
  <c r="SDZ62" i="7"/>
  <c r="SEA62" i="7"/>
  <c r="SEB62" i="7"/>
  <c r="SEC62" i="7"/>
  <c r="SED62" i="7"/>
  <c r="SEE62" i="7"/>
  <c r="SEF62" i="7"/>
  <c r="SEG62" i="7"/>
  <c r="SEH62" i="7"/>
  <c r="SEI62" i="7"/>
  <c r="SEJ62" i="7"/>
  <c r="SEK62" i="7"/>
  <c r="SEL62" i="7"/>
  <c r="SEM62" i="7"/>
  <c r="SEN62" i="7"/>
  <c r="SEO62" i="7"/>
  <c r="SEP62" i="7"/>
  <c r="SEQ62" i="7"/>
  <c r="SER62" i="7"/>
  <c r="SES62" i="7"/>
  <c r="SET62" i="7"/>
  <c r="SEU62" i="7"/>
  <c r="SEV62" i="7"/>
  <c r="SEW62" i="7"/>
  <c r="SEX62" i="7"/>
  <c r="SEY62" i="7"/>
  <c r="SEZ62" i="7"/>
  <c r="SFA62" i="7"/>
  <c r="SFB62" i="7"/>
  <c r="SFC62" i="7"/>
  <c r="SFD62" i="7"/>
  <c r="SFE62" i="7"/>
  <c r="SFF62" i="7"/>
  <c r="SFG62" i="7"/>
  <c r="SFH62" i="7"/>
  <c r="SFI62" i="7"/>
  <c r="SFJ62" i="7"/>
  <c r="SFK62" i="7"/>
  <c r="SFL62" i="7"/>
  <c r="SFM62" i="7"/>
  <c r="SFN62" i="7"/>
  <c r="SFO62" i="7"/>
  <c r="SFP62" i="7"/>
  <c r="SFQ62" i="7"/>
  <c r="SFR62" i="7"/>
  <c r="SFS62" i="7"/>
  <c r="SFT62" i="7"/>
  <c r="SFU62" i="7"/>
  <c r="SFV62" i="7"/>
  <c r="SFW62" i="7"/>
  <c r="SFX62" i="7"/>
  <c r="SFY62" i="7"/>
  <c r="SFZ62" i="7"/>
  <c r="SGA62" i="7"/>
  <c r="SGB62" i="7"/>
  <c r="SGC62" i="7"/>
  <c r="SGD62" i="7"/>
  <c r="SGE62" i="7"/>
  <c r="SGF62" i="7"/>
  <c r="SGG62" i="7"/>
  <c r="SGH62" i="7"/>
  <c r="SGI62" i="7"/>
  <c r="SGJ62" i="7"/>
  <c r="SGK62" i="7"/>
  <c r="SGL62" i="7"/>
  <c r="SGM62" i="7"/>
  <c r="SGN62" i="7"/>
  <c r="SGO62" i="7"/>
  <c r="SGP62" i="7"/>
  <c r="SGQ62" i="7"/>
  <c r="SGR62" i="7"/>
  <c r="SGS62" i="7"/>
  <c r="SGT62" i="7"/>
  <c r="SGU62" i="7"/>
  <c r="SGV62" i="7"/>
  <c r="SGW62" i="7"/>
  <c r="SGX62" i="7"/>
  <c r="SGY62" i="7"/>
  <c r="SGZ62" i="7"/>
  <c r="SHA62" i="7"/>
  <c r="SHB62" i="7"/>
  <c r="SHC62" i="7"/>
  <c r="SHD62" i="7"/>
  <c r="SHE62" i="7"/>
  <c r="SHF62" i="7"/>
  <c r="SHG62" i="7"/>
  <c r="SHH62" i="7"/>
  <c r="SHI62" i="7"/>
  <c r="SHJ62" i="7"/>
  <c r="SHK62" i="7"/>
  <c r="SHL62" i="7"/>
  <c r="SHM62" i="7"/>
  <c r="SHN62" i="7"/>
  <c r="SHO62" i="7"/>
  <c r="SHP62" i="7"/>
  <c r="SHQ62" i="7"/>
  <c r="SHR62" i="7"/>
  <c r="SHS62" i="7"/>
  <c r="SHT62" i="7"/>
  <c r="SHU62" i="7"/>
  <c r="SHV62" i="7"/>
  <c r="SHW62" i="7"/>
  <c r="SHX62" i="7"/>
  <c r="SHY62" i="7"/>
  <c r="SHZ62" i="7"/>
  <c r="SIA62" i="7"/>
  <c r="SIB62" i="7"/>
  <c r="SIC62" i="7"/>
  <c r="SID62" i="7"/>
  <c r="SIE62" i="7"/>
  <c r="SIF62" i="7"/>
  <c r="SIG62" i="7"/>
  <c r="SIH62" i="7"/>
  <c r="SII62" i="7"/>
  <c r="SIJ62" i="7"/>
  <c r="SIK62" i="7"/>
  <c r="SIL62" i="7"/>
  <c r="SIM62" i="7"/>
  <c r="SIN62" i="7"/>
  <c r="SIO62" i="7"/>
  <c r="SIP62" i="7"/>
  <c r="SIQ62" i="7"/>
  <c r="SIR62" i="7"/>
  <c r="SIS62" i="7"/>
  <c r="SIT62" i="7"/>
  <c r="SIU62" i="7"/>
  <c r="SIV62" i="7"/>
  <c r="SIW62" i="7"/>
  <c r="SIX62" i="7"/>
  <c r="SIY62" i="7"/>
  <c r="SIZ62" i="7"/>
  <c r="SJA62" i="7"/>
  <c r="SJB62" i="7"/>
  <c r="SJC62" i="7"/>
  <c r="SJD62" i="7"/>
  <c r="SJE62" i="7"/>
  <c r="SJF62" i="7"/>
  <c r="SJG62" i="7"/>
  <c r="SJH62" i="7"/>
  <c r="SJI62" i="7"/>
  <c r="SJJ62" i="7"/>
  <c r="SJK62" i="7"/>
  <c r="SJL62" i="7"/>
  <c r="SJM62" i="7"/>
  <c r="SJN62" i="7"/>
  <c r="SJO62" i="7"/>
  <c r="SJP62" i="7"/>
  <c r="SJQ62" i="7"/>
  <c r="SJR62" i="7"/>
  <c r="SJS62" i="7"/>
  <c r="SJT62" i="7"/>
  <c r="SJU62" i="7"/>
  <c r="SJV62" i="7"/>
  <c r="SJW62" i="7"/>
  <c r="SJX62" i="7"/>
  <c r="SJY62" i="7"/>
  <c r="SJZ62" i="7"/>
  <c r="SKA62" i="7"/>
  <c r="SKB62" i="7"/>
  <c r="SKC62" i="7"/>
  <c r="SKD62" i="7"/>
  <c r="SKE62" i="7"/>
  <c r="SKF62" i="7"/>
  <c r="SKG62" i="7"/>
  <c r="SKH62" i="7"/>
  <c r="SKI62" i="7"/>
  <c r="SKJ62" i="7"/>
  <c r="SKK62" i="7"/>
  <c r="SKL62" i="7"/>
  <c r="SKM62" i="7"/>
  <c r="SKN62" i="7"/>
  <c r="SKO62" i="7"/>
  <c r="SKP62" i="7"/>
  <c r="SKQ62" i="7"/>
  <c r="SKR62" i="7"/>
  <c r="SKS62" i="7"/>
  <c r="SKT62" i="7"/>
  <c r="SKU62" i="7"/>
  <c r="SKV62" i="7"/>
  <c r="SKW62" i="7"/>
  <c r="SKX62" i="7"/>
  <c r="SKY62" i="7"/>
  <c r="SKZ62" i="7"/>
  <c r="SLA62" i="7"/>
  <c r="SLB62" i="7"/>
  <c r="SLC62" i="7"/>
  <c r="SLD62" i="7"/>
  <c r="SLE62" i="7"/>
  <c r="SLF62" i="7"/>
  <c r="SLG62" i="7"/>
  <c r="SLH62" i="7"/>
  <c r="SLI62" i="7"/>
  <c r="SLJ62" i="7"/>
  <c r="SLK62" i="7"/>
  <c r="SLL62" i="7"/>
  <c r="SLM62" i="7"/>
  <c r="SLN62" i="7"/>
  <c r="SLO62" i="7"/>
  <c r="SLP62" i="7"/>
  <c r="SLQ62" i="7"/>
  <c r="SLR62" i="7"/>
  <c r="SLS62" i="7"/>
  <c r="SLT62" i="7"/>
  <c r="SLU62" i="7"/>
  <c r="SLV62" i="7"/>
  <c r="SLW62" i="7"/>
  <c r="SLX62" i="7"/>
  <c r="SLY62" i="7"/>
  <c r="SLZ62" i="7"/>
  <c r="SMA62" i="7"/>
  <c r="SMB62" i="7"/>
  <c r="SMC62" i="7"/>
  <c r="SMD62" i="7"/>
  <c r="SME62" i="7"/>
  <c r="SMF62" i="7"/>
  <c r="SMG62" i="7"/>
  <c r="SMH62" i="7"/>
  <c r="SMI62" i="7"/>
  <c r="SMJ62" i="7"/>
  <c r="SMK62" i="7"/>
  <c r="SML62" i="7"/>
  <c r="SMM62" i="7"/>
  <c r="SMN62" i="7"/>
  <c r="SMO62" i="7"/>
  <c r="SMP62" i="7"/>
  <c r="SMQ62" i="7"/>
  <c r="SMR62" i="7"/>
  <c r="SMS62" i="7"/>
  <c r="SMT62" i="7"/>
  <c r="SMU62" i="7"/>
  <c r="SMV62" i="7"/>
  <c r="SMW62" i="7"/>
  <c r="SMX62" i="7"/>
  <c r="SMY62" i="7"/>
  <c r="SMZ62" i="7"/>
  <c r="SNA62" i="7"/>
  <c r="SNB62" i="7"/>
  <c r="SNC62" i="7"/>
  <c r="SND62" i="7"/>
  <c r="SNE62" i="7"/>
  <c r="SNF62" i="7"/>
  <c r="SNG62" i="7"/>
  <c r="SNH62" i="7"/>
  <c r="SNI62" i="7"/>
  <c r="SNJ62" i="7"/>
  <c r="SNK62" i="7"/>
  <c r="SNL62" i="7"/>
  <c r="SNM62" i="7"/>
  <c r="SNN62" i="7"/>
  <c r="SNO62" i="7"/>
  <c r="SNP62" i="7"/>
  <c r="SNQ62" i="7"/>
  <c r="SNR62" i="7"/>
  <c r="SNS62" i="7"/>
  <c r="SNT62" i="7"/>
  <c r="SNU62" i="7"/>
  <c r="SNV62" i="7"/>
  <c r="SNW62" i="7"/>
  <c r="SNX62" i="7"/>
  <c r="SNY62" i="7"/>
  <c r="SNZ62" i="7"/>
  <c r="SOA62" i="7"/>
  <c r="SOB62" i="7"/>
  <c r="SOC62" i="7"/>
  <c r="SOD62" i="7"/>
  <c r="SOE62" i="7"/>
  <c r="SOF62" i="7"/>
  <c r="SOG62" i="7"/>
  <c r="SOH62" i="7"/>
  <c r="SOI62" i="7"/>
  <c r="SOJ62" i="7"/>
  <c r="SOK62" i="7"/>
  <c r="SOL62" i="7"/>
  <c r="SOM62" i="7"/>
  <c r="SON62" i="7"/>
  <c r="SOO62" i="7"/>
  <c r="SOP62" i="7"/>
  <c r="SOQ62" i="7"/>
  <c r="SOR62" i="7"/>
  <c r="SOS62" i="7"/>
  <c r="SOT62" i="7"/>
  <c r="SOU62" i="7"/>
  <c r="SOV62" i="7"/>
  <c r="SOW62" i="7"/>
  <c r="SOX62" i="7"/>
  <c r="SOY62" i="7"/>
  <c r="SOZ62" i="7"/>
  <c r="SPA62" i="7"/>
  <c r="SPB62" i="7"/>
  <c r="SPC62" i="7"/>
  <c r="SPD62" i="7"/>
  <c r="SPE62" i="7"/>
  <c r="SPF62" i="7"/>
  <c r="SPG62" i="7"/>
  <c r="SPH62" i="7"/>
  <c r="SPI62" i="7"/>
  <c r="SPJ62" i="7"/>
  <c r="SPK62" i="7"/>
  <c r="SPL62" i="7"/>
  <c r="SPM62" i="7"/>
  <c r="SPN62" i="7"/>
  <c r="SPO62" i="7"/>
  <c r="SPP62" i="7"/>
  <c r="SPQ62" i="7"/>
  <c r="SPR62" i="7"/>
  <c r="SPS62" i="7"/>
  <c r="SPT62" i="7"/>
  <c r="SPU62" i="7"/>
  <c r="SPV62" i="7"/>
  <c r="SPW62" i="7"/>
  <c r="SPX62" i="7"/>
  <c r="SPY62" i="7"/>
  <c r="SPZ62" i="7"/>
  <c r="SQA62" i="7"/>
  <c r="SQB62" i="7"/>
  <c r="SQC62" i="7"/>
  <c r="SQD62" i="7"/>
  <c r="SQE62" i="7"/>
  <c r="SQF62" i="7"/>
  <c r="SQG62" i="7"/>
  <c r="SQH62" i="7"/>
  <c r="SQI62" i="7"/>
  <c r="SQJ62" i="7"/>
  <c r="SQK62" i="7"/>
  <c r="SQL62" i="7"/>
  <c r="SQM62" i="7"/>
  <c r="SQN62" i="7"/>
  <c r="SQO62" i="7"/>
  <c r="SQP62" i="7"/>
  <c r="SQQ62" i="7"/>
  <c r="SQR62" i="7"/>
  <c r="SQS62" i="7"/>
  <c r="SQT62" i="7"/>
  <c r="SQU62" i="7"/>
  <c r="SQV62" i="7"/>
  <c r="SQW62" i="7"/>
  <c r="SQX62" i="7"/>
  <c r="SQY62" i="7"/>
  <c r="SQZ62" i="7"/>
  <c r="SRA62" i="7"/>
  <c r="SRB62" i="7"/>
  <c r="SRC62" i="7"/>
  <c r="SRD62" i="7"/>
  <c r="SRE62" i="7"/>
  <c r="SRF62" i="7"/>
  <c r="SRG62" i="7"/>
  <c r="SRH62" i="7"/>
  <c r="SRI62" i="7"/>
  <c r="SRJ62" i="7"/>
  <c r="SRK62" i="7"/>
  <c r="SRL62" i="7"/>
  <c r="SRM62" i="7"/>
  <c r="SRN62" i="7"/>
  <c r="SRO62" i="7"/>
  <c r="SRP62" i="7"/>
  <c r="SRQ62" i="7"/>
  <c r="SRR62" i="7"/>
  <c r="SRS62" i="7"/>
  <c r="SRT62" i="7"/>
  <c r="SRU62" i="7"/>
  <c r="SRV62" i="7"/>
  <c r="SRW62" i="7"/>
  <c r="SRX62" i="7"/>
  <c r="SRY62" i="7"/>
  <c r="SRZ62" i="7"/>
  <c r="SSA62" i="7"/>
  <c r="SSB62" i="7"/>
  <c r="SSC62" i="7"/>
  <c r="SSD62" i="7"/>
  <c r="SSE62" i="7"/>
  <c r="SSF62" i="7"/>
  <c r="SSG62" i="7"/>
  <c r="SSH62" i="7"/>
  <c r="SSI62" i="7"/>
  <c r="SSJ62" i="7"/>
  <c r="SSK62" i="7"/>
  <c r="SSL62" i="7"/>
  <c r="SSM62" i="7"/>
  <c r="SSN62" i="7"/>
  <c r="SSO62" i="7"/>
  <c r="SSP62" i="7"/>
  <c r="SSQ62" i="7"/>
  <c r="SSR62" i="7"/>
  <c r="SSS62" i="7"/>
  <c r="SST62" i="7"/>
  <c r="SSU62" i="7"/>
  <c r="SSV62" i="7"/>
  <c r="SSW62" i="7"/>
  <c r="SSX62" i="7"/>
  <c r="SSY62" i="7"/>
  <c r="SSZ62" i="7"/>
  <c r="STA62" i="7"/>
  <c r="STB62" i="7"/>
  <c r="STC62" i="7"/>
  <c r="STD62" i="7"/>
  <c r="STE62" i="7"/>
  <c r="STF62" i="7"/>
  <c r="STG62" i="7"/>
  <c r="STH62" i="7"/>
  <c r="STI62" i="7"/>
  <c r="STJ62" i="7"/>
  <c r="STK62" i="7"/>
  <c r="STL62" i="7"/>
  <c r="STM62" i="7"/>
  <c r="STN62" i="7"/>
  <c r="STO62" i="7"/>
  <c r="STP62" i="7"/>
  <c r="STQ62" i="7"/>
  <c r="STR62" i="7"/>
  <c r="STS62" i="7"/>
  <c r="STT62" i="7"/>
  <c r="STU62" i="7"/>
  <c r="STV62" i="7"/>
  <c r="STW62" i="7"/>
  <c r="STX62" i="7"/>
  <c r="STY62" i="7"/>
  <c r="STZ62" i="7"/>
  <c r="SUA62" i="7"/>
  <c r="SUB62" i="7"/>
  <c r="SUC62" i="7"/>
  <c r="SUD62" i="7"/>
  <c r="SUE62" i="7"/>
  <c r="SUF62" i="7"/>
  <c r="SUG62" i="7"/>
  <c r="SUH62" i="7"/>
  <c r="SUI62" i="7"/>
  <c r="SUJ62" i="7"/>
  <c r="SUK62" i="7"/>
  <c r="SUL62" i="7"/>
  <c r="SUM62" i="7"/>
  <c r="SUN62" i="7"/>
  <c r="SUO62" i="7"/>
  <c r="SUP62" i="7"/>
  <c r="SUQ62" i="7"/>
  <c r="SUR62" i="7"/>
  <c r="SUS62" i="7"/>
  <c r="SUT62" i="7"/>
  <c r="SUU62" i="7"/>
  <c r="SUV62" i="7"/>
  <c r="SUW62" i="7"/>
  <c r="SUX62" i="7"/>
  <c r="SUY62" i="7"/>
  <c r="SUZ62" i="7"/>
  <c r="SVA62" i="7"/>
  <c r="SVB62" i="7"/>
  <c r="SVC62" i="7"/>
  <c r="SVD62" i="7"/>
  <c r="SVE62" i="7"/>
  <c r="SVF62" i="7"/>
  <c r="SVG62" i="7"/>
  <c r="SVH62" i="7"/>
  <c r="SVI62" i="7"/>
  <c r="SVJ62" i="7"/>
  <c r="SVK62" i="7"/>
  <c r="SVL62" i="7"/>
  <c r="SVM62" i="7"/>
  <c r="SVN62" i="7"/>
  <c r="SVO62" i="7"/>
  <c r="SVP62" i="7"/>
  <c r="SVQ62" i="7"/>
  <c r="SVR62" i="7"/>
  <c r="SVS62" i="7"/>
  <c r="SVT62" i="7"/>
  <c r="SVU62" i="7"/>
  <c r="SVV62" i="7"/>
  <c r="SVW62" i="7"/>
  <c r="SVX62" i="7"/>
  <c r="SVY62" i="7"/>
  <c r="SVZ62" i="7"/>
  <c r="SWA62" i="7"/>
  <c r="SWB62" i="7"/>
  <c r="SWC62" i="7"/>
  <c r="SWD62" i="7"/>
  <c r="SWE62" i="7"/>
  <c r="SWF62" i="7"/>
  <c r="SWG62" i="7"/>
  <c r="SWH62" i="7"/>
  <c r="SWI62" i="7"/>
  <c r="SWJ62" i="7"/>
  <c r="SWK62" i="7"/>
  <c r="SWL62" i="7"/>
  <c r="SWM62" i="7"/>
  <c r="SWN62" i="7"/>
  <c r="SWO62" i="7"/>
  <c r="SWP62" i="7"/>
  <c r="SWQ62" i="7"/>
  <c r="SWR62" i="7"/>
  <c r="SWS62" i="7"/>
  <c r="SWT62" i="7"/>
  <c r="SWU62" i="7"/>
  <c r="SWV62" i="7"/>
  <c r="SWW62" i="7"/>
  <c r="SWX62" i="7"/>
  <c r="SWY62" i="7"/>
  <c r="SWZ62" i="7"/>
  <c r="SXA62" i="7"/>
  <c r="SXB62" i="7"/>
  <c r="SXC62" i="7"/>
  <c r="SXD62" i="7"/>
  <c r="SXE62" i="7"/>
  <c r="SXF62" i="7"/>
  <c r="SXG62" i="7"/>
  <c r="SXH62" i="7"/>
  <c r="SXI62" i="7"/>
  <c r="SXJ62" i="7"/>
  <c r="SXK62" i="7"/>
  <c r="SXL62" i="7"/>
  <c r="SXM62" i="7"/>
  <c r="SXN62" i="7"/>
  <c r="SXO62" i="7"/>
  <c r="SXP62" i="7"/>
  <c r="SXQ62" i="7"/>
  <c r="SXR62" i="7"/>
  <c r="SXS62" i="7"/>
  <c r="SXT62" i="7"/>
  <c r="SXU62" i="7"/>
  <c r="SXV62" i="7"/>
  <c r="SXW62" i="7"/>
  <c r="SXX62" i="7"/>
  <c r="SXY62" i="7"/>
  <c r="SXZ62" i="7"/>
  <c r="SYA62" i="7"/>
  <c r="SYB62" i="7"/>
  <c r="SYC62" i="7"/>
  <c r="SYD62" i="7"/>
  <c r="SYE62" i="7"/>
  <c r="SYF62" i="7"/>
  <c r="SYG62" i="7"/>
  <c r="SYH62" i="7"/>
  <c r="SYI62" i="7"/>
  <c r="SYJ62" i="7"/>
  <c r="SYK62" i="7"/>
  <c r="SYL62" i="7"/>
  <c r="SYM62" i="7"/>
  <c r="SYN62" i="7"/>
  <c r="SYO62" i="7"/>
  <c r="SYP62" i="7"/>
  <c r="SYQ62" i="7"/>
  <c r="SYR62" i="7"/>
  <c r="SYS62" i="7"/>
  <c r="SYT62" i="7"/>
  <c r="SYU62" i="7"/>
  <c r="SYV62" i="7"/>
  <c r="SYW62" i="7"/>
  <c r="SYX62" i="7"/>
  <c r="SYY62" i="7"/>
  <c r="SYZ62" i="7"/>
  <c r="SZA62" i="7"/>
  <c r="SZB62" i="7"/>
  <c r="SZC62" i="7"/>
  <c r="SZD62" i="7"/>
  <c r="SZE62" i="7"/>
  <c r="SZF62" i="7"/>
  <c r="SZG62" i="7"/>
  <c r="SZH62" i="7"/>
  <c r="SZI62" i="7"/>
  <c r="SZJ62" i="7"/>
  <c r="SZK62" i="7"/>
  <c r="SZL62" i="7"/>
  <c r="SZM62" i="7"/>
  <c r="SZN62" i="7"/>
  <c r="SZO62" i="7"/>
  <c r="SZP62" i="7"/>
  <c r="SZQ62" i="7"/>
  <c r="SZR62" i="7"/>
  <c r="SZS62" i="7"/>
  <c r="SZT62" i="7"/>
  <c r="SZU62" i="7"/>
  <c r="SZV62" i="7"/>
  <c r="SZW62" i="7"/>
  <c r="SZX62" i="7"/>
  <c r="SZY62" i="7"/>
  <c r="SZZ62" i="7"/>
  <c r="TAA62" i="7"/>
  <c r="TAB62" i="7"/>
  <c r="TAC62" i="7"/>
  <c r="TAD62" i="7"/>
  <c r="TAE62" i="7"/>
  <c r="TAF62" i="7"/>
  <c r="TAG62" i="7"/>
  <c r="TAH62" i="7"/>
  <c r="TAI62" i="7"/>
  <c r="TAJ62" i="7"/>
  <c r="TAK62" i="7"/>
  <c r="TAL62" i="7"/>
  <c r="TAM62" i="7"/>
  <c r="TAN62" i="7"/>
  <c r="TAO62" i="7"/>
  <c r="TAP62" i="7"/>
  <c r="TAQ62" i="7"/>
  <c r="TAR62" i="7"/>
  <c r="TAS62" i="7"/>
  <c r="TAT62" i="7"/>
  <c r="TAU62" i="7"/>
  <c r="TAV62" i="7"/>
  <c r="TAW62" i="7"/>
  <c r="TAX62" i="7"/>
  <c r="TAY62" i="7"/>
  <c r="TAZ62" i="7"/>
  <c r="TBA62" i="7"/>
  <c r="TBB62" i="7"/>
  <c r="TBC62" i="7"/>
  <c r="TBD62" i="7"/>
  <c r="TBE62" i="7"/>
  <c r="TBF62" i="7"/>
  <c r="TBG62" i="7"/>
  <c r="TBH62" i="7"/>
  <c r="TBI62" i="7"/>
  <c r="TBJ62" i="7"/>
  <c r="TBK62" i="7"/>
  <c r="TBL62" i="7"/>
  <c r="TBM62" i="7"/>
  <c r="TBN62" i="7"/>
  <c r="TBO62" i="7"/>
  <c r="TBP62" i="7"/>
  <c r="TBQ62" i="7"/>
  <c r="TBR62" i="7"/>
  <c r="TBS62" i="7"/>
  <c r="TBT62" i="7"/>
  <c r="TBU62" i="7"/>
  <c r="TBV62" i="7"/>
  <c r="TBW62" i="7"/>
  <c r="TBX62" i="7"/>
  <c r="TBY62" i="7"/>
  <c r="TBZ62" i="7"/>
  <c r="TCA62" i="7"/>
  <c r="TCB62" i="7"/>
  <c r="TCC62" i="7"/>
  <c r="TCD62" i="7"/>
  <c r="TCE62" i="7"/>
  <c r="TCF62" i="7"/>
  <c r="TCG62" i="7"/>
  <c r="TCH62" i="7"/>
  <c r="TCI62" i="7"/>
  <c r="TCJ62" i="7"/>
  <c r="TCK62" i="7"/>
  <c r="TCL62" i="7"/>
  <c r="TCM62" i="7"/>
  <c r="TCN62" i="7"/>
  <c r="TCO62" i="7"/>
  <c r="TCP62" i="7"/>
  <c r="TCQ62" i="7"/>
  <c r="TCR62" i="7"/>
  <c r="TCS62" i="7"/>
  <c r="TCT62" i="7"/>
  <c r="TCU62" i="7"/>
  <c r="TCV62" i="7"/>
  <c r="TCW62" i="7"/>
  <c r="TCX62" i="7"/>
  <c r="TCY62" i="7"/>
  <c r="TCZ62" i="7"/>
  <c r="TDA62" i="7"/>
  <c r="TDB62" i="7"/>
  <c r="TDC62" i="7"/>
  <c r="TDD62" i="7"/>
  <c r="TDE62" i="7"/>
  <c r="TDF62" i="7"/>
  <c r="TDG62" i="7"/>
  <c r="TDH62" i="7"/>
  <c r="TDI62" i="7"/>
  <c r="TDJ62" i="7"/>
  <c r="TDK62" i="7"/>
  <c r="TDL62" i="7"/>
  <c r="TDM62" i="7"/>
  <c r="TDN62" i="7"/>
  <c r="TDO62" i="7"/>
  <c r="TDP62" i="7"/>
  <c r="TDQ62" i="7"/>
  <c r="TDR62" i="7"/>
  <c r="TDS62" i="7"/>
  <c r="TDT62" i="7"/>
  <c r="TDU62" i="7"/>
  <c r="TDV62" i="7"/>
  <c r="TDW62" i="7"/>
  <c r="TDX62" i="7"/>
  <c r="TDY62" i="7"/>
  <c r="TDZ62" i="7"/>
  <c r="TEA62" i="7"/>
  <c r="TEB62" i="7"/>
  <c r="TEC62" i="7"/>
  <c r="TED62" i="7"/>
  <c r="TEE62" i="7"/>
  <c r="TEF62" i="7"/>
  <c r="TEG62" i="7"/>
  <c r="TEH62" i="7"/>
  <c r="TEI62" i="7"/>
  <c r="TEJ62" i="7"/>
  <c r="TEK62" i="7"/>
  <c r="TEL62" i="7"/>
  <c r="TEM62" i="7"/>
  <c r="TEN62" i="7"/>
  <c r="TEO62" i="7"/>
  <c r="TEP62" i="7"/>
  <c r="TEQ62" i="7"/>
  <c r="TER62" i="7"/>
  <c r="TES62" i="7"/>
  <c r="TET62" i="7"/>
  <c r="TEU62" i="7"/>
  <c r="TEV62" i="7"/>
  <c r="TEW62" i="7"/>
  <c r="TEX62" i="7"/>
  <c r="TEY62" i="7"/>
  <c r="TEZ62" i="7"/>
  <c r="TFA62" i="7"/>
  <c r="TFB62" i="7"/>
  <c r="TFC62" i="7"/>
  <c r="TFD62" i="7"/>
  <c r="TFE62" i="7"/>
  <c r="TFF62" i="7"/>
  <c r="TFG62" i="7"/>
  <c r="TFH62" i="7"/>
  <c r="TFI62" i="7"/>
  <c r="TFJ62" i="7"/>
  <c r="TFK62" i="7"/>
  <c r="TFL62" i="7"/>
  <c r="TFM62" i="7"/>
  <c r="TFN62" i="7"/>
  <c r="TFO62" i="7"/>
  <c r="TFP62" i="7"/>
  <c r="TFQ62" i="7"/>
  <c r="TFR62" i="7"/>
  <c r="TFS62" i="7"/>
  <c r="TFT62" i="7"/>
  <c r="TFU62" i="7"/>
  <c r="TFV62" i="7"/>
  <c r="TFW62" i="7"/>
  <c r="TFX62" i="7"/>
  <c r="TFY62" i="7"/>
  <c r="TFZ62" i="7"/>
  <c r="TGA62" i="7"/>
  <c r="TGB62" i="7"/>
  <c r="TGC62" i="7"/>
  <c r="TGD62" i="7"/>
  <c r="TGE62" i="7"/>
  <c r="TGF62" i="7"/>
  <c r="TGG62" i="7"/>
  <c r="TGH62" i="7"/>
  <c r="TGI62" i="7"/>
  <c r="TGJ62" i="7"/>
  <c r="TGK62" i="7"/>
  <c r="TGL62" i="7"/>
  <c r="TGM62" i="7"/>
  <c r="TGN62" i="7"/>
  <c r="TGO62" i="7"/>
  <c r="TGP62" i="7"/>
  <c r="TGQ62" i="7"/>
  <c r="TGR62" i="7"/>
  <c r="TGS62" i="7"/>
  <c r="TGT62" i="7"/>
  <c r="TGU62" i="7"/>
  <c r="TGV62" i="7"/>
  <c r="TGW62" i="7"/>
  <c r="TGX62" i="7"/>
  <c r="TGY62" i="7"/>
  <c r="TGZ62" i="7"/>
  <c r="THA62" i="7"/>
  <c r="THB62" i="7"/>
  <c r="THC62" i="7"/>
  <c r="THD62" i="7"/>
  <c r="THE62" i="7"/>
  <c r="THF62" i="7"/>
  <c r="THG62" i="7"/>
  <c r="THH62" i="7"/>
  <c r="THI62" i="7"/>
  <c r="THJ62" i="7"/>
  <c r="THK62" i="7"/>
  <c r="THL62" i="7"/>
  <c r="THM62" i="7"/>
  <c r="THN62" i="7"/>
  <c r="THO62" i="7"/>
  <c r="THP62" i="7"/>
  <c r="THQ62" i="7"/>
  <c r="THR62" i="7"/>
  <c r="THS62" i="7"/>
  <c r="THT62" i="7"/>
  <c r="THU62" i="7"/>
  <c r="THV62" i="7"/>
  <c r="THW62" i="7"/>
  <c r="THX62" i="7"/>
  <c r="THY62" i="7"/>
  <c r="THZ62" i="7"/>
  <c r="TIA62" i="7"/>
  <c r="TIB62" i="7"/>
  <c r="TIC62" i="7"/>
  <c r="TID62" i="7"/>
  <c r="TIE62" i="7"/>
  <c r="TIF62" i="7"/>
  <c r="TIG62" i="7"/>
  <c r="TIH62" i="7"/>
  <c r="TII62" i="7"/>
  <c r="TIJ62" i="7"/>
  <c r="TIK62" i="7"/>
  <c r="TIL62" i="7"/>
  <c r="TIM62" i="7"/>
  <c r="TIN62" i="7"/>
  <c r="TIO62" i="7"/>
  <c r="TIP62" i="7"/>
  <c r="TIQ62" i="7"/>
  <c r="TIR62" i="7"/>
  <c r="TIS62" i="7"/>
  <c r="TIT62" i="7"/>
  <c r="TIU62" i="7"/>
  <c r="TIV62" i="7"/>
  <c r="TIW62" i="7"/>
  <c r="TIX62" i="7"/>
  <c r="TIY62" i="7"/>
  <c r="TIZ62" i="7"/>
  <c r="TJA62" i="7"/>
  <c r="TJB62" i="7"/>
  <c r="TJC62" i="7"/>
  <c r="TJD62" i="7"/>
  <c r="TJE62" i="7"/>
  <c r="TJF62" i="7"/>
  <c r="TJG62" i="7"/>
  <c r="TJH62" i="7"/>
  <c r="TJI62" i="7"/>
  <c r="TJJ62" i="7"/>
  <c r="TJK62" i="7"/>
  <c r="TJL62" i="7"/>
  <c r="TJM62" i="7"/>
  <c r="TJN62" i="7"/>
  <c r="TJO62" i="7"/>
  <c r="TJP62" i="7"/>
  <c r="TJQ62" i="7"/>
  <c r="TJR62" i="7"/>
  <c r="TJS62" i="7"/>
  <c r="TJT62" i="7"/>
  <c r="TJU62" i="7"/>
  <c r="TJV62" i="7"/>
  <c r="TJW62" i="7"/>
  <c r="TJX62" i="7"/>
  <c r="TJY62" i="7"/>
  <c r="TJZ62" i="7"/>
  <c r="TKA62" i="7"/>
  <c r="TKB62" i="7"/>
  <c r="TKC62" i="7"/>
  <c r="TKD62" i="7"/>
  <c r="TKE62" i="7"/>
  <c r="TKF62" i="7"/>
  <c r="TKG62" i="7"/>
  <c r="TKH62" i="7"/>
  <c r="TKI62" i="7"/>
  <c r="TKJ62" i="7"/>
  <c r="TKK62" i="7"/>
  <c r="TKL62" i="7"/>
  <c r="TKM62" i="7"/>
  <c r="TKN62" i="7"/>
  <c r="TKO62" i="7"/>
  <c r="TKP62" i="7"/>
  <c r="TKQ62" i="7"/>
  <c r="TKR62" i="7"/>
  <c r="TKS62" i="7"/>
  <c r="TKT62" i="7"/>
  <c r="TKU62" i="7"/>
  <c r="TKV62" i="7"/>
  <c r="TKW62" i="7"/>
  <c r="TKX62" i="7"/>
  <c r="TKY62" i="7"/>
  <c r="TKZ62" i="7"/>
  <c r="TLA62" i="7"/>
  <c r="TLB62" i="7"/>
  <c r="TLC62" i="7"/>
  <c r="TLD62" i="7"/>
  <c r="TLE62" i="7"/>
  <c r="TLF62" i="7"/>
  <c r="TLG62" i="7"/>
  <c r="TLH62" i="7"/>
  <c r="TLI62" i="7"/>
  <c r="TLJ62" i="7"/>
  <c r="TLK62" i="7"/>
  <c r="TLL62" i="7"/>
  <c r="TLM62" i="7"/>
  <c r="TLN62" i="7"/>
  <c r="TLO62" i="7"/>
  <c r="TLP62" i="7"/>
  <c r="TLQ62" i="7"/>
  <c r="TLR62" i="7"/>
  <c r="TLS62" i="7"/>
  <c r="TLT62" i="7"/>
  <c r="TLU62" i="7"/>
  <c r="TLV62" i="7"/>
  <c r="TLW62" i="7"/>
  <c r="TLX62" i="7"/>
  <c r="TLY62" i="7"/>
  <c r="TLZ62" i="7"/>
  <c r="TMA62" i="7"/>
  <c r="TMB62" i="7"/>
  <c r="TMC62" i="7"/>
  <c r="TMD62" i="7"/>
  <c r="TME62" i="7"/>
  <c r="TMF62" i="7"/>
  <c r="TMG62" i="7"/>
  <c r="TMH62" i="7"/>
  <c r="TMI62" i="7"/>
  <c r="TMJ62" i="7"/>
  <c r="TMK62" i="7"/>
  <c r="TML62" i="7"/>
  <c r="TMM62" i="7"/>
  <c r="TMN62" i="7"/>
  <c r="TMO62" i="7"/>
  <c r="TMP62" i="7"/>
  <c r="TMQ62" i="7"/>
  <c r="TMR62" i="7"/>
  <c r="TMS62" i="7"/>
  <c r="TMT62" i="7"/>
  <c r="TMU62" i="7"/>
  <c r="TMV62" i="7"/>
  <c r="TMW62" i="7"/>
  <c r="TMX62" i="7"/>
  <c r="TMY62" i="7"/>
  <c r="TMZ62" i="7"/>
  <c r="TNA62" i="7"/>
  <c r="TNB62" i="7"/>
  <c r="TNC62" i="7"/>
  <c r="TND62" i="7"/>
  <c r="TNE62" i="7"/>
  <c r="TNF62" i="7"/>
  <c r="TNG62" i="7"/>
  <c r="TNH62" i="7"/>
  <c r="TNI62" i="7"/>
  <c r="TNJ62" i="7"/>
  <c r="TNK62" i="7"/>
  <c r="TNL62" i="7"/>
  <c r="TNM62" i="7"/>
  <c r="TNN62" i="7"/>
  <c r="TNO62" i="7"/>
  <c r="TNP62" i="7"/>
  <c r="TNQ62" i="7"/>
  <c r="TNR62" i="7"/>
  <c r="TNS62" i="7"/>
  <c r="TNT62" i="7"/>
  <c r="TNU62" i="7"/>
  <c r="TNV62" i="7"/>
  <c r="TNW62" i="7"/>
  <c r="TNX62" i="7"/>
  <c r="TNY62" i="7"/>
  <c r="TNZ62" i="7"/>
  <c r="TOA62" i="7"/>
  <c r="TOB62" i="7"/>
  <c r="TOC62" i="7"/>
  <c r="TOD62" i="7"/>
  <c r="TOE62" i="7"/>
  <c r="TOF62" i="7"/>
  <c r="TOG62" i="7"/>
  <c r="TOH62" i="7"/>
  <c r="TOI62" i="7"/>
  <c r="TOJ62" i="7"/>
  <c r="TOK62" i="7"/>
  <c r="TOL62" i="7"/>
  <c r="TOM62" i="7"/>
  <c r="TON62" i="7"/>
  <c r="TOO62" i="7"/>
  <c r="TOP62" i="7"/>
  <c r="TOQ62" i="7"/>
  <c r="TOR62" i="7"/>
  <c r="TOS62" i="7"/>
  <c r="TOT62" i="7"/>
  <c r="TOU62" i="7"/>
  <c r="TOV62" i="7"/>
  <c r="TOW62" i="7"/>
  <c r="TOX62" i="7"/>
  <c r="TOY62" i="7"/>
  <c r="TOZ62" i="7"/>
  <c r="TPA62" i="7"/>
  <c r="TPB62" i="7"/>
  <c r="TPC62" i="7"/>
  <c r="TPD62" i="7"/>
  <c r="TPE62" i="7"/>
  <c r="TPF62" i="7"/>
  <c r="TPG62" i="7"/>
  <c r="TPH62" i="7"/>
  <c r="TPI62" i="7"/>
  <c r="TPJ62" i="7"/>
  <c r="TPK62" i="7"/>
  <c r="TPL62" i="7"/>
  <c r="TPM62" i="7"/>
  <c r="TPN62" i="7"/>
  <c r="TPO62" i="7"/>
  <c r="TPP62" i="7"/>
  <c r="TPQ62" i="7"/>
  <c r="TPR62" i="7"/>
  <c r="TPS62" i="7"/>
  <c r="TPT62" i="7"/>
  <c r="TPU62" i="7"/>
  <c r="TPV62" i="7"/>
  <c r="TPW62" i="7"/>
  <c r="TPX62" i="7"/>
  <c r="TPY62" i="7"/>
  <c r="TPZ62" i="7"/>
  <c r="TQA62" i="7"/>
  <c r="TQB62" i="7"/>
  <c r="TQC62" i="7"/>
  <c r="TQD62" i="7"/>
  <c r="TQE62" i="7"/>
  <c r="TQF62" i="7"/>
  <c r="TQG62" i="7"/>
  <c r="TQH62" i="7"/>
  <c r="TQI62" i="7"/>
  <c r="TQJ62" i="7"/>
  <c r="TQK62" i="7"/>
  <c r="TQL62" i="7"/>
  <c r="TQM62" i="7"/>
  <c r="TQN62" i="7"/>
  <c r="TQO62" i="7"/>
  <c r="TQP62" i="7"/>
  <c r="TQQ62" i="7"/>
  <c r="TQR62" i="7"/>
  <c r="TQS62" i="7"/>
  <c r="TQT62" i="7"/>
  <c r="TQU62" i="7"/>
  <c r="TQV62" i="7"/>
  <c r="TQW62" i="7"/>
  <c r="TQX62" i="7"/>
  <c r="TQY62" i="7"/>
  <c r="TQZ62" i="7"/>
  <c r="TRA62" i="7"/>
  <c r="TRB62" i="7"/>
  <c r="TRC62" i="7"/>
  <c r="TRD62" i="7"/>
  <c r="TRE62" i="7"/>
  <c r="TRF62" i="7"/>
  <c r="TRG62" i="7"/>
  <c r="TRH62" i="7"/>
  <c r="TRI62" i="7"/>
  <c r="TRJ62" i="7"/>
  <c r="TRK62" i="7"/>
  <c r="TRL62" i="7"/>
  <c r="TRM62" i="7"/>
  <c r="TRN62" i="7"/>
  <c r="TRO62" i="7"/>
  <c r="TRP62" i="7"/>
  <c r="TRQ62" i="7"/>
  <c r="TRR62" i="7"/>
  <c r="TRS62" i="7"/>
  <c r="TRT62" i="7"/>
  <c r="TRU62" i="7"/>
  <c r="TRV62" i="7"/>
  <c r="TRW62" i="7"/>
  <c r="TRX62" i="7"/>
  <c r="TRY62" i="7"/>
  <c r="TRZ62" i="7"/>
  <c r="TSA62" i="7"/>
  <c r="TSB62" i="7"/>
  <c r="TSC62" i="7"/>
  <c r="TSD62" i="7"/>
  <c r="TSE62" i="7"/>
  <c r="TSF62" i="7"/>
  <c r="TSG62" i="7"/>
  <c r="TSH62" i="7"/>
  <c r="TSI62" i="7"/>
  <c r="TSJ62" i="7"/>
  <c r="TSK62" i="7"/>
  <c r="TSL62" i="7"/>
  <c r="TSM62" i="7"/>
  <c r="TSN62" i="7"/>
  <c r="TSO62" i="7"/>
  <c r="TSP62" i="7"/>
  <c r="TSQ62" i="7"/>
  <c r="TSR62" i="7"/>
  <c r="TSS62" i="7"/>
  <c r="TST62" i="7"/>
  <c r="TSU62" i="7"/>
  <c r="TSV62" i="7"/>
  <c r="TSW62" i="7"/>
  <c r="TSX62" i="7"/>
  <c r="TSY62" i="7"/>
  <c r="TSZ62" i="7"/>
  <c r="TTA62" i="7"/>
  <c r="TTB62" i="7"/>
  <c r="TTC62" i="7"/>
  <c r="TTD62" i="7"/>
  <c r="TTE62" i="7"/>
  <c r="TTF62" i="7"/>
  <c r="TTG62" i="7"/>
  <c r="TTH62" i="7"/>
  <c r="TTI62" i="7"/>
  <c r="TTJ62" i="7"/>
  <c r="TTK62" i="7"/>
  <c r="TTL62" i="7"/>
  <c r="TTM62" i="7"/>
  <c r="TTN62" i="7"/>
  <c r="TTO62" i="7"/>
  <c r="TTP62" i="7"/>
  <c r="TTQ62" i="7"/>
  <c r="TTR62" i="7"/>
  <c r="TTS62" i="7"/>
  <c r="TTT62" i="7"/>
  <c r="TTU62" i="7"/>
  <c r="TTV62" i="7"/>
  <c r="TTW62" i="7"/>
  <c r="TTX62" i="7"/>
  <c r="TTY62" i="7"/>
  <c r="TTZ62" i="7"/>
  <c r="TUA62" i="7"/>
  <c r="TUB62" i="7"/>
  <c r="TUC62" i="7"/>
  <c r="TUD62" i="7"/>
  <c r="TUE62" i="7"/>
  <c r="TUF62" i="7"/>
  <c r="TUG62" i="7"/>
  <c r="TUH62" i="7"/>
  <c r="TUI62" i="7"/>
  <c r="TUJ62" i="7"/>
  <c r="TUK62" i="7"/>
  <c r="TUL62" i="7"/>
  <c r="TUM62" i="7"/>
  <c r="TUN62" i="7"/>
  <c r="TUO62" i="7"/>
  <c r="TUP62" i="7"/>
  <c r="TUQ62" i="7"/>
  <c r="TUR62" i="7"/>
  <c r="TUS62" i="7"/>
  <c r="TUT62" i="7"/>
  <c r="TUU62" i="7"/>
  <c r="TUV62" i="7"/>
  <c r="TUW62" i="7"/>
  <c r="TUX62" i="7"/>
  <c r="TUY62" i="7"/>
  <c r="TUZ62" i="7"/>
  <c r="TVA62" i="7"/>
  <c r="TVB62" i="7"/>
  <c r="TVC62" i="7"/>
  <c r="TVD62" i="7"/>
  <c r="TVE62" i="7"/>
  <c r="TVF62" i="7"/>
  <c r="TVG62" i="7"/>
  <c r="TVH62" i="7"/>
  <c r="TVI62" i="7"/>
  <c r="TVJ62" i="7"/>
  <c r="TVK62" i="7"/>
  <c r="TVL62" i="7"/>
  <c r="TVM62" i="7"/>
  <c r="TVN62" i="7"/>
  <c r="TVO62" i="7"/>
  <c r="TVP62" i="7"/>
  <c r="TVQ62" i="7"/>
  <c r="TVR62" i="7"/>
  <c r="TVS62" i="7"/>
  <c r="TVT62" i="7"/>
  <c r="TVU62" i="7"/>
  <c r="TVV62" i="7"/>
  <c r="TVW62" i="7"/>
  <c r="TVX62" i="7"/>
  <c r="TVY62" i="7"/>
  <c r="TVZ62" i="7"/>
  <c r="TWA62" i="7"/>
  <c r="TWB62" i="7"/>
  <c r="TWC62" i="7"/>
  <c r="TWD62" i="7"/>
  <c r="TWE62" i="7"/>
  <c r="TWF62" i="7"/>
  <c r="TWG62" i="7"/>
  <c r="TWH62" i="7"/>
  <c r="TWI62" i="7"/>
  <c r="TWJ62" i="7"/>
  <c r="TWK62" i="7"/>
  <c r="TWL62" i="7"/>
  <c r="TWM62" i="7"/>
  <c r="TWN62" i="7"/>
  <c r="TWO62" i="7"/>
  <c r="TWP62" i="7"/>
  <c r="TWQ62" i="7"/>
  <c r="TWR62" i="7"/>
  <c r="TWS62" i="7"/>
  <c r="TWT62" i="7"/>
  <c r="TWU62" i="7"/>
  <c r="TWV62" i="7"/>
  <c r="TWW62" i="7"/>
  <c r="TWX62" i="7"/>
  <c r="TWY62" i="7"/>
  <c r="TWZ62" i="7"/>
  <c r="TXA62" i="7"/>
  <c r="TXB62" i="7"/>
  <c r="TXC62" i="7"/>
  <c r="TXD62" i="7"/>
  <c r="TXE62" i="7"/>
  <c r="TXF62" i="7"/>
  <c r="TXG62" i="7"/>
  <c r="TXH62" i="7"/>
  <c r="TXI62" i="7"/>
  <c r="TXJ62" i="7"/>
  <c r="TXK62" i="7"/>
  <c r="TXL62" i="7"/>
  <c r="TXM62" i="7"/>
  <c r="TXN62" i="7"/>
  <c r="TXO62" i="7"/>
  <c r="TXP62" i="7"/>
  <c r="TXQ62" i="7"/>
  <c r="TXR62" i="7"/>
  <c r="TXS62" i="7"/>
  <c r="TXT62" i="7"/>
  <c r="TXU62" i="7"/>
  <c r="TXV62" i="7"/>
  <c r="TXW62" i="7"/>
  <c r="TXX62" i="7"/>
  <c r="TXY62" i="7"/>
  <c r="TXZ62" i="7"/>
  <c r="TYA62" i="7"/>
  <c r="TYB62" i="7"/>
  <c r="TYC62" i="7"/>
  <c r="TYD62" i="7"/>
  <c r="TYE62" i="7"/>
  <c r="TYF62" i="7"/>
  <c r="TYG62" i="7"/>
  <c r="TYH62" i="7"/>
  <c r="TYI62" i="7"/>
  <c r="TYJ62" i="7"/>
  <c r="TYK62" i="7"/>
  <c r="TYL62" i="7"/>
  <c r="TYM62" i="7"/>
  <c r="TYN62" i="7"/>
  <c r="TYO62" i="7"/>
  <c r="TYP62" i="7"/>
  <c r="TYQ62" i="7"/>
  <c r="TYR62" i="7"/>
  <c r="TYS62" i="7"/>
  <c r="TYT62" i="7"/>
  <c r="TYU62" i="7"/>
  <c r="TYV62" i="7"/>
  <c r="TYW62" i="7"/>
  <c r="TYX62" i="7"/>
  <c r="TYY62" i="7"/>
  <c r="TYZ62" i="7"/>
  <c r="TZA62" i="7"/>
  <c r="TZB62" i="7"/>
  <c r="TZC62" i="7"/>
  <c r="TZD62" i="7"/>
  <c r="TZE62" i="7"/>
  <c r="TZF62" i="7"/>
  <c r="TZG62" i="7"/>
  <c r="TZH62" i="7"/>
  <c r="TZI62" i="7"/>
  <c r="TZJ62" i="7"/>
  <c r="TZK62" i="7"/>
  <c r="TZL62" i="7"/>
  <c r="TZM62" i="7"/>
  <c r="TZN62" i="7"/>
  <c r="TZO62" i="7"/>
  <c r="TZP62" i="7"/>
  <c r="TZQ62" i="7"/>
  <c r="TZR62" i="7"/>
  <c r="TZS62" i="7"/>
  <c r="TZT62" i="7"/>
  <c r="TZU62" i="7"/>
  <c r="TZV62" i="7"/>
  <c r="TZW62" i="7"/>
  <c r="TZX62" i="7"/>
  <c r="TZY62" i="7"/>
  <c r="TZZ62" i="7"/>
  <c r="UAA62" i="7"/>
  <c r="UAB62" i="7"/>
  <c r="UAC62" i="7"/>
  <c r="UAD62" i="7"/>
  <c r="UAE62" i="7"/>
  <c r="UAF62" i="7"/>
  <c r="UAG62" i="7"/>
  <c r="UAH62" i="7"/>
  <c r="UAI62" i="7"/>
  <c r="UAJ62" i="7"/>
  <c r="UAK62" i="7"/>
  <c r="UAL62" i="7"/>
  <c r="UAM62" i="7"/>
  <c r="UAN62" i="7"/>
  <c r="UAO62" i="7"/>
  <c r="UAP62" i="7"/>
  <c r="UAQ62" i="7"/>
  <c r="UAR62" i="7"/>
  <c r="UAS62" i="7"/>
  <c r="UAT62" i="7"/>
  <c r="UAU62" i="7"/>
  <c r="UAV62" i="7"/>
  <c r="UAW62" i="7"/>
  <c r="UAX62" i="7"/>
  <c r="UAY62" i="7"/>
  <c r="UAZ62" i="7"/>
  <c r="UBA62" i="7"/>
  <c r="UBB62" i="7"/>
  <c r="UBC62" i="7"/>
  <c r="UBD62" i="7"/>
  <c r="UBE62" i="7"/>
  <c r="UBF62" i="7"/>
  <c r="UBG62" i="7"/>
  <c r="UBH62" i="7"/>
  <c r="UBI62" i="7"/>
  <c r="UBJ62" i="7"/>
  <c r="UBK62" i="7"/>
  <c r="UBL62" i="7"/>
  <c r="UBM62" i="7"/>
  <c r="UBN62" i="7"/>
  <c r="UBO62" i="7"/>
  <c r="UBP62" i="7"/>
  <c r="UBQ62" i="7"/>
  <c r="UBR62" i="7"/>
  <c r="UBS62" i="7"/>
  <c r="UBT62" i="7"/>
  <c r="UBU62" i="7"/>
  <c r="UBV62" i="7"/>
  <c r="UBW62" i="7"/>
  <c r="UBX62" i="7"/>
  <c r="UBY62" i="7"/>
  <c r="UBZ62" i="7"/>
  <c r="UCA62" i="7"/>
  <c r="UCB62" i="7"/>
  <c r="UCC62" i="7"/>
  <c r="UCD62" i="7"/>
  <c r="UCE62" i="7"/>
  <c r="UCF62" i="7"/>
  <c r="UCG62" i="7"/>
  <c r="UCH62" i="7"/>
  <c r="UCI62" i="7"/>
  <c r="UCJ62" i="7"/>
  <c r="UCK62" i="7"/>
  <c r="UCL62" i="7"/>
  <c r="UCM62" i="7"/>
  <c r="UCN62" i="7"/>
  <c r="UCO62" i="7"/>
  <c r="UCP62" i="7"/>
  <c r="UCQ62" i="7"/>
  <c r="UCR62" i="7"/>
  <c r="UCS62" i="7"/>
  <c r="UCT62" i="7"/>
  <c r="UCU62" i="7"/>
  <c r="UCV62" i="7"/>
  <c r="UCW62" i="7"/>
  <c r="UCX62" i="7"/>
  <c r="UCY62" i="7"/>
  <c r="UCZ62" i="7"/>
  <c r="UDA62" i="7"/>
  <c r="UDB62" i="7"/>
  <c r="UDC62" i="7"/>
  <c r="UDD62" i="7"/>
  <c r="UDE62" i="7"/>
  <c r="UDF62" i="7"/>
  <c r="UDG62" i="7"/>
  <c r="UDH62" i="7"/>
  <c r="UDI62" i="7"/>
  <c r="UDJ62" i="7"/>
  <c r="UDK62" i="7"/>
  <c r="UDL62" i="7"/>
  <c r="UDM62" i="7"/>
  <c r="UDN62" i="7"/>
  <c r="UDO62" i="7"/>
  <c r="UDP62" i="7"/>
  <c r="UDQ62" i="7"/>
  <c r="UDR62" i="7"/>
  <c r="UDS62" i="7"/>
  <c r="UDT62" i="7"/>
  <c r="UDU62" i="7"/>
  <c r="UDV62" i="7"/>
  <c r="UDW62" i="7"/>
  <c r="UDX62" i="7"/>
  <c r="UDY62" i="7"/>
  <c r="UDZ62" i="7"/>
  <c r="UEA62" i="7"/>
  <c r="UEB62" i="7"/>
  <c r="UEC62" i="7"/>
  <c r="UED62" i="7"/>
  <c r="UEE62" i="7"/>
  <c r="UEF62" i="7"/>
  <c r="UEG62" i="7"/>
  <c r="UEH62" i="7"/>
  <c r="UEI62" i="7"/>
  <c r="UEJ62" i="7"/>
  <c r="UEK62" i="7"/>
  <c r="UEL62" i="7"/>
  <c r="UEM62" i="7"/>
  <c r="UEN62" i="7"/>
  <c r="UEO62" i="7"/>
  <c r="UEP62" i="7"/>
  <c r="UEQ62" i="7"/>
  <c r="UER62" i="7"/>
  <c r="UES62" i="7"/>
  <c r="UET62" i="7"/>
  <c r="UEU62" i="7"/>
  <c r="UEV62" i="7"/>
  <c r="UEW62" i="7"/>
  <c r="UEX62" i="7"/>
  <c r="UEY62" i="7"/>
  <c r="UEZ62" i="7"/>
  <c r="UFA62" i="7"/>
  <c r="UFB62" i="7"/>
  <c r="UFC62" i="7"/>
  <c r="UFD62" i="7"/>
  <c r="UFE62" i="7"/>
  <c r="UFF62" i="7"/>
  <c r="UFG62" i="7"/>
  <c r="UFH62" i="7"/>
  <c r="UFI62" i="7"/>
  <c r="UFJ62" i="7"/>
  <c r="UFK62" i="7"/>
  <c r="UFL62" i="7"/>
  <c r="UFM62" i="7"/>
  <c r="UFN62" i="7"/>
  <c r="UFO62" i="7"/>
  <c r="UFP62" i="7"/>
  <c r="UFQ62" i="7"/>
  <c r="UFR62" i="7"/>
  <c r="UFS62" i="7"/>
  <c r="UFT62" i="7"/>
  <c r="UFU62" i="7"/>
  <c r="UFV62" i="7"/>
  <c r="UFW62" i="7"/>
  <c r="UFX62" i="7"/>
  <c r="UFY62" i="7"/>
  <c r="UFZ62" i="7"/>
  <c r="UGA62" i="7"/>
  <c r="UGB62" i="7"/>
  <c r="UGC62" i="7"/>
  <c r="UGD62" i="7"/>
  <c r="UGE62" i="7"/>
  <c r="UGF62" i="7"/>
  <c r="UGG62" i="7"/>
  <c r="UGH62" i="7"/>
  <c r="UGI62" i="7"/>
  <c r="UGJ62" i="7"/>
  <c r="UGK62" i="7"/>
  <c r="UGL62" i="7"/>
  <c r="UGM62" i="7"/>
  <c r="UGN62" i="7"/>
  <c r="UGO62" i="7"/>
  <c r="UGP62" i="7"/>
  <c r="UGQ62" i="7"/>
  <c r="UGR62" i="7"/>
  <c r="UGS62" i="7"/>
  <c r="UGT62" i="7"/>
  <c r="UGU62" i="7"/>
  <c r="UGV62" i="7"/>
  <c r="UGW62" i="7"/>
  <c r="UGX62" i="7"/>
  <c r="UGY62" i="7"/>
  <c r="UGZ62" i="7"/>
  <c r="UHA62" i="7"/>
  <c r="UHB62" i="7"/>
  <c r="UHC62" i="7"/>
  <c r="UHD62" i="7"/>
  <c r="UHE62" i="7"/>
  <c r="UHF62" i="7"/>
  <c r="UHG62" i="7"/>
  <c r="UHH62" i="7"/>
  <c r="UHI62" i="7"/>
  <c r="UHJ62" i="7"/>
  <c r="UHK62" i="7"/>
  <c r="UHL62" i="7"/>
  <c r="UHM62" i="7"/>
  <c r="UHN62" i="7"/>
  <c r="UHO62" i="7"/>
  <c r="UHP62" i="7"/>
  <c r="UHQ62" i="7"/>
  <c r="UHR62" i="7"/>
  <c r="UHS62" i="7"/>
  <c r="UHT62" i="7"/>
  <c r="UHU62" i="7"/>
  <c r="UHV62" i="7"/>
  <c r="UHW62" i="7"/>
  <c r="UHX62" i="7"/>
  <c r="UHY62" i="7"/>
  <c r="UHZ62" i="7"/>
  <c r="UIA62" i="7"/>
  <c r="UIB62" i="7"/>
  <c r="UIC62" i="7"/>
  <c r="UID62" i="7"/>
  <c r="UIE62" i="7"/>
  <c r="UIF62" i="7"/>
  <c r="UIG62" i="7"/>
  <c r="UIH62" i="7"/>
  <c r="UII62" i="7"/>
  <c r="UIJ62" i="7"/>
  <c r="UIK62" i="7"/>
  <c r="UIL62" i="7"/>
  <c r="UIM62" i="7"/>
  <c r="UIN62" i="7"/>
  <c r="UIO62" i="7"/>
  <c r="UIP62" i="7"/>
  <c r="UIQ62" i="7"/>
  <c r="UIR62" i="7"/>
  <c r="UIS62" i="7"/>
  <c r="UIT62" i="7"/>
  <c r="UIU62" i="7"/>
  <c r="UIV62" i="7"/>
  <c r="UIW62" i="7"/>
  <c r="UIX62" i="7"/>
  <c r="UIY62" i="7"/>
  <c r="UIZ62" i="7"/>
  <c r="UJA62" i="7"/>
  <c r="UJB62" i="7"/>
  <c r="UJC62" i="7"/>
  <c r="UJD62" i="7"/>
  <c r="UJE62" i="7"/>
  <c r="UJF62" i="7"/>
  <c r="UJG62" i="7"/>
  <c r="UJH62" i="7"/>
  <c r="UJI62" i="7"/>
  <c r="UJJ62" i="7"/>
  <c r="UJK62" i="7"/>
  <c r="UJL62" i="7"/>
  <c r="UJM62" i="7"/>
  <c r="UJN62" i="7"/>
  <c r="UJO62" i="7"/>
  <c r="UJP62" i="7"/>
  <c r="UJQ62" i="7"/>
  <c r="UJR62" i="7"/>
  <c r="UJS62" i="7"/>
  <c r="UJT62" i="7"/>
  <c r="UJU62" i="7"/>
  <c r="UJV62" i="7"/>
  <c r="UJW62" i="7"/>
  <c r="UJX62" i="7"/>
  <c r="UJY62" i="7"/>
  <c r="UJZ62" i="7"/>
  <c r="UKA62" i="7"/>
  <c r="UKB62" i="7"/>
  <c r="UKC62" i="7"/>
  <c r="UKD62" i="7"/>
  <c r="UKE62" i="7"/>
  <c r="UKF62" i="7"/>
  <c r="UKG62" i="7"/>
  <c r="UKH62" i="7"/>
  <c r="UKI62" i="7"/>
  <c r="UKJ62" i="7"/>
  <c r="UKK62" i="7"/>
  <c r="UKL62" i="7"/>
  <c r="UKM62" i="7"/>
  <c r="UKN62" i="7"/>
  <c r="UKO62" i="7"/>
  <c r="UKP62" i="7"/>
  <c r="UKQ62" i="7"/>
  <c r="UKR62" i="7"/>
  <c r="UKS62" i="7"/>
  <c r="UKT62" i="7"/>
  <c r="UKU62" i="7"/>
  <c r="UKV62" i="7"/>
  <c r="UKW62" i="7"/>
  <c r="UKX62" i="7"/>
  <c r="UKY62" i="7"/>
  <c r="UKZ62" i="7"/>
  <c r="ULA62" i="7"/>
  <c r="ULB62" i="7"/>
  <c r="ULC62" i="7"/>
  <c r="ULD62" i="7"/>
  <c r="ULE62" i="7"/>
  <c r="ULF62" i="7"/>
  <c r="ULG62" i="7"/>
  <c r="ULH62" i="7"/>
  <c r="ULI62" i="7"/>
  <c r="ULJ62" i="7"/>
  <c r="ULK62" i="7"/>
  <c r="ULL62" i="7"/>
  <c r="ULM62" i="7"/>
  <c r="ULN62" i="7"/>
  <c r="ULO62" i="7"/>
  <c r="ULP62" i="7"/>
  <c r="ULQ62" i="7"/>
  <c r="ULR62" i="7"/>
  <c r="ULS62" i="7"/>
  <c r="ULT62" i="7"/>
  <c r="ULU62" i="7"/>
  <c r="ULV62" i="7"/>
  <c r="ULW62" i="7"/>
  <c r="ULX62" i="7"/>
  <c r="ULY62" i="7"/>
  <c r="ULZ62" i="7"/>
  <c r="UMA62" i="7"/>
  <c r="UMB62" i="7"/>
  <c r="UMC62" i="7"/>
  <c r="UMD62" i="7"/>
  <c r="UME62" i="7"/>
  <c r="UMF62" i="7"/>
  <c r="UMG62" i="7"/>
  <c r="UMH62" i="7"/>
  <c r="UMI62" i="7"/>
  <c r="UMJ62" i="7"/>
  <c r="UMK62" i="7"/>
  <c r="UML62" i="7"/>
  <c r="UMM62" i="7"/>
  <c r="UMN62" i="7"/>
  <c r="UMO62" i="7"/>
  <c r="UMP62" i="7"/>
  <c r="UMQ62" i="7"/>
  <c r="UMR62" i="7"/>
  <c r="UMS62" i="7"/>
  <c r="UMT62" i="7"/>
  <c r="UMU62" i="7"/>
  <c r="UMV62" i="7"/>
  <c r="UMW62" i="7"/>
  <c r="UMX62" i="7"/>
  <c r="UMY62" i="7"/>
  <c r="UMZ62" i="7"/>
  <c r="UNA62" i="7"/>
  <c r="UNB62" i="7"/>
  <c r="UNC62" i="7"/>
  <c r="UND62" i="7"/>
  <c r="UNE62" i="7"/>
  <c r="UNF62" i="7"/>
  <c r="UNG62" i="7"/>
  <c r="UNH62" i="7"/>
  <c r="UNI62" i="7"/>
  <c r="UNJ62" i="7"/>
  <c r="UNK62" i="7"/>
  <c r="UNL62" i="7"/>
  <c r="UNM62" i="7"/>
  <c r="UNN62" i="7"/>
  <c r="UNO62" i="7"/>
  <c r="UNP62" i="7"/>
  <c r="UNQ62" i="7"/>
  <c r="UNR62" i="7"/>
  <c r="UNS62" i="7"/>
  <c r="UNT62" i="7"/>
  <c r="UNU62" i="7"/>
  <c r="UNV62" i="7"/>
  <c r="UNW62" i="7"/>
  <c r="UNX62" i="7"/>
  <c r="UNY62" i="7"/>
  <c r="UNZ62" i="7"/>
  <c r="UOA62" i="7"/>
  <c r="UOB62" i="7"/>
  <c r="UOC62" i="7"/>
  <c r="UOD62" i="7"/>
  <c r="UOE62" i="7"/>
  <c r="UOF62" i="7"/>
  <c r="UOG62" i="7"/>
  <c r="UOH62" i="7"/>
  <c r="UOI62" i="7"/>
  <c r="UOJ62" i="7"/>
  <c r="UOK62" i="7"/>
  <c r="UOL62" i="7"/>
  <c r="UOM62" i="7"/>
  <c r="UON62" i="7"/>
  <c r="UOO62" i="7"/>
  <c r="UOP62" i="7"/>
  <c r="UOQ62" i="7"/>
  <c r="UOR62" i="7"/>
  <c r="UOS62" i="7"/>
  <c r="UOT62" i="7"/>
  <c r="UOU62" i="7"/>
  <c r="UOV62" i="7"/>
  <c r="UOW62" i="7"/>
  <c r="UOX62" i="7"/>
  <c r="UOY62" i="7"/>
  <c r="UOZ62" i="7"/>
  <c r="UPA62" i="7"/>
  <c r="UPB62" i="7"/>
  <c r="UPC62" i="7"/>
  <c r="UPD62" i="7"/>
  <c r="UPE62" i="7"/>
  <c r="UPF62" i="7"/>
  <c r="UPG62" i="7"/>
  <c r="UPH62" i="7"/>
  <c r="UPI62" i="7"/>
  <c r="UPJ62" i="7"/>
  <c r="UPK62" i="7"/>
  <c r="UPL62" i="7"/>
  <c r="UPM62" i="7"/>
  <c r="UPN62" i="7"/>
  <c r="UPO62" i="7"/>
  <c r="UPP62" i="7"/>
  <c r="UPQ62" i="7"/>
  <c r="UPR62" i="7"/>
  <c r="UPS62" i="7"/>
  <c r="UPT62" i="7"/>
  <c r="UPU62" i="7"/>
  <c r="UPV62" i="7"/>
  <c r="UPW62" i="7"/>
  <c r="UPX62" i="7"/>
  <c r="UPY62" i="7"/>
  <c r="UPZ62" i="7"/>
  <c r="UQA62" i="7"/>
  <c r="UQB62" i="7"/>
  <c r="UQC62" i="7"/>
  <c r="UQD62" i="7"/>
  <c r="UQE62" i="7"/>
  <c r="UQF62" i="7"/>
  <c r="UQG62" i="7"/>
  <c r="UQH62" i="7"/>
  <c r="UQI62" i="7"/>
  <c r="UQJ62" i="7"/>
  <c r="UQK62" i="7"/>
  <c r="UQL62" i="7"/>
  <c r="UQM62" i="7"/>
  <c r="UQN62" i="7"/>
  <c r="UQO62" i="7"/>
  <c r="UQP62" i="7"/>
  <c r="UQQ62" i="7"/>
  <c r="UQR62" i="7"/>
  <c r="UQS62" i="7"/>
  <c r="UQT62" i="7"/>
  <c r="UQU62" i="7"/>
  <c r="UQV62" i="7"/>
  <c r="UQW62" i="7"/>
  <c r="UQX62" i="7"/>
  <c r="UQY62" i="7"/>
  <c r="UQZ62" i="7"/>
  <c r="URA62" i="7"/>
  <c r="URB62" i="7"/>
  <c r="URC62" i="7"/>
  <c r="URD62" i="7"/>
  <c r="URE62" i="7"/>
  <c r="URF62" i="7"/>
  <c r="URG62" i="7"/>
  <c r="URH62" i="7"/>
  <c r="URI62" i="7"/>
  <c r="URJ62" i="7"/>
  <c r="URK62" i="7"/>
  <c r="URL62" i="7"/>
  <c r="URM62" i="7"/>
  <c r="URN62" i="7"/>
  <c r="URO62" i="7"/>
  <c r="URP62" i="7"/>
  <c r="URQ62" i="7"/>
  <c r="URR62" i="7"/>
  <c r="URS62" i="7"/>
  <c r="URT62" i="7"/>
  <c r="URU62" i="7"/>
  <c r="URV62" i="7"/>
  <c r="URW62" i="7"/>
  <c r="URX62" i="7"/>
  <c r="URY62" i="7"/>
  <c r="URZ62" i="7"/>
  <c r="USA62" i="7"/>
  <c r="USB62" i="7"/>
  <c r="USC62" i="7"/>
  <c r="USD62" i="7"/>
  <c r="USE62" i="7"/>
  <c r="USF62" i="7"/>
  <c r="USG62" i="7"/>
  <c r="USH62" i="7"/>
  <c r="USI62" i="7"/>
  <c r="USJ62" i="7"/>
  <c r="USK62" i="7"/>
  <c r="USL62" i="7"/>
  <c r="USM62" i="7"/>
  <c r="USN62" i="7"/>
  <c r="USO62" i="7"/>
  <c r="USP62" i="7"/>
  <c r="USQ62" i="7"/>
  <c r="USR62" i="7"/>
  <c r="USS62" i="7"/>
  <c r="UST62" i="7"/>
  <c r="USU62" i="7"/>
  <c r="USV62" i="7"/>
  <c r="USW62" i="7"/>
  <c r="USX62" i="7"/>
  <c r="USY62" i="7"/>
  <c r="USZ62" i="7"/>
  <c r="UTA62" i="7"/>
  <c r="UTB62" i="7"/>
  <c r="UTC62" i="7"/>
  <c r="UTD62" i="7"/>
  <c r="UTE62" i="7"/>
  <c r="UTF62" i="7"/>
  <c r="UTG62" i="7"/>
  <c r="UTH62" i="7"/>
  <c r="UTI62" i="7"/>
  <c r="UTJ62" i="7"/>
  <c r="UTK62" i="7"/>
  <c r="UTL62" i="7"/>
  <c r="UTM62" i="7"/>
  <c r="UTN62" i="7"/>
  <c r="UTO62" i="7"/>
  <c r="UTP62" i="7"/>
  <c r="UTQ62" i="7"/>
  <c r="UTR62" i="7"/>
  <c r="UTS62" i="7"/>
  <c r="UTT62" i="7"/>
  <c r="UTU62" i="7"/>
  <c r="UTV62" i="7"/>
  <c r="UTW62" i="7"/>
  <c r="UTX62" i="7"/>
  <c r="UTY62" i="7"/>
  <c r="UTZ62" i="7"/>
  <c r="UUA62" i="7"/>
  <c r="UUB62" i="7"/>
  <c r="UUC62" i="7"/>
  <c r="UUD62" i="7"/>
  <c r="UUE62" i="7"/>
  <c r="UUF62" i="7"/>
  <c r="UUG62" i="7"/>
  <c r="UUH62" i="7"/>
  <c r="UUI62" i="7"/>
  <c r="UUJ62" i="7"/>
  <c r="UUK62" i="7"/>
  <c r="UUL62" i="7"/>
  <c r="UUM62" i="7"/>
  <c r="UUN62" i="7"/>
  <c r="UUO62" i="7"/>
  <c r="UUP62" i="7"/>
  <c r="UUQ62" i="7"/>
  <c r="UUR62" i="7"/>
  <c r="UUS62" i="7"/>
  <c r="UUT62" i="7"/>
  <c r="UUU62" i="7"/>
  <c r="UUV62" i="7"/>
  <c r="UUW62" i="7"/>
  <c r="UUX62" i="7"/>
  <c r="UUY62" i="7"/>
  <c r="UUZ62" i="7"/>
  <c r="UVA62" i="7"/>
  <c r="UVB62" i="7"/>
  <c r="UVC62" i="7"/>
  <c r="UVD62" i="7"/>
  <c r="UVE62" i="7"/>
  <c r="UVF62" i="7"/>
  <c r="UVG62" i="7"/>
  <c r="UVH62" i="7"/>
  <c r="UVI62" i="7"/>
  <c r="UVJ62" i="7"/>
  <c r="UVK62" i="7"/>
  <c r="UVL62" i="7"/>
  <c r="UVM62" i="7"/>
  <c r="UVN62" i="7"/>
  <c r="UVO62" i="7"/>
  <c r="UVP62" i="7"/>
  <c r="UVQ62" i="7"/>
  <c r="UVR62" i="7"/>
  <c r="UVS62" i="7"/>
  <c r="UVT62" i="7"/>
  <c r="UVU62" i="7"/>
  <c r="UVV62" i="7"/>
  <c r="UVW62" i="7"/>
  <c r="UVX62" i="7"/>
  <c r="UVY62" i="7"/>
  <c r="UVZ62" i="7"/>
  <c r="UWA62" i="7"/>
  <c r="UWB62" i="7"/>
  <c r="UWC62" i="7"/>
  <c r="UWD62" i="7"/>
  <c r="UWE62" i="7"/>
  <c r="UWF62" i="7"/>
  <c r="UWG62" i="7"/>
  <c r="UWH62" i="7"/>
  <c r="UWI62" i="7"/>
  <c r="UWJ62" i="7"/>
  <c r="UWK62" i="7"/>
  <c r="UWL62" i="7"/>
  <c r="UWM62" i="7"/>
  <c r="UWN62" i="7"/>
  <c r="UWO62" i="7"/>
  <c r="UWP62" i="7"/>
  <c r="UWQ62" i="7"/>
  <c r="UWR62" i="7"/>
  <c r="UWS62" i="7"/>
  <c r="UWT62" i="7"/>
  <c r="UWU62" i="7"/>
  <c r="UWV62" i="7"/>
  <c r="UWW62" i="7"/>
  <c r="UWX62" i="7"/>
  <c r="UWY62" i="7"/>
  <c r="UWZ62" i="7"/>
  <c r="UXA62" i="7"/>
  <c r="UXB62" i="7"/>
  <c r="UXC62" i="7"/>
  <c r="UXD62" i="7"/>
  <c r="UXE62" i="7"/>
  <c r="UXF62" i="7"/>
  <c r="UXG62" i="7"/>
  <c r="UXH62" i="7"/>
  <c r="UXI62" i="7"/>
  <c r="UXJ62" i="7"/>
  <c r="UXK62" i="7"/>
  <c r="UXL62" i="7"/>
  <c r="UXM62" i="7"/>
  <c r="UXN62" i="7"/>
  <c r="UXO62" i="7"/>
  <c r="UXP62" i="7"/>
  <c r="UXQ62" i="7"/>
  <c r="UXR62" i="7"/>
  <c r="UXS62" i="7"/>
  <c r="UXT62" i="7"/>
  <c r="UXU62" i="7"/>
  <c r="UXV62" i="7"/>
  <c r="UXW62" i="7"/>
  <c r="UXX62" i="7"/>
  <c r="UXY62" i="7"/>
  <c r="UXZ62" i="7"/>
  <c r="UYA62" i="7"/>
  <c r="UYB62" i="7"/>
  <c r="UYC62" i="7"/>
  <c r="UYD62" i="7"/>
  <c r="UYE62" i="7"/>
  <c r="UYF62" i="7"/>
  <c r="UYG62" i="7"/>
  <c r="UYH62" i="7"/>
  <c r="UYI62" i="7"/>
  <c r="UYJ62" i="7"/>
  <c r="UYK62" i="7"/>
  <c r="UYL62" i="7"/>
  <c r="UYM62" i="7"/>
  <c r="UYN62" i="7"/>
  <c r="UYO62" i="7"/>
  <c r="UYP62" i="7"/>
  <c r="UYQ62" i="7"/>
  <c r="UYR62" i="7"/>
  <c r="UYS62" i="7"/>
  <c r="UYT62" i="7"/>
  <c r="UYU62" i="7"/>
  <c r="UYV62" i="7"/>
  <c r="UYW62" i="7"/>
  <c r="UYX62" i="7"/>
  <c r="UYY62" i="7"/>
  <c r="UYZ62" i="7"/>
  <c r="UZA62" i="7"/>
  <c r="UZB62" i="7"/>
  <c r="UZC62" i="7"/>
  <c r="UZD62" i="7"/>
  <c r="UZE62" i="7"/>
  <c r="UZF62" i="7"/>
  <c r="UZG62" i="7"/>
  <c r="UZH62" i="7"/>
  <c r="UZI62" i="7"/>
  <c r="UZJ62" i="7"/>
  <c r="UZK62" i="7"/>
  <c r="UZL62" i="7"/>
  <c r="UZM62" i="7"/>
  <c r="UZN62" i="7"/>
  <c r="UZO62" i="7"/>
  <c r="UZP62" i="7"/>
  <c r="UZQ62" i="7"/>
  <c r="UZR62" i="7"/>
  <c r="UZS62" i="7"/>
  <c r="UZT62" i="7"/>
  <c r="UZU62" i="7"/>
  <c r="UZV62" i="7"/>
  <c r="UZW62" i="7"/>
  <c r="UZX62" i="7"/>
  <c r="UZY62" i="7"/>
  <c r="UZZ62" i="7"/>
  <c r="VAA62" i="7"/>
  <c r="VAB62" i="7"/>
  <c r="VAC62" i="7"/>
  <c r="VAD62" i="7"/>
  <c r="VAE62" i="7"/>
  <c r="VAF62" i="7"/>
  <c r="VAG62" i="7"/>
  <c r="VAH62" i="7"/>
  <c r="VAI62" i="7"/>
  <c r="VAJ62" i="7"/>
  <c r="VAK62" i="7"/>
  <c r="VAL62" i="7"/>
  <c r="VAM62" i="7"/>
  <c r="VAN62" i="7"/>
  <c r="VAO62" i="7"/>
  <c r="VAP62" i="7"/>
  <c r="VAQ62" i="7"/>
  <c r="VAR62" i="7"/>
  <c r="VAS62" i="7"/>
  <c r="VAT62" i="7"/>
  <c r="VAU62" i="7"/>
  <c r="VAV62" i="7"/>
  <c r="VAW62" i="7"/>
  <c r="VAX62" i="7"/>
  <c r="VAY62" i="7"/>
  <c r="VAZ62" i="7"/>
  <c r="VBA62" i="7"/>
  <c r="VBB62" i="7"/>
  <c r="VBC62" i="7"/>
  <c r="VBD62" i="7"/>
  <c r="VBE62" i="7"/>
  <c r="VBF62" i="7"/>
  <c r="VBG62" i="7"/>
  <c r="VBH62" i="7"/>
  <c r="VBI62" i="7"/>
  <c r="VBJ62" i="7"/>
  <c r="VBK62" i="7"/>
  <c r="VBL62" i="7"/>
  <c r="VBM62" i="7"/>
  <c r="VBN62" i="7"/>
  <c r="VBO62" i="7"/>
  <c r="VBP62" i="7"/>
  <c r="VBQ62" i="7"/>
  <c r="VBR62" i="7"/>
  <c r="VBS62" i="7"/>
  <c r="VBT62" i="7"/>
  <c r="VBU62" i="7"/>
  <c r="VBV62" i="7"/>
  <c r="VBW62" i="7"/>
  <c r="VBX62" i="7"/>
  <c r="VBY62" i="7"/>
  <c r="VBZ62" i="7"/>
  <c r="VCA62" i="7"/>
  <c r="VCB62" i="7"/>
  <c r="VCC62" i="7"/>
  <c r="VCD62" i="7"/>
  <c r="VCE62" i="7"/>
  <c r="VCF62" i="7"/>
  <c r="VCG62" i="7"/>
  <c r="VCH62" i="7"/>
  <c r="VCI62" i="7"/>
  <c r="VCJ62" i="7"/>
  <c r="VCK62" i="7"/>
  <c r="VCL62" i="7"/>
  <c r="VCM62" i="7"/>
  <c r="VCN62" i="7"/>
  <c r="VCO62" i="7"/>
  <c r="VCP62" i="7"/>
  <c r="VCQ62" i="7"/>
  <c r="VCR62" i="7"/>
  <c r="VCS62" i="7"/>
  <c r="VCT62" i="7"/>
  <c r="VCU62" i="7"/>
  <c r="VCV62" i="7"/>
  <c r="VCW62" i="7"/>
  <c r="VCX62" i="7"/>
  <c r="VCY62" i="7"/>
  <c r="VCZ62" i="7"/>
  <c r="VDA62" i="7"/>
  <c r="VDB62" i="7"/>
  <c r="VDC62" i="7"/>
  <c r="VDD62" i="7"/>
  <c r="VDE62" i="7"/>
  <c r="VDF62" i="7"/>
  <c r="VDG62" i="7"/>
  <c r="VDH62" i="7"/>
  <c r="VDI62" i="7"/>
  <c r="VDJ62" i="7"/>
  <c r="VDK62" i="7"/>
  <c r="VDL62" i="7"/>
  <c r="VDM62" i="7"/>
  <c r="VDN62" i="7"/>
  <c r="VDO62" i="7"/>
  <c r="VDP62" i="7"/>
  <c r="VDQ62" i="7"/>
  <c r="VDR62" i="7"/>
  <c r="VDS62" i="7"/>
  <c r="VDT62" i="7"/>
  <c r="VDU62" i="7"/>
  <c r="VDV62" i="7"/>
  <c r="VDW62" i="7"/>
  <c r="VDX62" i="7"/>
  <c r="VDY62" i="7"/>
  <c r="VDZ62" i="7"/>
  <c r="VEA62" i="7"/>
  <c r="VEB62" i="7"/>
  <c r="VEC62" i="7"/>
  <c r="VED62" i="7"/>
  <c r="VEE62" i="7"/>
  <c r="VEF62" i="7"/>
  <c r="VEG62" i="7"/>
  <c r="VEH62" i="7"/>
  <c r="VEI62" i="7"/>
  <c r="VEJ62" i="7"/>
  <c r="VEK62" i="7"/>
  <c r="VEL62" i="7"/>
  <c r="VEM62" i="7"/>
  <c r="VEN62" i="7"/>
  <c r="VEO62" i="7"/>
  <c r="VEP62" i="7"/>
  <c r="VEQ62" i="7"/>
  <c r="VER62" i="7"/>
  <c r="VES62" i="7"/>
  <c r="VET62" i="7"/>
  <c r="VEU62" i="7"/>
  <c r="VEV62" i="7"/>
  <c r="VEW62" i="7"/>
  <c r="VEX62" i="7"/>
  <c r="VEY62" i="7"/>
  <c r="VEZ62" i="7"/>
  <c r="VFA62" i="7"/>
  <c r="VFB62" i="7"/>
  <c r="VFC62" i="7"/>
  <c r="VFD62" i="7"/>
  <c r="VFE62" i="7"/>
  <c r="VFF62" i="7"/>
  <c r="VFG62" i="7"/>
  <c r="VFH62" i="7"/>
  <c r="VFI62" i="7"/>
  <c r="VFJ62" i="7"/>
  <c r="VFK62" i="7"/>
  <c r="VFL62" i="7"/>
  <c r="VFM62" i="7"/>
  <c r="VFN62" i="7"/>
  <c r="VFO62" i="7"/>
  <c r="VFP62" i="7"/>
  <c r="VFQ62" i="7"/>
  <c r="VFR62" i="7"/>
  <c r="VFS62" i="7"/>
  <c r="VFT62" i="7"/>
  <c r="VFU62" i="7"/>
  <c r="VFV62" i="7"/>
  <c r="VFW62" i="7"/>
  <c r="VFX62" i="7"/>
  <c r="VFY62" i="7"/>
  <c r="VFZ62" i="7"/>
  <c r="VGA62" i="7"/>
  <c r="VGB62" i="7"/>
  <c r="VGC62" i="7"/>
  <c r="VGD62" i="7"/>
  <c r="VGE62" i="7"/>
  <c r="VGF62" i="7"/>
  <c r="VGG62" i="7"/>
  <c r="VGH62" i="7"/>
  <c r="VGI62" i="7"/>
  <c r="VGJ62" i="7"/>
  <c r="VGK62" i="7"/>
  <c r="VGL62" i="7"/>
  <c r="VGM62" i="7"/>
  <c r="VGN62" i="7"/>
  <c r="VGO62" i="7"/>
  <c r="VGP62" i="7"/>
  <c r="VGQ62" i="7"/>
  <c r="VGR62" i="7"/>
  <c r="VGS62" i="7"/>
  <c r="VGT62" i="7"/>
  <c r="VGU62" i="7"/>
  <c r="VGV62" i="7"/>
  <c r="VGW62" i="7"/>
  <c r="VGX62" i="7"/>
  <c r="VGY62" i="7"/>
  <c r="VGZ62" i="7"/>
  <c r="VHA62" i="7"/>
  <c r="VHB62" i="7"/>
  <c r="VHC62" i="7"/>
  <c r="VHD62" i="7"/>
  <c r="VHE62" i="7"/>
  <c r="VHF62" i="7"/>
  <c r="VHG62" i="7"/>
  <c r="VHH62" i="7"/>
  <c r="VHI62" i="7"/>
  <c r="VHJ62" i="7"/>
  <c r="VHK62" i="7"/>
  <c r="VHL62" i="7"/>
  <c r="VHM62" i="7"/>
  <c r="VHN62" i="7"/>
  <c r="VHO62" i="7"/>
  <c r="VHP62" i="7"/>
  <c r="VHQ62" i="7"/>
  <c r="VHR62" i="7"/>
  <c r="VHS62" i="7"/>
  <c r="VHT62" i="7"/>
  <c r="VHU62" i="7"/>
  <c r="VHV62" i="7"/>
  <c r="VHW62" i="7"/>
  <c r="VHX62" i="7"/>
  <c r="VHY62" i="7"/>
  <c r="VHZ62" i="7"/>
  <c r="VIA62" i="7"/>
  <c r="VIB62" i="7"/>
  <c r="VIC62" i="7"/>
  <c r="VID62" i="7"/>
  <c r="VIE62" i="7"/>
  <c r="VIF62" i="7"/>
  <c r="VIG62" i="7"/>
  <c r="VIH62" i="7"/>
  <c r="VII62" i="7"/>
  <c r="VIJ62" i="7"/>
  <c r="VIK62" i="7"/>
  <c r="VIL62" i="7"/>
  <c r="VIM62" i="7"/>
  <c r="VIN62" i="7"/>
  <c r="VIO62" i="7"/>
  <c r="VIP62" i="7"/>
  <c r="VIQ62" i="7"/>
  <c r="VIR62" i="7"/>
  <c r="VIS62" i="7"/>
  <c r="VIT62" i="7"/>
  <c r="VIU62" i="7"/>
  <c r="VIV62" i="7"/>
  <c r="VIW62" i="7"/>
  <c r="VIX62" i="7"/>
  <c r="VIY62" i="7"/>
  <c r="VIZ62" i="7"/>
  <c r="VJA62" i="7"/>
  <c r="VJB62" i="7"/>
  <c r="VJC62" i="7"/>
  <c r="VJD62" i="7"/>
  <c r="VJE62" i="7"/>
  <c r="VJF62" i="7"/>
  <c r="VJG62" i="7"/>
  <c r="VJH62" i="7"/>
  <c r="VJI62" i="7"/>
  <c r="VJJ62" i="7"/>
  <c r="VJK62" i="7"/>
  <c r="VJL62" i="7"/>
  <c r="VJM62" i="7"/>
  <c r="VJN62" i="7"/>
  <c r="VJO62" i="7"/>
  <c r="VJP62" i="7"/>
  <c r="VJQ62" i="7"/>
  <c r="VJR62" i="7"/>
  <c r="VJS62" i="7"/>
  <c r="VJT62" i="7"/>
  <c r="VJU62" i="7"/>
  <c r="VJV62" i="7"/>
  <c r="VJW62" i="7"/>
  <c r="VJX62" i="7"/>
  <c r="VJY62" i="7"/>
  <c r="VJZ62" i="7"/>
  <c r="VKA62" i="7"/>
  <c r="VKB62" i="7"/>
  <c r="VKC62" i="7"/>
  <c r="VKD62" i="7"/>
  <c r="VKE62" i="7"/>
  <c r="VKF62" i="7"/>
  <c r="VKG62" i="7"/>
  <c r="VKH62" i="7"/>
  <c r="VKI62" i="7"/>
  <c r="VKJ62" i="7"/>
  <c r="VKK62" i="7"/>
  <c r="VKL62" i="7"/>
  <c r="VKM62" i="7"/>
  <c r="VKN62" i="7"/>
  <c r="VKO62" i="7"/>
  <c r="VKP62" i="7"/>
  <c r="VKQ62" i="7"/>
  <c r="VKR62" i="7"/>
  <c r="VKS62" i="7"/>
  <c r="VKT62" i="7"/>
  <c r="VKU62" i="7"/>
  <c r="VKV62" i="7"/>
  <c r="VKW62" i="7"/>
  <c r="VKX62" i="7"/>
  <c r="VKY62" i="7"/>
  <c r="VKZ62" i="7"/>
  <c r="VLA62" i="7"/>
  <c r="VLB62" i="7"/>
  <c r="VLC62" i="7"/>
  <c r="VLD62" i="7"/>
  <c r="VLE62" i="7"/>
  <c r="VLF62" i="7"/>
  <c r="VLG62" i="7"/>
  <c r="VLH62" i="7"/>
  <c r="VLI62" i="7"/>
  <c r="VLJ62" i="7"/>
  <c r="VLK62" i="7"/>
  <c r="VLL62" i="7"/>
  <c r="VLM62" i="7"/>
  <c r="VLN62" i="7"/>
  <c r="VLO62" i="7"/>
  <c r="VLP62" i="7"/>
  <c r="VLQ62" i="7"/>
  <c r="VLR62" i="7"/>
  <c r="VLS62" i="7"/>
  <c r="VLT62" i="7"/>
  <c r="VLU62" i="7"/>
  <c r="VLV62" i="7"/>
  <c r="VLW62" i="7"/>
  <c r="VLX62" i="7"/>
  <c r="VLY62" i="7"/>
  <c r="VLZ62" i="7"/>
  <c r="VMA62" i="7"/>
  <c r="VMB62" i="7"/>
  <c r="VMC62" i="7"/>
  <c r="VMD62" i="7"/>
  <c r="VME62" i="7"/>
  <c r="VMF62" i="7"/>
  <c r="VMG62" i="7"/>
  <c r="VMH62" i="7"/>
  <c r="VMI62" i="7"/>
  <c r="VMJ62" i="7"/>
  <c r="VMK62" i="7"/>
  <c r="VML62" i="7"/>
  <c r="VMM62" i="7"/>
  <c r="VMN62" i="7"/>
  <c r="VMO62" i="7"/>
  <c r="VMP62" i="7"/>
  <c r="VMQ62" i="7"/>
  <c r="VMR62" i="7"/>
  <c r="VMS62" i="7"/>
  <c r="VMT62" i="7"/>
  <c r="VMU62" i="7"/>
  <c r="VMV62" i="7"/>
  <c r="VMW62" i="7"/>
  <c r="VMX62" i="7"/>
  <c r="VMY62" i="7"/>
  <c r="VMZ62" i="7"/>
  <c r="VNA62" i="7"/>
  <c r="VNB62" i="7"/>
  <c r="VNC62" i="7"/>
  <c r="VND62" i="7"/>
  <c r="VNE62" i="7"/>
  <c r="VNF62" i="7"/>
  <c r="VNG62" i="7"/>
  <c r="VNH62" i="7"/>
  <c r="VNI62" i="7"/>
  <c r="VNJ62" i="7"/>
  <c r="VNK62" i="7"/>
  <c r="VNL62" i="7"/>
  <c r="VNM62" i="7"/>
  <c r="VNN62" i="7"/>
  <c r="VNO62" i="7"/>
  <c r="VNP62" i="7"/>
  <c r="VNQ62" i="7"/>
  <c r="VNR62" i="7"/>
  <c r="VNS62" i="7"/>
  <c r="VNT62" i="7"/>
  <c r="VNU62" i="7"/>
  <c r="VNV62" i="7"/>
  <c r="VNW62" i="7"/>
  <c r="VNX62" i="7"/>
  <c r="VNY62" i="7"/>
  <c r="VNZ62" i="7"/>
  <c r="VOA62" i="7"/>
  <c r="VOB62" i="7"/>
  <c r="VOC62" i="7"/>
  <c r="VOD62" i="7"/>
  <c r="VOE62" i="7"/>
  <c r="VOF62" i="7"/>
  <c r="VOG62" i="7"/>
  <c r="VOH62" i="7"/>
  <c r="VOI62" i="7"/>
  <c r="VOJ62" i="7"/>
  <c r="VOK62" i="7"/>
  <c r="VOL62" i="7"/>
  <c r="VOM62" i="7"/>
  <c r="VON62" i="7"/>
  <c r="VOO62" i="7"/>
  <c r="VOP62" i="7"/>
  <c r="VOQ62" i="7"/>
  <c r="VOR62" i="7"/>
  <c r="VOS62" i="7"/>
  <c r="VOT62" i="7"/>
  <c r="VOU62" i="7"/>
  <c r="VOV62" i="7"/>
  <c r="VOW62" i="7"/>
  <c r="VOX62" i="7"/>
  <c r="VOY62" i="7"/>
  <c r="VOZ62" i="7"/>
  <c r="VPA62" i="7"/>
  <c r="VPB62" i="7"/>
  <c r="VPC62" i="7"/>
  <c r="VPD62" i="7"/>
  <c r="VPE62" i="7"/>
  <c r="VPF62" i="7"/>
  <c r="VPG62" i="7"/>
  <c r="VPH62" i="7"/>
  <c r="VPI62" i="7"/>
  <c r="VPJ62" i="7"/>
  <c r="VPK62" i="7"/>
  <c r="VPL62" i="7"/>
  <c r="VPM62" i="7"/>
  <c r="VPN62" i="7"/>
  <c r="VPO62" i="7"/>
  <c r="VPP62" i="7"/>
  <c r="VPQ62" i="7"/>
  <c r="VPR62" i="7"/>
  <c r="VPS62" i="7"/>
  <c r="VPT62" i="7"/>
  <c r="VPU62" i="7"/>
  <c r="VPV62" i="7"/>
  <c r="VPW62" i="7"/>
  <c r="VPX62" i="7"/>
  <c r="VPY62" i="7"/>
  <c r="VPZ62" i="7"/>
  <c r="VQA62" i="7"/>
  <c r="VQB62" i="7"/>
  <c r="VQC62" i="7"/>
  <c r="VQD62" i="7"/>
  <c r="VQE62" i="7"/>
  <c r="VQF62" i="7"/>
  <c r="VQG62" i="7"/>
  <c r="VQH62" i="7"/>
  <c r="VQI62" i="7"/>
  <c r="VQJ62" i="7"/>
  <c r="VQK62" i="7"/>
  <c r="VQL62" i="7"/>
  <c r="VQM62" i="7"/>
  <c r="VQN62" i="7"/>
  <c r="VQO62" i="7"/>
  <c r="VQP62" i="7"/>
  <c r="VQQ62" i="7"/>
  <c r="VQR62" i="7"/>
  <c r="VQS62" i="7"/>
  <c r="VQT62" i="7"/>
  <c r="VQU62" i="7"/>
  <c r="VQV62" i="7"/>
  <c r="VQW62" i="7"/>
  <c r="VQX62" i="7"/>
  <c r="VQY62" i="7"/>
  <c r="VQZ62" i="7"/>
  <c r="VRA62" i="7"/>
  <c r="VRB62" i="7"/>
  <c r="VRC62" i="7"/>
  <c r="VRD62" i="7"/>
  <c r="VRE62" i="7"/>
  <c r="VRF62" i="7"/>
  <c r="VRG62" i="7"/>
  <c r="VRH62" i="7"/>
  <c r="VRI62" i="7"/>
  <c r="VRJ62" i="7"/>
  <c r="VRK62" i="7"/>
  <c r="VRL62" i="7"/>
  <c r="VRM62" i="7"/>
  <c r="VRN62" i="7"/>
  <c r="VRO62" i="7"/>
  <c r="VRP62" i="7"/>
  <c r="VRQ62" i="7"/>
  <c r="VRR62" i="7"/>
  <c r="VRS62" i="7"/>
  <c r="VRT62" i="7"/>
  <c r="VRU62" i="7"/>
  <c r="VRV62" i="7"/>
  <c r="VRW62" i="7"/>
  <c r="VRX62" i="7"/>
  <c r="VRY62" i="7"/>
  <c r="VRZ62" i="7"/>
  <c r="VSA62" i="7"/>
  <c r="VSB62" i="7"/>
  <c r="VSC62" i="7"/>
  <c r="VSD62" i="7"/>
  <c r="VSE62" i="7"/>
  <c r="VSF62" i="7"/>
  <c r="VSG62" i="7"/>
  <c r="VSH62" i="7"/>
  <c r="VSI62" i="7"/>
  <c r="VSJ62" i="7"/>
  <c r="VSK62" i="7"/>
  <c r="VSL62" i="7"/>
  <c r="VSM62" i="7"/>
  <c r="VSN62" i="7"/>
  <c r="VSO62" i="7"/>
  <c r="VSP62" i="7"/>
  <c r="VSQ62" i="7"/>
  <c r="VSR62" i="7"/>
  <c r="VSS62" i="7"/>
  <c r="VST62" i="7"/>
  <c r="VSU62" i="7"/>
  <c r="VSV62" i="7"/>
  <c r="VSW62" i="7"/>
  <c r="VSX62" i="7"/>
  <c r="VSY62" i="7"/>
  <c r="VSZ62" i="7"/>
  <c r="VTA62" i="7"/>
  <c r="VTB62" i="7"/>
  <c r="VTC62" i="7"/>
  <c r="VTD62" i="7"/>
  <c r="VTE62" i="7"/>
  <c r="VTF62" i="7"/>
  <c r="VTG62" i="7"/>
  <c r="VTH62" i="7"/>
  <c r="VTI62" i="7"/>
  <c r="VTJ62" i="7"/>
  <c r="VTK62" i="7"/>
  <c r="VTL62" i="7"/>
  <c r="VTM62" i="7"/>
  <c r="VTN62" i="7"/>
  <c r="VTO62" i="7"/>
  <c r="VTP62" i="7"/>
  <c r="VTQ62" i="7"/>
  <c r="VTR62" i="7"/>
  <c r="VTS62" i="7"/>
  <c r="VTT62" i="7"/>
  <c r="VTU62" i="7"/>
  <c r="VTV62" i="7"/>
  <c r="VTW62" i="7"/>
  <c r="VTX62" i="7"/>
  <c r="VTY62" i="7"/>
  <c r="VTZ62" i="7"/>
  <c r="VUA62" i="7"/>
  <c r="VUB62" i="7"/>
  <c r="VUC62" i="7"/>
  <c r="VUD62" i="7"/>
  <c r="VUE62" i="7"/>
  <c r="VUF62" i="7"/>
  <c r="VUG62" i="7"/>
  <c r="VUH62" i="7"/>
  <c r="VUI62" i="7"/>
  <c r="VUJ62" i="7"/>
  <c r="VUK62" i="7"/>
  <c r="VUL62" i="7"/>
  <c r="VUM62" i="7"/>
  <c r="VUN62" i="7"/>
  <c r="VUO62" i="7"/>
  <c r="VUP62" i="7"/>
  <c r="VUQ62" i="7"/>
  <c r="VUR62" i="7"/>
  <c r="VUS62" i="7"/>
  <c r="VUT62" i="7"/>
  <c r="VUU62" i="7"/>
  <c r="VUV62" i="7"/>
  <c r="VUW62" i="7"/>
  <c r="VUX62" i="7"/>
  <c r="VUY62" i="7"/>
  <c r="VUZ62" i="7"/>
  <c r="VVA62" i="7"/>
  <c r="VVB62" i="7"/>
  <c r="VVC62" i="7"/>
  <c r="VVD62" i="7"/>
  <c r="VVE62" i="7"/>
  <c r="VVF62" i="7"/>
  <c r="VVG62" i="7"/>
  <c r="VVH62" i="7"/>
  <c r="VVI62" i="7"/>
  <c r="VVJ62" i="7"/>
  <c r="VVK62" i="7"/>
  <c r="VVL62" i="7"/>
  <c r="VVM62" i="7"/>
  <c r="VVN62" i="7"/>
  <c r="VVO62" i="7"/>
  <c r="VVP62" i="7"/>
  <c r="VVQ62" i="7"/>
  <c r="VVR62" i="7"/>
  <c r="VVS62" i="7"/>
  <c r="VVT62" i="7"/>
  <c r="VVU62" i="7"/>
  <c r="VVV62" i="7"/>
  <c r="VVW62" i="7"/>
  <c r="VVX62" i="7"/>
  <c r="VVY62" i="7"/>
  <c r="VVZ62" i="7"/>
  <c r="VWA62" i="7"/>
  <c r="VWB62" i="7"/>
  <c r="VWC62" i="7"/>
  <c r="VWD62" i="7"/>
  <c r="VWE62" i="7"/>
  <c r="VWF62" i="7"/>
  <c r="VWG62" i="7"/>
  <c r="VWH62" i="7"/>
  <c r="VWI62" i="7"/>
  <c r="VWJ62" i="7"/>
  <c r="VWK62" i="7"/>
  <c r="VWL62" i="7"/>
  <c r="VWM62" i="7"/>
  <c r="VWN62" i="7"/>
  <c r="VWO62" i="7"/>
  <c r="VWP62" i="7"/>
  <c r="VWQ62" i="7"/>
  <c r="VWR62" i="7"/>
  <c r="VWS62" i="7"/>
  <c r="VWT62" i="7"/>
  <c r="VWU62" i="7"/>
  <c r="VWV62" i="7"/>
  <c r="VWW62" i="7"/>
  <c r="VWX62" i="7"/>
  <c r="VWY62" i="7"/>
  <c r="VWZ62" i="7"/>
  <c r="VXA62" i="7"/>
  <c r="VXB62" i="7"/>
  <c r="VXC62" i="7"/>
  <c r="VXD62" i="7"/>
  <c r="VXE62" i="7"/>
  <c r="VXF62" i="7"/>
  <c r="VXG62" i="7"/>
  <c r="VXH62" i="7"/>
  <c r="VXI62" i="7"/>
  <c r="VXJ62" i="7"/>
  <c r="VXK62" i="7"/>
  <c r="VXL62" i="7"/>
  <c r="VXM62" i="7"/>
  <c r="VXN62" i="7"/>
  <c r="VXO62" i="7"/>
  <c r="VXP62" i="7"/>
  <c r="VXQ62" i="7"/>
  <c r="VXR62" i="7"/>
  <c r="VXS62" i="7"/>
  <c r="VXT62" i="7"/>
  <c r="VXU62" i="7"/>
  <c r="VXV62" i="7"/>
  <c r="VXW62" i="7"/>
  <c r="VXX62" i="7"/>
  <c r="VXY62" i="7"/>
  <c r="VXZ62" i="7"/>
  <c r="VYA62" i="7"/>
  <c r="VYB62" i="7"/>
  <c r="VYC62" i="7"/>
  <c r="VYD62" i="7"/>
  <c r="VYE62" i="7"/>
  <c r="VYF62" i="7"/>
  <c r="VYG62" i="7"/>
  <c r="VYH62" i="7"/>
  <c r="VYI62" i="7"/>
  <c r="VYJ62" i="7"/>
  <c r="VYK62" i="7"/>
  <c r="VYL62" i="7"/>
  <c r="VYM62" i="7"/>
  <c r="VYN62" i="7"/>
  <c r="VYO62" i="7"/>
  <c r="VYP62" i="7"/>
  <c r="VYQ62" i="7"/>
  <c r="VYR62" i="7"/>
  <c r="VYS62" i="7"/>
  <c r="VYT62" i="7"/>
  <c r="VYU62" i="7"/>
  <c r="VYV62" i="7"/>
  <c r="VYW62" i="7"/>
  <c r="VYX62" i="7"/>
  <c r="VYY62" i="7"/>
  <c r="VYZ62" i="7"/>
  <c r="VZA62" i="7"/>
  <c r="VZB62" i="7"/>
  <c r="VZC62" i="7"/>
  <c r="VZD62" i="7"/>
  <c r="VZE62" i="7"/>
  <c r="VZF62" i="7"/>
  <c r="VZG62" i="7"/>
  <c r="VZH62" i="7"/>
  <c r="VZI62" i="7"/>
  <c r="VZJ62" i="7"/>
  <c r="VZK62" i="7"/>
  <c r="VZL62" i="7"/>
  <c r="VZM62" i="7"/>
  <c r="VZN62" i="7"/>
  <c r="VZO62" i="7"/>
  <c r="VZP62" i="7"/>
  <c r="VZQ62" i="7"/>
  <c r="VZR62" i="7"/>
  <c r="VZS62" i="7"/>
  <c r="VZT62" i="7"/>
  <c r="VZU62" i="7"/>
  <c r="VZV62" i="7"/>
  <c r="VZW62" i="7"/>
  <c r="VZX62" i="7"/>
  <c r="VZY62" i="7"/>
  <c r="VZZ62" i="7"/>
  <c r="WAA62" i="7"/>
  <c r="WAB62" i="7"/>
  <c r="WAC62" i="7"/>
  <c r="WAD62" i="7"/>
  <c r="WAE62" i="7"/>
  <c r="WAF62" i="7"/>
  <c r="WAG62" i="7"/>
  <c r="WAH62" i="7"/>
  <c r="WAI62" i="7"/>
  <c r="WAJ62" i="7"/>
  <c r="WAK62" i="7"/>
  <c r="WAL62" i="7"/>
  <c r="WAM62" i="7"/>
  <c r="WAN62" i="7"/>
  <c r="WAO62" i="7"/>
  <c r="WAP62" i="7"/>
  <c r="WAQ62" i="7"/>
  <c r="WAR62" i="7"/>
  <c r="WAS62" i="7"/>
  <c r="WAT62" i="7"/>
  <c r="WAU62" i="7"/>
  <c r="WAV62" i="7"/>
  <c r="WAW62" i="7"/>
  <c r="WAX62" i="7"/>
  <c r="WAY62" i="7"/>
  <c r="WAZ62" i="7"/>
  <c r="WBA62" i="7"/>
  <c r="WBB62" i="7"/>
  <c r="WBC62" i="7"/>
  <c r="WBD62" i="7"/>
  <c r="WBE62" i="7"/>
  <c r="WBF62" i="7"/>
  <c r="WBG62" i="7"/>
  <c r="WBH62" i="7"/>
  <c r="WBI62" i="7"/>
  <c r="WBJ62" i="7"/>
  <c r="WBK62" i="7"/>
  <c r="WBL62" i="7"/>
  <c r="WBM62" i="7"/>
  <c r="WBN62" i="7"/>
  <c r="WBO62" i="7"/>
  <c r="WBP62" i="7"/>
  <c r="WBQ62" i="7"/>
  <c r="WBR62" i="7"/>
  <c r="WBS62" i="7"/>
  <c r="WBT62" i="7"/>
  <c r="WBU62" i="7"/>
  <c r="WBV62" i="7"/>
  <c r="WBW62" i="7"/>
  <c r="WBX62" i="7"/>
  <c r="WBY62" i="7"/>
  <c r="WBZ62" i="7"/>
  <c r="WCA62" i="7"/>
  <c r="WCB62" i="7"/>
  <c r="WCC62" i="7"/>
  <c r="WCD62" i="7"/>
  <c r="WCE62" i="7"/>
  <c r="WCF62" i="7"/>
  <c r="WCG62" i="7"/>
  <c r="WCH62" i="7"/>
  <c r="WCI62" i="7"/>
  <c r="WCJ62" i="7"/>
  <c r="WCK62" i="7"/>
  <c r="WCL62" i="7"/>
  <c r="WCM62" i="7"/>
  <c r="WCN62" i="7"/>
  <c r="WCO62" i="7"/>
  <c r="WCP62" i="7"/>
  <c r="WCQ62" i="7"/>
  <c r="WCR62" i="7"/>
  <c r="WCS62" i="7"/>
  <c r="WCT62" i="7"/>
  <c r="WCU62" i="7"/>
  <c r="WCV62" i="7"/>
  <c r="WCW62" i="7"/>
  <c r="WCX62" i="7"/>
  <c r="WCY62" i="7"/>
  <c r="WCZ62" i="7"/>
  <c r="WDA62" i="7"/>
  <c r="WDB62" i="7"/>
  <c r="WDC62" i="7"/>
  <c r="WDD62" i="7"/>
  <c r="WDE62" i="7"/>
  <c r="WDF62" i="7"/>
  <c r="WDG62" i="7"/>
  <c r="WDH62" i="7"/>
  <c r="WDI62" i="7"/>
  <c r="WDJ62" i="7"/>
  <c r="WDK62" i="7"/>
  <c r="WDL62" i="7"/>
  <c r="WDM62" i="7"/>
  <c r="WDN62" i="7"/>
  <c r="WDO62" i="7"/>
  <c r="WDP62" i="7"/>
  <c r="WDQ62" i="7"/>
  <c r="WDR62" i="7"/>
  <c r="WDS62" i="7"/>
  <c r="WDT62" i="7"/>
  <c r="WDU62" i="7"/>
  <c r="WDV62" i="7"/>
  <c r="WDW62" i="7"/>
  <c r="WDX62" i="7"/>
  <c r="WDY62" i="7"/>
  <c r="WDZ62" i="7"/>
  <c r="WEA62" i="7"/>
  <c r="WEB62" i="7"/>
  <c r="WEC62" i="7"/>
  <c r="WED62" i="7"/>
  <c r="WEE62" i="7"/>
  <c r="WEF62" i="7"/>
  <c r="WEG62" i="7"/>
  <c r="WEH62" i="7"/>
  <c r="WEI62" i="7"/>
  <c r="WEJ62" i="7"/>
  <c r="WEK62" i="7"/>
  <c r="WEL62" i="7"/>
  <c r="WEM62" i="7"/>
  <c r="WEN62" i="7"/>
  <c r="WEO62" i="7"/>
  <c r="WEP62" i="7"/>
  <c r="WEQ62" i="7"/>
  <c r="WER62" i="7"/>
  <c r="WES62" i="7"/>
  <c r="WET62" i="7"/>
  <c r="WEU62" i="7"/>
  <c r="WEV62" i="7"/>
  <c r="WEW62" i="7"/>
  <c r="WEX62" i="7"/>
  <c r="WEY62" i="7"/>
  <c r="WEZ62" i="7"/>
  <c r="WFA62" i="7"/>
  <c r="WFB62" i="7"/>
  <c r="WFC62" i="7"/>
  <c r="WFD62" i="7"/>
  <c r="WFE62" i="7"/>
  <c r="WFF62" i="7"/>
  <c r="WFG62" i="7"/>
  <c r="WFH62" i="7"/>
  <c r="WFI62" i="7"/>
  <c r="WFJ62" i="7"/>
  <c r="WFK62" i="7"/>
  <c r="WFL62" i="7"/>
  <c r="WFM62" i="7"/>
  <c r="WFN62" i="7"/>
  <c r="WFO62" i="7"/>
  <c r="WFP62" i="7"/>
  <c r="WFQ62" i="7"/>
  <c r="WFR62" i="7"/>
  <c r="WFS62" i="7"/>
  <c r="WFT62" i="7"/>
  <c r="WFU62" i="7"/>
  <c r="WFV62" i="7"/>
  <c r="WFW62" i="7"/>
  <c r="WFX62" i="7"/>
  <c r="WFY62" i="7"/>
  <c r="WFZ62" i="7"/>
  <c r="WGA62" i="7"/>
  <c r="WGB62" i="7"/>
  <c r="WGC62" i="7"/>
  <c r="WGD62" i="7"/>
  <c r="WGE62" i="7"/>
  <c r="WGF62" i="7"/>
  <c r="WGG62" i="7"/>
  <c r="WGH62" i="7"/>
  <c r="WGI62" i="7"/>
  <c r="WGJ62" i="7"/>
  <c r="WGK62" i="7"/>
  <c r="WGL62" i="7"/>
  <c r="WGM62" i="7"/>
  <c r="WGN62" i="7"/>
  <c r="WGO62" i="7"/>
  <c r="WGP62" i="7"/>
  <c r="WGQ62" i="7"/>
  <c r="WGR62" i="7"/>
  <c r="WGS62" i="7"/>
  <c r="WGT62" i="7"/>
  <c r="WGU62" i="7"/>
  <c r="WGV62" i="7"/>
  <c r="WGW62" i="7"/>
  <c r="WGX62" i="7"/>
  <c r="WGY62" i="7"/>
  <c r="WGZ62" i="7"/>
  <c r="WHA62" i="7"/>
  <c r="WHB62" i="7"/>
  <c r="WHC62" i="7"/>
  <c r="WHD62" i="7"/>
  <c r="WHE62" i="7"/>
  <c r="WHF62" i="7"/>
  <c r="WHG62" i="7"/>
  <c r="WHH62" i="7"/>
  <c r="WHI62" i="7"/>
  <c r="WHJ62" i="7"/>
  <c r="WHK62" i="7"/>
  <c r="WHL62" i="7"/>
  <c r="WHM62" i="7"/>
  <c r="WHN62" i="7"/>
  <c r="WHO62" i="7"/>
  <c r="WHP62" i="7"/>
  <c r="WHQ62" i="7"/>
  <c r="WHR62" i="7"/>
  <c r="WHS62" i="7"/>
  <c r="WHT62" i="7"/>
  <c r="WHU62" i="7"/>
  <c r="WHV62" i="7"/>
  <c r="WHW62" i="7"/>
  <c r="WHX62" i="7"/>
  <c r="WHY62" i="7"/>
  <c r="WHZ62" i="7"/>
  <c r="WIA62" i="7"/>
  <c r="WIB62" i="7"/>
  <c r="WIC62" i="7"/>
  <c r="WID62" i="7"/>
  <c r="WIE62" i="7"/>
  <c r="WIF62" i="7"/>
  <c r="WIG62" i="7"/>
  <c r="WIH62" i="7"/>
  <c r="WII62" i="7"/>
  <c r="WIJ62" i="7"/>
  <c r="WIK62" i="7"/>
  <c r="WIL62" i="7"/>
  <c r="WIM62" i="7"/>
  <c r="WIN62" i="7"/>
  <c r="WIO62" i="7"/>
  <c r="WIP62" i="7"/>
  <c r="WIQ62" i="7"/>
  <c r="WIR62" i="7"/>
  <c r="WIS62" i="7"/>
  <c r="WIT62" i="7"/>
  <c r="WIU62" i="7"/>
  <c r="WIV62" i="7"/>
  <c r="WIW62" i="7"/>
  <c r="WIX62" i="7"/>
  <c r="WIY62" i="7"/>
  <c r="WIZ62" i="7"/>
  <c r="WJA62" i="7"/>
  <c r="WJB62" i="7"/>
  <c r="WJC62" i="7"/>
  <c r="WJD62" i="7"/>
  <c r="WJE62" i="7"/>
  <c r="WJF62" i="7"/>
  <c r="WJG62" i="7"/>
  <c r="WJH62" i="7"/>
  <c r="WJI62" i="7"/>
  <c r="WJJ62" i="7"/>
  <c r="WJK62" i="7"/>
  <c r="WJL62" i="7"/>
  <c r="WJM62" i="7"/>
  <c r="WJN62" i="7"/>
  <c r="WJO62" i="7"/>
  <c r="WJP62" i="7"/>
  <c r="WJQ62" i="7"/>
  <c r="WJR62" i="7"/>
  <c r="WJS62" i="7"/>
  <c r="WJT62" i="7"/>
  <c r="WJU62" i="7"/>
  <c r="WJV62" i="7"/>
  <c r="WJW62" i="7"/>
  <c r="WJX62" i="7"/>
  <c r="WJY62" i="7"/>
  <c r="WJZ62" i="7"/>
  <c r="WKA62" i="7"/>
  <c r="WKB62" i="7"/>
  <c r="WKC62" i="7"/>
  <c r="WKD62" i="7"/>
  <c r="WKE62" i="7"/>
  <c r="WKF62" i="7"/>
  <c r="WKG62" i="7"/>
  <c r="WKH62" i="7"/>
  <c r="WKI62" i="7"/>
  <c r="WKJ62" i="7"/>
  <c r="WKK62" i="7"/>
  <c r="WKL62" i="7"/>
  <c r="WKM62" i="7"/>
  <c r="WKN62" i="7"/>
  <c r="WKO62" i="7"/>
  <c r="WKP62" i="7"/>
  <c r="WKQ62" i="7"/>
  <c r="WKR62" i="7"/>
  <c r="WKS62" i="7"/>
  <c r="WKT62" i="7"/>
  <c r="WKU62" i="7"/>
  <c r="WKV62" i="7"/>
  <c r="WKW62" i="7"/>
  <c r="WKX62" i="7"/>
  <c r="WKY62" i="7"/>
  <c r="WKZ62" i="7"/>
  <c r="WLA62" i="7"/>
  <c r="WLB62" i="7"/>
  <c r="WLC62" i="7"/>
  <c r="WLD62" i="7"/>
  <c r="WLE62" i="7"/>
  <c r="WLF62" i="7"/>
  <c r="WLG62" i="7"/>
  <c r="WLH62" i="7"/>
  <c r="WLI62" i="7"/>
  <c r="WLJ62" i="7"/>
  <c r="WLK62" i="7"/>
  <c r="WLL62" i="7"/>
  <c r="WLM62" i="7"/>
  <c r="WLN62" i="7"/>
  <c r="WLO62" i="7"/>
  <c r="WLP62" i="7"/>
  <c r="WLQ62" i="7"/>
  <c r="WLR62" i="7"/>
  <c r="WLS62" i="7"/>
  <c r="WLT62" i="7"/>
  <c r="WLU62" i="7"/>
  <c r="WLV62" i="7"/>
  <c r="WLW62" i="7"/>
  <c r="WLX62" i="7"/>
  <c r="WLY62" i="7"/>
  <c r="WLZ62" i="7"/>
  <c r="WMA62" i="7"/>
  <c r="WMB62" i="7"/>
  <c r="WMC62" i="7"/>
  <c r="WMD62" i="7"/>
  <c r="WME62" i="7"/>
  <c r="WMF62" i="7"/>
  <c r="WMG62" i="7"/>
  <c r="WMH62" i="7"/>
  <c r="WMI62" i="7"/>
  <c r="WMJ62" i="7"/>
  <c r="WMK62" i="7"/>
  <c r="WML62" i="7"/>
  <c r="WMM62" i="7"/>
  <c r="WMN62" i="7"/>
  <c r="WMO62" i="7"/>
  <c r="WMP62" i="7"/>
  <c r="WMQ62" i="7"/>
  <c r="WMR62" i="7"/>
  <c r="WMS62" i="7"/>
  <c r="WMT62" i="7"/>
  <c r="WMU62" i="7"/>
  <c r="WMV62" i="7"/>
  <c r="WMW62" i="7"/>
  <c r="WMX62" i="7"/>
  <c r="WMY62" i="7"/>
  <c r="WMZ62" i="7"/>
  <c r="WNA62" i="7"/>
  <c r="WNB62" i="7"/>
  <c r="WNC62" i="7"/>
  <c r="WND62" i="7"/>
  <c r="WNE62" i="7"/>
  <c r="WNF62" i="7"/>
  <c r="WNG62" i="7"/>
  <c r="WNH62" i="7"/>
  <c r="WNI62" i="7"/>
  <c r="WNJ62" i="7"/>
  <c r="WNK62" i="7"/>
  <c r="WNL62" i="7"/>
  <c r="WNM62" i="7"/>
  <c r="WNN62" i="7"/>
  <c r="WNO62" i="7"/>
  <c r="WNP62" i="7"/>
  <c r="WNQ62" i="7"/>
  <c r="WNR62" i="7"/>
  <c r="WNS62" i="7"/>
  <c r="WNT62" i="7"/>
  <c r="WNU62" i="7"/>
  <c r="WNV62" i="7"/>
  <c r="WNW62" i="7"/>
  <c r="WNX62" i="7"/>
  <c r="WNY62" i="7"/>
  <c r="WNZ62" i="7"/>
  <c r="WOA62" i="7"/>
  <c r="WOB62" i="7"/>
  <c r="WOC62" i="7"/>
  <c r="WOD62" i="7"/>
  <c r="WOE62" i="7"/>
  <c r="WOF62" i="7"/>
  <c r="WOG62" i="7"/>
  <c r="WOH62" i="7"/>
  <c r="WOI62" i="7"/>
  <c r="WOJ62" i="7"/>
  <c r="WOK62" i="7"/>
  <c r="WOL62" i="7"/>
  <c r="WOM62" i="7"/>
  <c r="WON62" i="7"/>
  <c r="WOO62" i="7"/>
  <c r="WOP62" i="7"/>
  <c r="WOQ62" i="7"/>
  <c r="WOR62" i="7"/>
  <c r="WOS62" i="7"/>
  <c r="WOT62" i="7"/>
  <c r="WOU62" i="7"/>
  <c r="WOV62" i="7"/>
  <c r="WOW62" i="7"/>
  <c r="WOX62" i="7"/>
  <c r="WOY62" i="7"/>
  <c r="WOZ62" i="7"/>
  <c r="WPA62" i="7"/>
  <c r="WPB62" i="7"/>
  <c r="WPC62" i="7"/>
  <c r="WPD62" i="7"/>
  <c r="WPE62" i="7"/>
  <c r="WPF62" i="7"/>
  <c r="WPG62" i="7"/>
  <c r="WPH62" i="7"/>
  <c r="WPI62" i="7"/>
  <c r="WPJ62" i="7"/>
  <c r="WPK62" i="7"/>
  <c r="WPL62" i="7"/>
  <c r="WPM62" i="7"/>
  <c r="WPN62" i="7"/>
  <c r="WPO62" i="7"/>
  <c r="WPP62" i="7"/>
  <c r="WPQ62" i="7"/>
  <c r="WPR62" i="7"/>
  <c r="WPS62" i="7"/>
  <c r="WPT62" i="7"/>
  <c r="WPU62" i="7"/>
  <c r="WPV62" i="7"/>
  <c r="WPW62" i="7"/>
  <c r="WPX62" i="7"/>
  <c r="WPY62" i="7"/>
  <c r="WPZ62" i="7"/>
  <c r="WQA62" i="7"/>
  <c r="WQB62" i="7"/>
  <c r="WQC62" i="7"/>
  <c r="WQD62" i="7"/>
  <c r="WQE62" i="7"/>
  <c r="WQF62" i="7"/>
  <c r="WQG62" i="7"/>
  <c r="WQH62" i="7"/>
  <c r="WQI62" i="7"/>
  <c r="WQJ62" i="7"/>
  <c r="WQK62" i="7"/>
  <c r="WQL62" i="7"/>
  <c r="WQM62" i="7"/>
  <c r="WQN62" i="7"/>
  <c r="WQO62" i="7"/>
  <c r="WQP62" i="7"/>
  <c r="WQQ62" i="7"/>
  <c r="WQR62" i="7"/>
  <c r="WQS62" i="7"/>
  <c r="WQT62" i="7"/>
  <c r="WQU62" i="7"/>
  <c r="WQV62" i="7"/>
  <c r="WQW62" i="7"/>
  <c r="WQX62" i="7"/>
  <c r="WQY62" i="7"/>
  <c r="WQZ62" i="7"/>
  <c r="WRA62" i="7"/>
  <c r="WRB62" i="7"/>
  <c r="WRC62" i="7"/>
  <c r="WRD62" i="7"/>
  <c r="WRE62" i="7"/>
  <c r="WRF62" i="7"/>
  <c r="WRG62" i="7"/>
  <c r="WRH62" i="7"/>
  <c r="WRI62" i="7"/>
  <c r="WRJ62" i="7"/>
  <c r="WRK62" i="7"/>
  <c r="WRL62" i="7"/>
  <c r="WRM62" i="7"/>
  <c r="WRN62" i="7"/>
  <c r="WRO62" i="7"/>
  <c r="WRP62" i="7"/>
  <c r="WRQ62" i="7"/>
  <c r="WRR62" i="7"/>
  <c r="WRS62" i="7"/>
  <c r="WRT62" i="7"/>
  <c r="WRU62" i="7"/>
  <c r="WRV62" i="7"/>
  <c r="WRW62" i="7"/>
  <c r="WRX62" i="7"/>
  <c r="WRY62" i="7"/>
  <c r="WRZ62" i="7"/>
  <c r="WSA62" i="7"/>
  <c r="WSB62" i="7"/>
  <c r="WSC62" i="7"/>
  <c r="WSD62" i="7"/>
  <c r="WSE62" i="7"/>
  <c r="WSF62" i="7"/>
  <c r="WSG62" i="7"/>
  <c r="WSH62" i="7"/>
  <c r="WSI62" i="7"/>
  <c r="WSJ62" i="7"/>
  <c r="WSK62" i="7"/>
  <c r="WSL62" i="7"/>
  <c r="WSM62" i="7"/>
  <c r="WSN62" i="7"/>
  <c r="WSO62" i="7"/>
  <c r="WSP62" i="7"/>
  <c r="WSQ62" i="7"/>
  <c r="WSR62" i="7"/>
  <c r="WSS62" i="7"/>
  <c r="WST62" i="7"/>
  <c r="WSU62" i="7"/>
  <c r="WSV62" i="7"/>
  <c r="WSW62" i="7"/>
  <c r="WSX62" i="7"/>
  <c r="WSY62" i="7"/>
  <c r="WSZ62" i="7"/>
  <c r="WTA62" i="7"/>
  <c r="WTB62" i="7"/>
  <c r="WTC62" i="7"/>
  <c r="WTD62" i="7"/>
  <c r="WTE62" i="7"/>
  <c r="WTF62" i="7"/>
  <c r="WTG62" i="7"/>
  <c r="WTH62" i="7"/>
  <c r="WTI62" i="7"/>
  <c r="WTJ62" i="7"/>
  <c r="WTK62" i="7"/>
  <c r="WTL62" i="7"/>
  <c r="WTM62" i="7"/>
  <c r="WTN62" i="7"/>
  <c r="WTO62" i="7"/>
  <c r="WTP62" i="7"/>
  <c r="WTQ62" i="7"/>
  <c r="WTR62" i="7"/>
  <c r="WTS62" i="7"/>
  <c r="WTT62" i="7"/>
  <c r="WTU62" i="7"/>
  <c r="WTV62" i="7"/>
  <c r="WTW62" i="7"/>
  <c r="WTX62" i="7"/>
  <c r="WTY62" i="7"/>
  <c r="WTZ62" i="7"/>
  <c r="WUA62" i="7"/>
  <c r="WUB62" i="7"/>
  <c r="WUC62" i="7"/>
  <c r="WUD62" i="7"/>
  <c r="WUE62" i="7"/>
  <c r="WUF62" i="7"/>
  <c r="WUG62" i="7"/>
  <c r="WUH62" i="7"/>
  <c r="WUI62" i="7"/>
  <c r="WUJ62" i="7"/>
  <c r="WUK62" i="7"/>
  <c r="WUL62" i="7"/>
  <c r="WUM62" i="7"/>
  <c r="WUN62" i="7"/>
  <c r="WUO62" i="7"/>
  <c r="WUP62" i="7"/>
  <c r="WUQ62" i="7"/>
  <c r="WUR62" i="7"/>
  <c r="WUS62" i="7"/>
  <c r="WUT62" i="7"/>
  <c r="WUU62" i="7"/>
  <c r="WUV62" i="7"/>
  <c r="WUW62" i="7"/>
  <c r="WUX62" i="7"/>
  <c r="WUY62" i="7"/>
  <c r="WUZ62" i="7"/>
  <c r="WVA62" i="7"/>
  <c r="WVB62" i="7"/>
  <c r="WVC62" i="7"/>
  <c r="WVD62" i="7"/>
  <c r="WVE62" i="7"/>
  <c r="WVF62" i="7"/>
  <c r="WVG62" i="7"/>
  <c r="WVH62" i="7"/>
  <c r="WVI62" i="7"/>
  <c r="WVJ62" i="7"/>
  <c r="WVK62" i="7"/>
  <c r="WVL62" i="7"/>
  <c r="WVM62" i="7"/>
  <c r="WVN62" i="7"/>
  <c r="WVO62" i="7"/>
  <c r="WVP62" i="7"/>
  <c r="WVQ62" i="7"/>
  <c r="WVR62" i="7"/>
  <c r="WVS62" i="7"/>
  <c r="WVT62" i="7"/>
  <c r="WVU62" i="7"/>
  <c r="WVV62" i="7"/>
  <c r="WVW62" i="7"/>
  <c r="WVX62" i="7"/>
  <c r="WVY62" i="7"/>
  <c r="WVZ62" i="7"/>
  <c r="WWA62" i="7"/>
  <c r="WWB62" i="7"/>
  <c r="WWC62" i="7"/>
  <c r="WWD62" i="7"/>
  <c r="WWE62" i="7"/>
  <c r="WWF62" i="7"/>
  <c r="WWG62" i="7"/>
  <c r="WWH62" i="7"/>
  <c r="WWI62" i="7"/>
  <c r="WWJ62" i="7"/>
  <c r="WWK62" i="7"/>
  <c r="WWL62" i="7"/>
  <c r="WWM62" i="7"/>
  <c r="WWN62" i="7"/>
  <c r="WWO62" i="7"/>
  <c r="WWP62" i="7"/>
  <c r="WWQ62" i="7"/>
  <c r="WWR62" i="7"/>
  <c r="WWS62" i="7"/>
  <c r="WWT62" i="7"/>
  <c r="WWU62" i="7"/>
  <c r="WWV62" i="7"/>
  <c r="WWW62" i="7"/>
  <c r="WWX62" i="7"/>
  <c r="WWY62" i="7"/>
  <c r="WWZ62" i="7"/>
  <c r="WXA62" i="7"/>
  <c r="WXB62" i="7"/>
  <c r="WXC62" i="7"/>
  <c r="WXD62" i="7"/>
  <c r="WXE62" i="7"/>
  <c r="WXF62" i="7"/>
  <c r="WXG62" i="7"/>
  <c r="WXH62" i="7"/>
  <c r="WXI62" i="7"/>
  <c r="WXJ62" i="7"/>
  <c r="WXK62" i="7"/>
  <c r="WXL62" i="7"/>
  <c r="WXM62" i="7"/>
  <c r="WXN62" i="7"/>
  <c r="WXO62" i="7"/>
  <c r="WXP62" i="7"/>
  <c r="WXQ62" i="7"/>
  <c r="WXR62" i="7"/>
  <c r="WXS62" i="7"/>
  <c r="WXT62" i="7"/>
  <c r="WXU62" i="7"/>
  <c r="WXV62" i="7"/>
  <c r="WXW62" i="7"/>
  <c r="WXX62" i="7"/>
  <c r="WXY62" i="7"/>
  <c r="WXZ62" i="7"/>
  <c r="WYA62" i="7"/>
  <c r="WYB62" i="7"/>
  <c r="WYC62" i="7"/>
  <c r="WYD62" i="7"/>
  <c r="WYE62" i="7"/>
  <c r="WYF62" i="7"/>
  <c r="WYG62" i="7"/>
  <c r="WYH62" i="7"/>
  <c r="WYI62" i="7"/>
  <c r="WYJ62" i="7"/>
  <c r="WYK62" i="7"/>
  <c r="WYL62" i="7"/>
  <c r="WYM62" i="7"/>
  <c r="WYN62" i="7"/>
  <c r="WYO62" i="7"/>
  <c r="WYP62" i="7"/>
  <c r="WYQ62" i="7"/>
  <c r="WYR62" i="7"/>
  <c r="WYS62" i="7"/>
  <c r="WYT62" i="7"/>
  <c r="WYU62" i="7"/>
  <c r="WYV62" i="7"/>
  <c r="WYW62" i="7"/>
  <c r="WYX62" i="7"/>
  <c r="WYY62" i="7"/>
  <c r="WYZ62" i="7"/>
  <c r="WZA62" i="7"/>
  <c r="WZB62" i="7"/>
  <c r="WZC62" i="7"/>
  <c r="WZD62" i="7"/>
  <c r="WZE62" i="7"/>
  <c r="WZF62" i="7"/>
  <c r="WZG62" i="7"/>
  <c r="WZH62" i="7"/>
  <c r="WZI62" i="7"/>
  <c r="WZJ62" i="7"/>
  <c r="WZK62" i="7"/>
  <c r="WZL62" i="7"/>
  <c r="WZM62" i="7"/>
  <c r="WZN62" i="7"/>
  <c r="WZO62" i="7"/>
  <c r="WZP62" i="7"/>
  <c r="WZQ62" i="7"/>
  <c r="WZR62" i="7"/>
  <c r="WZS62" i="7"/>
  <c r="WZT62" i="7"/>
  <c r="WZU62" i="7"/>
  <c r="WZV62" i="7"/>
  <c r="WZW62" i="7"/>
  <c r="WZX62" i="7"/>
  <c r="WZY62" i="7"/>
  <c r="WZZ62" i="7"/>
  <c r="XAA62" i="7"/>
  <c r="XAB62" i="7"/>
  <c r="XAC62" i="7"/>
  <c r="XAD62" i="7"/>
  <c r="XAE62" i="7"/>
  <c r="XAF62" i="7"/>
  <c r="XAG62" i="7"/>
  <c r="XAH62" i="7"/>
  <c r="XAI62" i="7"/>
  <c r="XAJ62" i="7"/>
  <c r="XAK62" i="7"/>
  <c r="XAL62" i="7"/>
  <c r="XAM62" i="7"/>
  <c r="XAN62" i="7"/>
  <c r="XAO62" i="7"/>
  <c r="XAP62" i="7"/>
  <c r="XAQ62" i="7"/>
  <c r="XAR62" i="7"/>
  <c r="XAS62" i="7"/>
  <c r="XAT62" i="7"/>
  <c r="XAU62" i="7"/>
  <c r="XAV62" i="7"/>
  <c r="XAW62" i="7"/>
  <c r="XAX62" i="7"/>
  <c r="XAY62" i="7"/>
  <c r="XAZ62" i="7"/>
  <c r="XBA62" i="7"/>
  <c r="XBB62" i="7"/>
  <c r="XBC62" i="7"/>
  <c r="XBD62" i="7"/>
  <c r="XBE62" i="7"/>
  <c r="XBF62" i="7"/>
  <c r="XBG62" i="7"/>
  <c r="XBH62" i="7"/>
  <c r="XBI62" i="7"/>
  <c r="XBJ62" i="7"/>
  <c r="XBK62" i="7"/>
  <c r="XBL62" i="7"/>
  <c r="XBM62" i="7"/>
  <c r="XBN62" i="7"/>
  <c r="XBO62" i="7"/>
  <c r="XBP62" i="7"/>
  <c r="XBQ62" i="7"/>
  <c r="XBR62" i="7"/>
  <c r="XBS62" i="7"/>
  <c r="XBT62" i="7"/>
  <c r="XBU62" i="7"/>
  <c r="XBV62" i="7"/>
  <c r="XBW62" i="7"/>
  <c r="XBX62" i="7"/>
  <c r="XBY62" i="7"/>
  <c r="XBZ62" i="7"/>
  <c r="XCA62" i="7"/>
  <c r="XCB62" i="7"/>
  <c r="XCC62" i="7"/>
  <c r="XCD62" i="7"/>
  <c r="XCE62" i="7"/>
  <c r="XCF62" i="7"/>
  <c r="XCG62" i="7"/>
  <c r="XCH62" i="7"/>
  <c r="XCI62" i="7"/>
  <c r="XCJ62" i="7"/>
  <c r="XCK62" i="7"/>
  <c r="XCL62" i="7"/>
  <c r="XCM62" i="7"/>
  <c r="XCN62" i="7"/>
  <c r="XCO62" i="7"/>
  <c r="XCP62" i="7"/>
  <c r="XCQ62" i="7"/>
  <c r="XCR62" i="7"/>
  <c r="XCS62" i="7"/>
  <c r="XCT62" i="7"/>
  <c r="XCU62" i="7"/>
  <c r="XCV62" i="7"/>
  <c r="XCW62" i="7"/>
  <c r="XCX62" i="7"/>
  <c r="XCY62" i="7"/>
  <c r="XCZ62" i="7"/>
  <c r="XDA62" i="7"/>
  <c r="XDB62" i="7"/>
  <c r="XDC62" i="7"/>
  <c r="XDD62" i="7"/>
  <c r="XDE62" i="7"/>
  <c r="XDF62" i="7"/>
  <c r="XDG62" i="7"/>
  <c r="XDH62" i="7"/>
  <c r="XDI62" i="7"/>
  <c r="XDJ62" i="7"/>
  <c r="XDK62" i="7"/>
  <c r="XDL62" i="7"/>
  <c r="XDM62" i="7"/>
  <c r="XDN62" i="7"/>
  <c r="XDO62" i="7"/>
  <c r="XDP62" i="7"/>
  <c r="XDQ62" i="7"/>
  <c r="XDR62" i="7"/>
  <c r="XDS62" i="7"/>
  <c r="XDT62" i="7"/>
  <c r="XDU62" i="7"/>
  <c r="XDV62" i="7"/>
  <c r="XDW62" i="7"/>
  <c r="XDX62" i="7"/>
  <c r="XDY62" i="7"/>
  <c r="XDZ62" i="7"/>
  <c r="XEA62" i="7"/>
  <c r="XEB62" i="7"/>
  <c r="XEC62" i="7"/>
  <c r="XED62" i="7"/>
  <c r="XEE62" i="7"/>
  <c r="XEF62" i="7"/>
  <c r="XEG62" i="7"/>
  <c r="XEH62" i="7"/>
  <c r="XEI62" i="7"/>
  <c r="XEJ62" i="7"/>
  <c r="XEK62" i="7"/>
  <c r="XEL62" i="7"/>
  <c r="XEM62" i="7"/>
  <c r="XEN62" i="7"/>
  <c r="XEO62" i="7"/>
  <c r="XEP62" i="7"/>
  <c r="XEQ62" i="7"/>
  <c r="XER62" i="7"/>
  <c r="XES62" i="7"/>
  <c r="XET62" i="7"/>
  <c r="XEU62" i="7"/>
  <c r="XEV62" i="7"/>
  <c r="XEW62" i="7"/>
  <c r="XEX62" i="7"/>
  <c r="XEY62" i="7"/>
  <c r="XEZ62" i="7"/>
  <c r="XFA62" i="7"/>
  <c r="XFB62" i="7"/>
  <c r="XFC62" i="7"/>
  <c r="XFD62" i="7"/>
  <c r="C61" i="4"/>
  <c r="F61" i="4" s="1"/>
  <c r="C45" i="4"/>
  <c r="AI68" i="7"/>
  <c r="AJ68" i="7"/>
  <c r="AK68" i="7"/>
  <c r="AL68" i="7"/>
  <c r="AM68" i="7"/>
  <c r="AN68" i="7"/>
  <c r="AO68" i="7"/>
  <c r="AP68" i="7"/>
  <c r="AQ68" i="7"/>
  <c r="AR68" i="7"/>
  <c r="AS68" i="7"/>
  <c r="AT68" i="7"/>
  <c r="AU68" i="7"/>
  <c r="AV68" i="7"/>
  <c r="AW68" i="7"/>
  <c r="AX68" i="7"/>
  <c r="AY68" i="7"/>
  <c r="AZ68" i="7"/>
  <c r="BA68" i="7"/>
  <c r="BB68" i="7"/>
  <c r="BC68" i="7"/>
  <c r="BD68" i="7"/>
  <c r="BE68" i="7"/>
  <c r="BF68" i="7"/>
  <c r="BG68" i="7"/>
  <c r="BH68" i="7"/>
  <c r="BI68" i="7"/>
  <c r="BJ68" i="7"/>
  <c r="BK68" i="7"/>
  <c r="BL68" i="7"/>
  <c r="BM68" i="7"/>
  <c r="BN68" i="7"/>
  <c r="BO68" i="7"/>
  <c r="BP68" i="7"/>
  <c r="BQ68" i="7"/>
  <c r="BR68" i="7"/>
  <c r="BS68" i="7"/>
  <c r="BT68" i="7"/>
  <c r="BU68" i="7"/>
  <c r="BV68" i="7"/>
  <c r="BW68" i="7"/>
  <c r="BX68" i="7"/>
  <c r="BY68" i="7"/>
  <c r="BZ68" i="7"/>
  <c r="CA68" i="7"/>
  <c r="CB68" i="7"/>
  <c r="CC68" i="7"/>
  <c r="CD68" i="7"/>
  <c r="CE68" i="7"/>
  <c r="CF68" i="7"/>
  <c r="CG68" i="7"/>
  <c r="CH68" i="7"/>
  <c r="CI68" i="7"/>
  <c r="CJ68" i="7"/>
  <c r="CK68" i="7"/>
  <c r="CL68" i="7"/>
  <c r="CM68" i="7"/>
  <c r="CN68" i="7"/>
  <c r="CO68" i="7"/>
  <c r="CP68" i="7"/>
  <c r="CQ68" i="7"/>
  <c r="CR68" i="7"/>
  <c r="CS68" i="7"/>
  <c r="CT68" i="7"/>
  <c r="CU68" i="7"/>
  <c r="CV68" i="7"/>
  <c r="CW68" i="7"/>
  <c r="CX68" i="7"/>
  <c r="CY68" i="7"/>
  <c r="CZ68" i="7"/>
  <c r="DA68" i="7"/>
  <c r="DB68" i="7"/>
  <c r="DC68" i="7"/>
  <c r="DD68" i="7"/>
  <c r="DE68" i="7"/>
  <c r="DF68" i="7"/>
  <c r="DG68" i="7"/>
  <c r="DH68" i="7"/>
  <c r="DI68" i="7"/>
  <c r="DJ68" i="7"/>
  <c r="DK68" i="7"/>
  <c r="DL68" i="7"/>
  <c r="DM68" i="7"/>
  <c r="DN68" i="7"/>
  <c r="DO68" i="7"/>
  <c r="DP68" i="7"/>
  <c r="DQ68" i="7"/>
  <c r="DR68" i="7"/>
  <c r="DS68" i="7"/>
  <c r="DT68" i="7"/>
  <c r="DU68" i="7"/>
  <c r="DV68" i="7"/>
  <c r="DW68" i="7"/>
  <c r="DX68" i="7"/>
  <c r="DY68" i="7"/>
  <c r="DZ68" i="7"/>
  <c r="EA68" i="7"/>
  <c r="EB68" i="7"/>
  <c r="EC68" i="7"/>
  <c r="ED68" i="7"/>
  <c r="EE68" i="7"/>
  <c r="EF68" i="7"/>
  <c r="EG68" i="7"/>
  <c r="EH68" i="7"/>
  <c r="EI68" i="7"/>
  <c r="EJ68" i="7"/>
  <c r="EK68" i="7"/>
  <c r="EL68" i="7"/>
  <c r="EM68" i="7"/>
  <c r="EN68" i="7"/>
  <c r="EO68" i="7"/>
  <c r="EP68" i="7"/>
  <c r="EQ68" i="7"/>
  <c r="ER68" i="7"/>
  <c r="ES68" i="7"/>
  <c r="ET68" i="7"/>
  <c r="EU68" i="7"/>
  <c r="EV68" i="7"/>
  <c r="EW68" i="7"/>
  <c r="EX68" i="7"/>
  <c r="EY68" i="7"/>
  <c r="EZ68" i="7"/>
  <c r="FA68" i="7"/>
  <c r="FB68" i="7"/>
  <c r="FC68" i="7"/>
  <c r="FD68" i="7"/>
  <c r="FE68" i="7"/>
  <c r="FF68" i="7"/>
  <c r="FG68" i="7"/>
  <c r="FH68" i="7"/>
  <c r="FI68" i="7"/>
  <c r="FJ68" i="7"/>
  <c r="FK68" i="7"/>
  <c r="FL68" i="7"/>
  <c r="FM68" i="7"/>
  <c r="FN68" i="7"/>
  <c r="FO68" i="7"/>
  <c r="FP68" i="7"/>
  <c r="FQ68" i="7"/>
  <c r="FR68" i="7"/>
  <c r="FS68" i="7"/>
  <c r="FT68" i="7"/>
  <c r="FU68" i="7"/>
  <c r="FV68" i="7"/>
  <c r="FW68" i="7"/>
  <c r="FX68" i="7"/>
  <c r="FY68" i="7"/>
  <c r="FZ68" i="7"/>
  <c r="GA68" i="7"/>
  <c r="GB68" i="7"/>
  <c r="GC68" i="7"/>
  <c r="GD68" i="7"/>
  <c r="GE68" i="7"/>
  <c r="GF68" i="7"/>
  <c r="GG68" i="7"/>
  <c r="GH68" i="7"/>
  <c r="GI68" i="7"/>
  <c r="GJ68" i="7"/>
  <c r="GK68" i="7"/>
  <c r="GL68" i="7"/>
  <c r="GM68" i="7"/>
  <c r="GN68" i="7"/>
  <c r="GO68" i="7"/>
  <c r="GP68" i="7"/>
  <c r="GQ68" i="7"/>
  <c r="GR68" i="7"/>
  <c r="GS68" i="7"/>
  <c r="GT68" i="7"/>
  <c r="GU68" i="7"/>
  <c r="GV68" i="7"/>
  <c r="GW68" i="7"/>
  <c r="GX68" i="7"/>
  <c r="GY68" i="7"/>
  <c r="GZ68" i="7"/>
  <c r="HA68" i="7"/>
  <c r="HB68" i="7"/>
  <c r="HC68" i="7"/>
  <c r="HD68" i="7"/>
  <c r="HE68" i="7"/>
  <c r="HF68" i="7"/>
  <c r="HG68" i="7"/>
  <c r="HH68" i="7"/>
  <c r="HI68" i="7"/>
  <c r="HJ68" i="7"/>
  <c r="HK68" i="7"/>
  <c r="HL68" i="7"/>
  <c r="HM68" i="7"/>
  <c r="HN68" i="7"/>
  <c r="HO68" i="7"/>
  <c r="HP68" i="7"/>
  <c r="HQ68" i="7"/>
  <c r="HR68" i="7"/>
  <c r="HS68" i="7"/>
  <c r="HT68" i="7"/>
  <c r="HU68" i="7"/>
  <c r="HV68" i="7"/>
  <c r="HW68" i="7"/>
  <c r="HX68" i="7"/>
  <c r="HY68" i="7"/>
  <c r="HZ68" i="7"/>
  <c r="IA68" i="7"/>
  <c r="IB68" i="7"/>
  <c r="IC68" i="7"/>
  <c r="ID68" i="7"/>
  <c r="IE68" i="7"/>
  <c r="IF68" i="7"/>
  <c r="IG68" i="7"/>
  <c r="IH68" i="7"/>
  <c r="II68" i="7"/>
  <c r="IJ68" i="7"/>
  <c r="IK68" i="7"/>
  <c r="IL68" i="7"/>
  <c r="IM68" i="7"/>
  <c r="IN68" i="7"/>
  <c r="IO68" i="7"/>
  <c r="IP68" i="7"/>
  <c r="IQ68" i="7"/>
  <c r="IR68" i="7"/>
  <c r="IS68" i="7"/>
  <c r="IT68" i="7"/>
  <c r="IU68" i="7"/>
  <c r="IV68" i="7"/>
  <c r="IW68" i="7"/>
  <c r="IX68" i="7"/>
  <c r="IY68" i="7"/>
  <c r="IZ68" i="7"/>
  <c r="JA68" i="7"/>
  <c r="JB68" i="7"/>
  <c r="JC68" i="7"/>
  <c r="JD68" i="7"/>
  <c r="JE68" i="7"/>
  <c r="JF68" i="7"/>
  <c r="JG68" i="7"/>
  <c r="JH68" i="7"/>
  <c r="JI68" i="7"/>
  <c r="JJ68" i="7"/>
  <c r="JK68" i="7"/>
  <c r="JL68" i="7"/>
  <c r="JM68" i="7"/>
  <c r="JN68" i="7"/>
  <c r="JO68" i="7"/>
  <c r="JP68" i="7"/>
  <c r="JQ68" i="7"/>
  <c r="JR68" i="7"/>
  <c r="JS68" i="7"/>
  <c r="JT68" i="7"/>
  <c r="JU68" i="7"/>
  <c r="JV68" i="7"/>
  <c r="JW68" i="7"/>
  <c r="JX68" i="7"/>
  <c r="JY68" i="7"/>
  <c r="JZ68" i="7"/>
  <c r="KA68" i="7"/>
  <c r="KB68" i="7"/>
  <c r="KC68" i="7"/>
  <c r="KD68" i="7"/>
  <c r="KE68" i="7"/>
  <c r="KF68" i="7"/>
  <c r="KG68" i="7"/>
  <c r="KH68" i="7"/>
  <c r="KI68" i="7"/>
  <c r="KJ68" i="7"/>
  <c r="KK68" i="7"/>
  <c r="KL68" i="7"/>
  <c r="KM68" i="7"/>
  <c r="KN68" i="7"/>
  <c r="KO68" i="7"/>
  <c r="KP68" i="7"/>
  <c r="KQ68" i="7"/>
  <c r="KR68" i="7"/>
  <c r="KS68" i="7"/>
  <c r="KT68" i="7"/>
  <c r="KU68" i="7"/>
  <c r="KV68" i="7"/>
  <c r="KW68" i="7"/>
  <c r="KX68" i="7"/>
  <c r="KY68" i="7"/>
  <c r="KZ68" i="7"/>
  <c r="LA68" i="7"/>
  <c r="LB68" i="7"/>
  <c r="LC68" i="7"/>
  <c r="LD68" i="7"/>
  <c r="LE68" i="7"/>
  <c r="LF68" i="7"/>
  <c r="LG68" i="7"/>
  <c r="LH68" i="7"/>
  <c r="LI68" i="7"/>
  <c r="LJ68" i="7"/>
  <c r="LK68" i="7"/>
  <c r="LL68" i="7"/>
  <c r="LM68" i="7"/>
  <c r="LN68" i="7"/>
  <c r="LO68" i="7"/>
  <c r="LP68" i="7"/>
  <c r="LQ68" i="7"/>
  <c r="LR68" i="7"/>
  <c r="LS68" i="7"/>
  <c r="LT68" i="7"/>
  <c r="LU68" i="7"/>
  <c r="LV68" i="7"/>
  <c r="LW68" i="7"/>
  <c r="LX68" i="7"/>
  <c r="LY68" i="7"/>
  <c r="LZ68" i="7"/>
  <c r="MA68" i="7"/>
  <c r="MB68" i="7"/>
  <c r="MC68" i="7"/>
  <c r="MD68" i="7"/>
  <c r="ME68" i="7"/>
  <c r="MF68" i="7"/>
  <c r="MG68" i="7"/>
  <c r="MH68" i="7"/>
  <c r="MI68" i="7"/>
  <c r="MJ68" i="7"/>
  <c r="MK68" i="7"/>
  <c r="ML68" i="7"/>
  <c r="MM68" i="7"/>
  <c r="MN68" i="7"/>
  <c r="MO68" i="7"/>
  <c r="MP68" i="7"/>
  <c r="MQ68" i="7"/>
  <c r="MR68" i="7"/>
  <c r="MS68" i="7"/>
  <c r="MT68" i="7"/>
  <c r="MU68" i="7"/>
  <c r="MV68" i="7"/>
  <c r="MW68" i="7"/>
  <c r="MX68" i="7"/>
  <c r="MY68" i="7"/>
  <c r="MZ68" i="7"/>
  <c r="NA68" i="7"/>
  <c r="NB68" i="7"/>
  <c r="NC68" i="7"/>
  <c r="ND68" i="7"/>
  <c r="NE68" i="7"/>
  <c r="NF68" i="7"/>
  <c r="NG68" i="7"/>
  <c r="NH68" i="7"/>
  <c r="NI68" i="7"/>
  <c r="NJ68" i="7"/>
  <c r="NK68" i="7"/>
  <c r="NL68" i="7"/>
  <c r="NM68" i="7"/>
  <c r="NN68" i="7"/>
  <c r="NO68" i="7"/>
  <c r="NP68" i="7"/>
  <c r="NQ68" i="7"/>
  <c r="NR68" i="7"/>
  <c r="NS68" i="7"/>
  <c r="NT68" i="7"/>
  <c r="NU68" i="7"/>
  <c r="NV68" i="7"/>
  <c r="NW68" i="7"/>
  <c r="NX68" i="7"/>
  <c r="NY68" i="7"/>
  <c r="NZ68" i="7"/>
  <c r="OA68" i="7"/>
  <c r="OB68" i="7"/>
  <c r="OC68" i="7"/>
  <c r="OD68" i="7"/>
  <c r="OE68" i="7"/>
  <c r="OF68" i="7"/>
  <c r="OG68" i="7"/>
  <c r="OH68" i="7"/>
  <c r="OI68" i="7"/>
  <c r="OJ68" i="7"/>
  <c r="OK68" i="7"/>
  <c r="OL68" i="7"/>
  <c r="OM68" i="7"/>
  <c r="ON68" i="7"/>
  <c r="OO68" i="7"/>
  <c r="OP68" i="7"/>
  <c r="OQ68" i="7"/>
  <c r="OR68" i="7"/>
  <c r="OS68" i="7"/>
  <c r="OT68" i="7"/>
  <c r="OU68" i="7"/>
  <c r="OV68" i="7"/>
  <c r="OW68" i="7"/>
  <c r="OX68" i="7"/>
  <c r="OY68" i="7"/>
  <c r="OZ68" i="7"/>
  <c r="PA68" i="7"/>
  <c r="PB68" i="7"/>
  <c r="PC68" i="7"/>
  <c r="PD68" i="7"/>
  <c r="PE68" i="7"/>
  <c r="PF68" i="7"/>
  <c r="PG68" i="7"/>
  <c r="PH68" i="7"/>
  <c r="PI68" i="7"/>
  <c r="PJ68" i="7"/>
  <c r="PK68" i="7"/>
  <c r="PL68" i="7"/>
  <c r="PM68" i="7"/>
  <c r="PN68" i="7"/>
  <c r="PO68" i="7"/>
  <c r="PP68" i="7"/>
  <c r="PQ68" i="7"/>
  <c r="PR68" i="7"/>
  <c r="PS68" i="7"/>
  <c r="PT68" i="7"/>
  <c r="PU68" i="7"/>
  <c r="PV68" i="7"/>
  <c r="PW68" i="7"/>
  <c r="PX68" i="7"/>
  <c r="PY68" i="7"/>
  <c r="PZ68" i="7"/>
  <c r="QA68" i="7"/>
  <c r="QB68" i="7"/>
  <c r="QC68" i="7"/>
  <c r="QD68" i="7"/>
  <c r="QE68" i="7"/>
  <c r="QF68" i="7"/>
  <c r="QG68" i="7"/>
  <c r="QH68" i="7"/>
  <c r="QI68" i="7"/>
  <c r="QJ68" i="7"/>
  <c r="QK68" i="7"/>
  <c r="QL68" i="7"/>
  <c r="QM68" i="7"/>
  <c r="QN68" i="7"/>
  <c r="QO68" i="7"/>
  <c r="QP68" i="7"/>
  <c r="QQ68" i="7"/>
  <c r="QR68" i="7"/>
  <c r="QS68" i="7"/>
  <c r="QT68" i="7"/>
  <c r="QU68" i="7"/>
  <c r="QV68" i="7"/>
  <c r="QW68" i="7"/>
  <c r="QX68" i="7"/>
  <c r="QY68" i="7"/>
  <c r="QZ68" i="7"/>
  <c r="RA68" i="7"/>
  <c r="RB68" i="7"/>
  <c r="RC68" i="7"/>
  <c r="RD68" i="7"/>
  <c r="RE68" i="7"/>
  <c r="RF68" i="7"/>
  <c r="RG68" i="7"/>
  <c r="RH68" i="7"/>
  <c r="RI68" i="7"/>
  <c r="RJ68" i="7"/>
  <c r="RK68" i="7"/>
  <c r="RL68" i="7"/>
  <c r="RM68" i="7"/>
  <c r="RN68" i="7"/>
  <c r="RO68" i="7"/>
  <c r="RP68" i="7"/>
  <c r="RQ68" i="7"/>
  <c r="RR68" i="7"/>
  <c r="RS68" i="7"/>
  <c r="RT68" i="7"/>
  <c r="RU68" i="7"/>
  <c r="RV68" i="7"/>
  <c r="RW68" i="7"/>
  <c r="RX68" i="7"/>
  <c r="RY68" i="7"/>
  <c r="RZ68" i="7"/>
  <c r="SA68" i="7"/>
  <c r="SB68" i="7"/>
  <c r="SC68" i="7"/>
  <c r="SD68" i="7"/>
  <c r="SE68" i="7"/>
  <c r="SF68" i="7"/>
  <c r="SG68" i="7"/>
  <c r="SH68" i="7"/>
  <c r="SI68" i="7"/>
  <c r="SJ68" i="7"/>
  <c r="SK68" i="7"/>
  <c r="SL68" i="7"/>
  <c r="SM68" i="7"/>
  <c r="SN68" i="7"/>
  <c r="SO68" i="7"/>
  <c r="SP68" i="7"/>
  <c r="SQ68" i="7"/>
  <c r="SR68" i="7"/>
  <c r="SS68" i="7"/>
  <c r="ST68" i="7"/>
  <c r="SU68" i="7"/>
  <c r="SV68" i="7"/>
  <c r="SW68" i="7"/>
  <c r="SX68" i="7"/>
  <c r="SY68" i="7"/>
  <c r="SZ68" i="7"/>
  <c r="TA68" i="7"/>
  <c r="TB68" i="7"/>
  <c r="TC68" i="7"/>
  <c r="TD68" i="7"/>
  <c r="TE68" i="7"/>
  <c r="TF68" i="7"/>
  <c r="TG68" i="7"/>
  <c r="TH68" i="7"/>
  <c r="TI68" i="7"/>
  <c r="TJ68" i="7"/>
  <c r="TK68" i="7"/>
  <c r="TL68" i="7"/>
  <c r="TM68" i="7"/>
  <c r="TN68" i="7"/>
  <c r="TO68" i="7"/>
  <c r="TP68" i="7"/>
  <c r="TQ68" i="7"/>
  <c r="TR68" i="7"/>
  <c r="TS68" i="7"/>
  <c r="TT68" i="7"/>
  <c r="TU68" i="7"/>
  <c r="TV68" i="7"/>
  <c r="TW68" i="7"/>
  <c r="TX68" i="7"/>
  <c r="TY68" i="7"/>
  <c r="TZ68" i="7"/>
  <c r="UA68" i="7"/>
  <c r="UB68" i="7"/>
  <c r="UC68" i="7"/>
  <c r="UD68" i="7"/>
  <c r="UE68" i="7"/>
  <c r="UF68" i="7"/>
  <c r="UG68" i="7"/>
  <c r="UH68" i="7"/>
  <c r="UI68" i="7"/>
  <c r="UJ68" i="7"/>
  <c r="UK68" i="7"/>
  <c r="UL68" i="7"/>
  <c r="UM68" i="7"/>
  <c r="UN68" i="7"/>
  <c r="UO68" i="7"/>
  <c r="UP68" i="7"/>
  <c r="UQ68" i="7"/>
  <c r="UR68" i="7"/>
  <c r="US68" i="7"/>
  <c r="UT68" i="7"/>
  <c r="UU68" i="7"/>
  <c r="UV68" i="7"/>
  <c r="UW68" i="7"/>
  <c r="UX68" i="7"/>
  <c r="UY68" i="7"/>
  <c r="UZ68" i="7"/>
  <c r="VA68" i="7"/>
  <c r="VB68" i="7"/>
  <c r="VC68" i="7"/>
  <c r="VD68" i="7"/>
  <c r="VE68" i="7"/>
  <c r="VF68" i="7"/>
  <c r="VG68" i="7"/>
  <c r="VH68" i="7"/>
  <c r="VI68" i="7"/>
  <c r="VJ68" i="7"/>
  <c r="VK68" i="7"/>
  <c r="VL68" i="7"/>
  <c r="VM68" i="7"/>
  <c r="VN68" i="7"/>
  <c r="VO68" i="7"/>
  <c r="VP68" i="7"/>
  <c r="VQ68" i="7"/>
  <c r="VR68" i="7"/>
  <c r="VS68" i="7"/>
  <c r="VT68" i="7"/>
  <c r="VU68" i="7"/>
  <c r="VV68" i="7"/>
  <c r="VW68" i="7"/>
  <c r="VX68" i="7"/>
  <c r="VY68" i="7"/>
  <c r="VZ68" i="7"/>
  <c r="WA68" i="7"/>
  <c r="WB68" i="7"/>
  <c r="WC68" i="7"/>
  <c r="WD68" i="7"/>
  <c r="WE68" i="7"/>
  <c r="WF68" i="7"/>
  <c r="WG68" i="7"/>
  <c r="WH68" i="7"/>
  <c r="WI68" i="7"/>
  <c r="WJ68" i="7"/>
  <c r="WK68" i="7"/>
  <c r="WL68" i="7"/>
  <c r="WM68" i="7"/>
  <c r="WN68" i="7"/>
  <c r="WO68" i="7"/>
  <c r="WP68" i="7"/>
  <c r="WQ68" i="7"/>
  <c r="WR68" i="7"/>
  <c r="WS68" i="7"/>
  <c r="WT68" i="7"/>
  <c r="WU68" i="7"/>
  <c r="WV68" i="7"/>
  <c r="WW68" i="7"/>
  <c r="WX68" i="7"/>
  <c r="WY68" i="7"/>
  <c r="WZ68" i="7"/>
  <c r="XA68" i="7"/>
  <c r="XB68" i="7"/>
  <c r="XC68" i="7"/>
  <c r="XD68" i="7"/>
  <c r="XE68" i="7"/>
  <c r="XF68" i="7"/>
  <c r="XG68" i="7"/>
  <c r="XH68" i="7"/>
  <c r="XI68" i="7"/>
  <c r="XJ68" i="7"/>
  <c r="XK68" i="7"/>
  <c r="XL68" i="7"/>
  <c r="XM68" i="7"/>
  <c r="XN68" i="7"/>
  <c r="XO68" i="7"/>
  <c r="XP68" i="7"/>
  <c r="XQ68" i="7"/>
  <c r="XR68" i="7"/>
  <c r="XS68" i="7"/>
  <c r="XT68" i="7"/>
  <c r="XU68" i="7"/>
  <c r="XV68" i="7"/>
  <c r="XW68" i="7"/>
  <c r="XX68" i="7"/>
  <c r="XY68" i="7"/>
  <c r="XZ68" i="7"/>
  <c r="YA68" i="7"/>
  <c r="YB68" i="7"/>
  <c r="YC68" i="7"/>
  <c r="YD68" i="7"/>
  <c r="YE68" i="7"/>
  <c r="YF68" i="7"/>
  <c r="YG68" i="7"/>
  <c r="YH68" i="7"/>
  <c r="YI68" i="7"/>
  <c r="YJ68" i="7"/>
  <c r="YK68" i="7"/>
  <c r="YL68" i="7"/>
  <c r="YM68" i="7"/>
  <c r="YN68" i="7"/>
  <c r="YO68" i="7"/>
  <c r="YP68" i="7"/>
  <c r="YQ68" i="7"/>
  <c r="YR68" i="7"/>
  <c r="YS68" i="7"/>
  <c r="YT68" i="7"/>
  <c r="YU68" i="7"/>
  <c r="YV68" i="7"/>
  <c r="YW68" i="7"/>
  <c r="YX68" i="7"/>
  <c r="YY68" i="7"/>
  <c r="YZ68" i="7"/>
  <c r="ZA68" i="7"/>
  <c r="ZB68" i="7"/>
  <c r="ZC68" i="7"/>
  <c r="ZD68" i="7"/>
  <c r="ZE68" i="7"/>
  <c r="ZF68" i="7"/>
  <c r="ZG68" i="7"/>
  <c r="ZH68" i="7"/>
  <c r="ZI68" i="7"/>
  <c r="ZJ68" i="7"/>
  <c r="ZK68" i="7"/>
  <c r="ZL68" i="7"/>
  <c r="ZM68" i="7"/>
  <c r="ZN68" i="7"/>
  <c r="ZO68" i="7"/>
  <c r="ZP68" i="7"/>
  <c r="ZQ68" i="7"/>
  <c r="ZR68" i="7"/>
  <c r="ZS68" i="7"/>
  <c r="ZT68" i="7"/>
  <c r="ZU68" i="7"/>
  <c r="ZV68" i="7"/>
  <c r="ZW68" i="7"/>
  <c r="ZX68" i="7"/>
  <c r="ZY68" i="7"/>
  <c r="ZZ68" i="7"/>
  <c r="AAA68" i="7"/>
  <c r="AAB68" i="7"/>
  <c r="AAC68" i="7"/>
  <c r="AAD68" i="7"/>
  <c r="AAE68" i="7"/>
  <c r="AAF68" i="7"/>
  <c r="AAG68" i="7"/>
  <c r="AAH68" i="7"/>
  <c r="AAI68" i="7"/>
  <c r="AAJ68" i="7"/>
  <c r="AAK68" i="7"/>
  <c r="AAL68" i="7"/>
  <c r="AAM68" i="7"/>
  <c r="AAN68" i="7"/>
  <c r="AAO68" i="7"/>
  <c r="AAP68" i="7"/>
  <c r="AAQ68" i="7"/>
  <c r="AAR68" i="7"/>
  <c r="AAS68" i="7"/>
  <c r="AAT68" i="7"/>
  <c r="AAU68" i="7"/>
  <c r="AAV68" i="7"/>
  <c r="AAW68" i="7"/>
  <c r="AAX68" i="7"/>
  <c r="AAY68" i="7"/>
  <c r="AAZ68" i="7"/>
  <c r="ABA68" i="7"/>
  <c r="ABB68" i="7"/>
  <c r="ABC68" i="7"/>
  <c r="ABD68" i="7"/>
  <c r="ABE68" i="7"/>
  <c r="ABF68" i="7"/>
  <c r="ABG68" i="7"/>
  <c r="ABH68" i="7"/>
  <c r="ABI68" i="7"/>
  <c r="ABJ68" i="7"/>
  <c r="ABK68" i="7"/>
  <c r="ABL68" i="7"/>
  <c r="ABM68" i="7"/>
  <c r="ABN68" i="7"/>
  <c r="ABO68" i="7"/>
  <c r="ABP68" i="7"/>
  <c r="ABQ68" i="7"/>
  <c r="ABR68" i="7"/>
  <c r="ABS68" i="7"/>
  <c r="ABT68" i="7"/>
  <c r="ABU68" i="7"/>
  <c r="ABV68" i="7"/>
  <c r="ABW68" i="7"/>
  <c r="ABX68" i="7"/>
  <c r="ABY68" i="7"/>
  <c r="ABZ68" i="7"/>
  <c r="ACA68" i="7"/>
  <c r="ACB68" i="7"/>
  <c r="ACC68" i="7"/>
  <c r="ACD68" i="7"/>
  <c r="ACE68" i="7"/>
  <c r="ACF68" i="7"/>
  <c r="ACG68" i="7"/>
  <c r="ACH68" i="7"/>
  <c r="ACI68" i="7"/>
  <c r="ACJ68" i="7"/>
  <c r="ACK68" i="7"/>
  <c r="ACL68" i="7"/>
  <c r="ACM68" i="7"/>
  <c r="ACN68" i="7"/>
  <c r="ACO68" i="7"/>
  <c r="ACP68" i="7"/>
  <c r="ACQ68" i="7"/>
  <c r="ACR68" i="7"/>
  <c r="ACS68" i="7"/>
  <c r="ACT68" i="7"/>
  <c r="ACU68" i="7"/>
  <c r="ACV68" i="7"/>
  <c r="ACW68" i="7"/>
  <c r="ACX68" i="7"/>
  <c r="ACY68" i="7"/>
  <c r="ACZ68" i="7"/>
  <c r="ADA68" i="7"/>
  <c r="ADB68" i="7"/>
  <c r="ADC68" i="7"/>
  <c r="ADD68" i="7"/>
  <c r="ADE68" i="7"/>
  <c r="ADF68" i="7"/>
  <c r="ADG68" i="7"/>
  <c r="ADH68" i="7"/>
  <c r="ADI68" i="7"/>
  <c r="ADJ68" i="7"/>
  <c r="ADK68" i="7"/>
  <c r="ADL68" i="7"/>
  <c r="ADM68" i="7"/>
  <c r="ADN68" i="7"/>
  <c r="ADO68" i="7"/>
  <c r="ADP68" i="7"/>
  <c r="ADQ68" i="7"/>
  <c r="ADR68" i="7"/>
  <c r="ADS68" i="7"/>
  <c r="ADT68" i="7"/>
  <c r="ADU68" i="7"/>
  <c r="ADV68" i="7"/>
  <c r="ADW68" i="7"/>
  <c r="ADX68" i="7"/>
  <c r="ADY68" i="7"/>
  <c r="ADZ68" i="7"/>
  <c r="AEA68" i="7"/>
  <c r="AEB68" i="7"/>
  <c r="AEC68" i="7"/>
  <c r="AED68" i="7"/>
  <c r="AEE68" i="7"/>
  <c r="AEF68" i="7"/>
  <c r="AEG68" i="7"/>
  <c r="AEH68" i="7"/>
  <c r="AEI68" i="7"/>
  <c r="AEJ68" i="7"/>
  <c r="AEK68" i="7"/>
  <c r="AEL68" i="7"/>
  <c r="AEM68" i="7"/>
  <c r="AEN68" i="7"/>
  <c r="AEO68" i="7"/>
  <c r="AEP68" i="7"/>
  <c r="AEQ68" i="7"/>
  <c r="AER68" i="7"/>
  <c r="AES68" i="7"/>
  <c r="AET68" i="7"/>
  <c r="AEU68" i="7"/>
  <c r="AEV68" i="7"/>
  <c r="AEW68" i="7"/>
  <c r="AEX68" i="7"/>
  <c r="AEY68" i="7"/>
  <c r="AEZ68" i="7"/>
  <c r="AFA68" i="7"/>
  <c r="AFB68" i="7"/>
  <c r="AFC68" i="7"/>
  <c r="AFD68" i="7"/>
  <c r="AFE68" i="7"/>
  <c r="AFF68" i="7"/>
  <c r="AFG68" i="7"/>
  <c r="AFH68" i="7"/>
  <c r="AFI68" i="7"/>
  <c r="AFJ68" i="7"/>
  <c r="AFK68" i="7"/>
  <c r="AFL68" i="7"/>
  <c r="AFM68" i="7"/>
  <c r="AFN68" i="7"/>
  <c r="AFO68" i="7"/>
  <c r="AFP68" i="7"/>
  <c r="AFQ68" i="7"/>
  <c r="AFR68" i="7"/>
  <c r="AFS68" i="7"/>
  <c r="AFT68" i="7"/>
  <c r="AFU68" i="7"/>
  <c r="AFV68" i="7"/>
  <c r="AFW68" i="7"/>
  <c r="AFX68" i="7"/>
  <c r="AFY68" i="7"/>
  <c r="AFZ68" i="7"/>
  <c r="AGA68" i="7"/>
  <c r="AGB68" i="7"/>
  <c r="AGC68" i="7"/>
  <c r="AGD68" i="7"/>
  <c r="AGE68" i="7"/>
  <c r="AGF68" i="7"/>
  <c r="AGG68" i="7"/>
  <c r="AGH68" i="7"/>
  <c r="AGI68" i="7"/>
  <c r="AGJ68" i="7"/>
  <c r="AGK68" i="7"/>
  <c r="AGL68" i="7"/>
  <c r="AGM68" i="7"/>
  <c r="AGN68" i="7"/>
  <c r="AGO68" i="7"/>
  <c r="AGP68" i="7"/>
  <c r="AGQ68" i="7"/>
  <c r="AGR68" i="7"/>
  <c r="AGS68" i="7"/>
  <c r="AGT68" i="7"/>
  <c r="AGU68" i="7"/>
  <c r="AGV68" i="7"/>
  <c r="AGW68" i="7"/>
  <c r="AGX68" i="7"/>
  <c r="AGY68" i="7"/>
  <c r="AGZ68" i="7"/>
  <c r="AHA68" i="7"/>
  <c r="AHB68" i="7"/>
  <c r="AHC68" i="7"/>
  <c r="AHD68" i="7"/>
  <c r="AHE68" i="7"/>
  <c r="AHF68" i="7"/>
  <c r="AHG68" i="7"/>
  <c r="AHH68" i="7"/>
  <c r="AHI68" i="7"/>
  <c r="AHJ68" i="7"/>
  <c r="AHK68" i="7"/>
  <c r="AHL68" i="7"/>
  <c r="AHM68" i="7"/>
  <c r="AHN68" i="7"/>
  <c r="AHO68" i="7"/>
  <c r="AHP68" i="7"/>
  <c r="AHQ68" i="7"/>
  <c r="AHR68" i="7"/>
  <c r="AHS68" i="7"/>
  <c r="AHT68" i="7"/>
  <c r="AHU68" i="7"/>
  <c r="AHV68" i="7"/>
  <c r="AHW68" i="7"/>
  <c r="AHX68" i="7"/>
  <c r="AHY68" i="7"/>
  <c r="AHZ68" i="7"/>
  <c r="AIA68" i="7"/>
  <c r="AIB68" i="7"/>
  <c r="AIC68" i="7"/>
  <c r="AID68" i="7"/>
  <c r="AIE68" i="7"/>
  <c r="AIF68" i="7"/>
  <c r="AIG68" i="7"/>
  <c r="AIH68" i="7"/>
  <c r="AII68" i="7"/>
  <c r="AIJ68" i="7"/>
  <c r="AIK68" i="7"/>
  <c r="AIL68" i="7"/>
  <c r="AIM68" i="7"/>
  <c r="AIN68" i="7"/>
  <c r="AIO68" i="7"/>
  <c r="AIP68" i="7"/>
  <c r="AIQ68" i="7"/>
  <c r="AIR68" i="7"/>
  <c r="AIS68" i="7"/>
  <c r="AIT68" i="7"/>
  <c r="AIU68" i="7"/>
  <c r="AIV68" i="7"/>
  <c r="AIW68" i="7"/>
  <c r="AIX68" i="7"/>
  <c r="AIY68" i="7"/>
  <c r="AIZ68" i="7"/>
  <c r="AJA68" i="7"/>
  <c r="AJB68" i="7"/>
  <c r="AJC68" i="7"/>
  <c r="AJD68" i="7"/>
  <c r="AJE68" i="7"/>
  <c r="AJF68" i="7"/>
  <c r="AJG68" i="7"/>
  <c r="AJH68" i="7"/>
  <c r="AJI68" i="7"/>
  <c r="AJJ68" i="7"/>
  <c r="AJK68" i="7"/>
  <c r="AJL68" i="7"/>
  <c r="AJM68" i="7"/>
  <c r="AJN68" i="7"/>
  <c r="AJO68" i="7"/>
  <c r="AJP68" i="7"/>
  <c r="AJQ68" i="7"/>
  <c r="AJR68" i="7"/>
  <c r="AJS68" i="7"/>
  <c r="AJT68" i="7"/>
  <c r="AJU68" i="7"/>
  <c r="AJV68" i="7"/>
  <c r="AJW68" i="7"/>
  <c r="AJX68" i="7"/>
  <c r="AJY68" i="7"/>
  <c r="AJZ68" i="7"/>
  <c r="AKA68" i="7"/>
  <c r="AKB68" i="7"/>
  <c r="AKC68" i="7"/>
  <c r="AKD68" i="7"/>
  <c r="AKE68" i="7"/>
  <c r="AKF68" i="7"/>
  <c r="AKG68" i="7"/>
  <c r="AKH68" i="7"/>
  <c r="AKI68" i="7"/>
  <c r="AKJ68" i="7"/>
  <c r="AKK68" i="7"/>
  <c r="AKL68" i="7"/>
  <c r="AKM68" i="7"/>
  <c r="AKN68" i="7"/>
  <c r="AKO68" i="7"/>
  <c r="AKP68" i="7"/>
  <c r="AKQ68" i="7"/>
  <c r="AKR68" i="7"/>
  <c r="AKS68" i="7"/>
  <c r="AKT68" i="7"/>
  <c r="AKU68" i="7"/>
  <c r="AKV68" i="7"/>
  <c r="AKW68" i="7"/>
  <c r="AKX68" i="7"/>
  <c r="AKY68" i="7"/>
  <c r="AKZ68" i="7"/>
  <c r="ALA68" i="7"/>
  <c r="ALB68" i="7"/>
  <c r="ALC68" i="7"/>
  <c r="ALD68" i="7"/>
  <c r="ALE68" i="7"/>
  <c r="ALF68" i="7"/>
  <c r="ALG68" i="7"/>
  <c r="ALH68" i="7"/>
  <c r="ALI68" i="7"/>
  <c r="ALJ68" i="7"/>
  <c r="ALK68" i="7"/>
  <c r="ALL68" i="7"/>
  <c r="ALM68" i="7"/>
  <c r="ALN68" i="7"/>
  <c r="ALO68" i="7"/>
  <c r="ALP68" i="7"/>
  <c r="ALQ68" i="7"/>
  <c r="ALR68" i="7"/>
  <c r="ALS68" i="7"/>
  <c r="ALT68" i="7"/>
  <c r="ALU68" i="7"/>
  <c r="ALV68" i="7"/>
  <c r="ALW68" i="7"/>
  <c r="ALX68" i="7"/>
  <c r="ALY68" i="7"/>
  <c r="ALZ68" i="7"/>
  <c r="AMA68" i="7"/>
  <c r="AMB68" i="7"/>
  <c r="AMC68" i="7"/>
  <c r="AMD68" i="7"/>
  <c r="AME68" i="7"/>
  <c r="AMF68" i="7"/>
  <c r="AMG68" i="7"/>
  <c r="AMH68" i="7"/>
  <c r="AMI68" i="7"/>
  <c r="AMJ68" i="7"/>
  <c r="AMK68" i="7"/>
  <c r="AML68" i="7"/>
  <c r="AMM68" i="7"/>
  <c r="AMN68" i="7"/>
  <c r="AMO68" i="7"/>
  <c r="AMP68" i="7"/>
  <c r="AMQ68" i="7"/>
  <c r="AMR68" i="7"/>
  <c r="AMS68" i="7"/>
  <c r="AMT68" i="7"/>
  <c r="AMU68" i="7"/>
  <c r="AMV68" i="7"/>
  <c r="AMW68" i="7"/>
  <c r="AMX68" i="7"/>
  <c r="AMY68" i="7"/>
  <c r="AMZ68" i="7"/>
  <c r="ANA68" i="7"/>
  <c r="ANB68" i="7"/>
  <c r="ANC68" i="7"/>
  <c r="AND68" i="7"/>
  <c r="ANE68" i="7"/>
  <c r="ANF68" i="7"/>
  <c r="ANG68" i="7"/>
  <c r="ANH68" i="7"/>
  <c r="ANI68" i="7"/>
  <c r="ANJ68" i="7"/>
  <c r="ANK68" i="7"/>
  <c r="ANL68" i="7"/>
  <c r="ANM68" i="7"/>
  <c r="ANN68" i="7"/>
  <c r="ANO68" i="7"/>
  <c r="ANP68" i="7"/>
  <c r="ANQ68" i="7"/>
  <c r="ANR68" i="7"/>
  <c r="ANS68" i="7"/>
  <c r="ANT68" i="7"/>
  <c r="ANU68" i="7"/>
  <c r="ANV68" i="7"/>
  <c r="ANW68" i="7"/>
  <c r="ANX68" i="7"/>
  <c r="ANY68" i="7"/>
  <c r="ANZ68" i="7"/>
  <c r="AOA68" i="7"/>
  <c r="AOB68" i="7"/>
  <c r="AOC68" i="7"/>
  <c r="AOD68" i="7"/>
  <c r="AOE68" i="7"/>
  <c r="AOF68" i="7"/>
  <c r="AOG68" i="7"/>
  <c r="AOH68" i="7"/>
  <c r="AOI68" i="7"/>
  <c r="AOJ68" i="7"/>
  <c r="AOK68" i="7"/>
  <c r="AOL68" i="7"/>
  <c r="AOM68" i="7"/>
  <c r="AON68" i="7"/>
  <c r="AOO68" i="7"/>
  <c r="AOP68" i="7"/>
  <c r="AOQ68" i="7"/>
  <c r="AOR68" i="7"/>
  <c r="AOS68" i="7"/>
  <c r="AOT68" i="7"/>
  <c r="AOU68" i="7"/>
  <c r="AOV68" i="7"/>
  <c r="AOW68" i="7"/>
  <c r="AOX68" i="7"/>
  <c r="AOY68" i="7"/>
  <c r="AOZ68" i="7"/>
  <c r="APA68" i="7"/>
  <c r="APB68" i="7"/>
  <c r="APC68" i="7"/>
  <c r="APD68" i="7"/>
  <c r="APE68" i="7"/>
  <c r="APF68" i="7"/>
  <c r="APG68" i="7"/>
  <c r="APH68" i="7"/>
  <c r="API68" i="7"/>
  <c r="APJ68" i="7"/>
  <c r="APK68" i="7"/>
  <c r="APL68" i="7"/>
  <c r="APM68" i="7"/>
  <c r="APN68" i="7"/>
  <c r="APO68" i="7"/>
  <c r="APP68" i="7"/>
  <c r="APQ68" i="7"/>
  <c r="APR68" i="7"/>
  <c r="APS68" i="7"/>
  <c r="APT68" i="7"/>
  <c r="APU68" i="7"/>
  <c r="APV68" i="7"/>
  <c r="APW68" i="7"/>
  <c r="APX68" i="7"/>
  <c r="APY68" i="7"/>
  <c r="APZ68" i="7"/>
  <c r="AQA68" i="7"/>
  <c r="AQB68" i="7"/>
  <c r="AQC68" i="7"/>
  <c r="AQD68" i="7"/>
  <c r="AQE68" i="7"/>
  <c r="AQF68" i="7"/>
  <c r="AQG68" i="7"/>
  <c r="AQH68" i="7"/>
  <c r="AQI68" i="7"/>
  <c r="AQJ68" i="7"/>
  <c r="AQK68" i="7"/>
  <c r="AQL68" i="7"/>
  <c r="AQM68" i="7"/>
  <c r="AQN68" i="7"/>
  <c r="AQO68" i="7"/>
  <c r="AQP68" i="7"/>
  <c r="AQQ68" i="7"/>
  <c r="AQR68" i="7"/>
  <c r="AQS68" i="7"/>
  <c r="AQT68" i="7"/>
  <c r="AQU68" i="7"/>
  <c r="AQV68" i="7"/>
  <c r="AQW68" i="7"/>
  <c r="AQX68" i="7"/>
  <c r="AQY68" i="7"/>
  <c r="AQZ68" i="7"/>
  <c r="ARA68" i="7"/>
  <c r="ARB68" i="7"/>
  <c r="ARC68" i="7"/>
  <c r="ARD68" i="7"/>
  <c r="ARE68" i="7"/>
  <c r="ARF68" i="7"/>
  <c r="ARG68" i="7"/>
  <c r="ARH68" i="7"/>
  <c r="ARI68" i="7"/>
  <c r="ARJ68" i="7"/>
  <c r="ARK68" i="7"/>
  <c r="ARL68" i="7"/>
  <c r="ARM68" i="7"/>
  <c r="ARN68" i="7"/>
  <c r="ARO68" i="7"/>
  <c r="ARP68" i="7"/>
  <c r="ARQ68" i="7"/>
  <c r="ARR68" i="7"/>
  <c r="ARS68" i="7"/>
  <c r="ART68" i="7"/>
  <c r="ARU68" i="7"/>
  <c r="ARV68" i="7"/>
  <c r="ARW68" i="7"/>
  <c r="ARX68" i="7"/>
  <c r="ARY68" i="7"/>
  <c r="ARZ68" i="7"/>
  <c r="ASA68" i="7"/>
  <c r="ASB68" i="7"/>
  <c r="ASC68" i="7"/>
  <c r="ASD68" i="7"/>
  <c r="ASE68" i="7"/>
  <c r="ASF68" i="7"/>
  <c r="ASG68" i="7"/>
  <c r="ASH68" i="7"/>
  <c r="ASI68" i="7"/>
  <c r="ASJ68" i="7"/>
  <c r="ASK68" i="7"/>
  <c r="ASL68" i="7"/>
  <c r="ASM68" i="7"/>
  <c r="ASN68" i="7"/>
  <c r="ASO68" i="7"/>
  <c r="ASP68" i="7"/>
  <c r="ASQ68" i="7"/>
  <c r="ASR68" i="7"/>
  <c r="ASS68" i="7"/>
  <c r="AST68" i="7"/>
  <c r="ASU68" i="7"/>
  <c r="ASV68" i="7"/>
  <c r="ASW68" i="7"/>
  <c r="ASX68" i="7"/>
  <c r="ASY68" i="7"/>
  <c r="ASZ68" i="7"/>
  <c r="ATA68" i="7"/>
  <c r="ATB68" i="7"/>
  <c r="ATC68" i="7"/>
  <c r="ATD68" i="7"/>
  <c r="ATE68" i="7"/>
  <c r="ATF68" i="7"/>
  <c r="ATG68" i="7"/>
  <c r="ATH68" i="7"/>
  <c r="ATI68" i="7"/>
  <c r="ATJ68" i="7"/>
  <c r="ATK68" i="7"/>
  <c r="ATL68" i="7"/>
  <c r="ATM68" i="7"/>
  <c r="ATN68" i="7"/>
  <c r="ATO68" i="7"/>
  <c r="ATP68" i="7"/>
  <c r="ATQ68" i="7"/>
  <c r="ATR68" i="7"/>
  <c r="ATS68" i="7"/>
  <c r="ATT68" i="7"/>
  <c r="ATU68" i="7"/>
  <c r="ATV68" i="7"/>
  <c r="ATW68" i="7"/>
  <c r="ATX68" i="7"/>
  <c r="ATY68" i="7"/>
  <c r="ATZ68" i="7"/>
  <c r="AUA68" i="7"/>
  <c r="AUB68" i="7"/>
  <c r="AUC68" i="7"/>
  <c r="AUD68" i="7"/>
  <c r="AUE68" i="7"/>
  <c r="AUF68" i="7"/>
  <c r="AUG68" i="7"/>
  <c r="AUH68" i="7"/>
  <c r="AUI68" i="7"/>
  <c r="AUJ68" i="7"/>
  <c r="AUK68" i="7"/>
  <c r="AUL68" i="7"/>
  <c r="AUM68" i="7"/>
  <c r="AUN68" i="7"/>
  <c r="AUO68" i="7"/>
  <c r="AUP68" i="7"/>
  <c r="AUQ68" i="7"/>
  <c r="AUR68" i="7"/>
  <c r="AUS68" i="7"/>
  <c r="AUT68" i="7"/>
  <c r="AUU68" i="7"/>
  <c r="AUV68" i="7"/>
  <c r="AUW68" i="7"/>
  <c r="AUX68" i="7"/>
  <c r="AUY68" i="7"/>
  <c r="AUZ68" i="7"/>
  <c r="AVA68" i="7"/>
  <c r="AVB68" i="7"/>
  <c r="AVC68" i="7"/>
  <c r="AVD68" i="7"/>
  <c r="AVE68" i="7"/>
  <c r="AVF68" i="7"/>
  <c r="AVG68" i="7"/>
  <c r="AVH68" i="7"/>
  <c r="AVI68" i="7"/>
  <c r="AVJ68" i="7"/>
  <c r="AVK68" i="7"/>
  <c r="AVL68" i="7"/>
  <c r="AVM68" i="7"/>
  <c r="AVN68" i="7"/>
  <c r="AVO68" i="7"/>
  <c r="AVP68" i="7"/>
  <c r="AVQ68" i="7"/>
  <c r="AVR68" i="7"/>
  <c r="AVS68" i="7"/>
  <c r="AVT68" i="7"/>
  <c r="AVU68" i="7"/>
  <c r="AVV68" i="7"/>
  <c r="AVW68" i="7"/>
  <c r="AVX68" i="7"/>
  <c r="AVY68" i="7"/>
  <c r="AVZ68" i="7"/>
  <c r="AWA68" i="7"/>
  <c r="AWB68" i="7"/>
  <c r="AWC68" i="7"/>
  <c r="AWD68" i="7"/>
  <c r="AWE68" i="7"/>
  <c r="AWF68" i="7"/>
  <c r="AWG68" i="7"/>
  <c r="AWH68" i="7"/>
  <c r="AWI68" i="7"/>
  <c r="AWJ68" i="7"/>
  <c r="AWK68" i="7"/>
  <c r="AWL68" i="7"/>
  <c r="AWM68" i="7"/>
  <c r="AWN68" i="7"/>
  <c r="AWO68" i="7"/>
  <c r="AWP68" i="7"/>
  <c r="AWQ68" i="7"/>
  <c r="AWR68" i="7"/>
  <c r="AWS68" i="7"/>
  <c r="AWT68" i="7"/>
  <c r="AWU68" i="7"/>
  <c r="AWV68" i="7"/>
  <c r="AWW68" i="7"/>
  <c r="AWX68" i="7"/>
  <c r="AWY68" i="7"/>
  <c r="AWZ68" i="7"/>
  <c r="AXA68" i="7"/>
  <c r="AXB68" i="7"/>
  <c r="AXC68" i="7"/>
  <c r="AXD68" i="7"/>
  <c r="AXE68" i="7"/>
  <c r="AXF68" i="7"/>
  <c r="AXG68" i="7"/>
  <c r="AXH68" i="7"/>
  <c r="AXI68" i="7"/>
  <c r="AXJ68" i="7"/>
  <c r="AXK68" i="7"/>
  <c r="AXL68" i="7"/>
  <c r="AXM68" i="7"/>
  <c r="AXN68" i="7"/>
  <c r="AXO68" i="7"/>
  <c r="AXP68" i="7"/>
  <c r="AXQ68" i="7"/>
  <c r="AXR68" i="7"/>
  <c r="AXS68" i="7"/>
  <c r="AXT68" i="7"/>
  <c r="AXU68" i="7"/>
  <c r="AXV68" i="7"/>
  <c r="AXW68" i="7"/>
  <c r="AXX68" i="7"/>
  <c r="AXY68" i="7"/>
  <c r="AXZ68" i="7"/>
  <c r="AYA68" i="7"/>
  <c r="AYB68" i="7"/>
  <c r="AYC68" i="7"/>
  <c r="AYD68" i="7"/>
  <c r="AYE68" i="7"/>
  <c r="AYF68" i="7"/>
  <c r="AYG68" i="7"/>
  <c r="AYH68" i="7"/>
  <c r="AYI68" i="7"/>
  <c r="AYJ68" i="7"/>
  <c r="AYK68" i="7"/>
  <c r="AYL68" i="7"/>
  <c r="AYM68" i="7"/>
  <c r="AYN68" i="7"/>
  <c r="AYO68" i="7"/>
  <c r="AYP68" i="7"/>
  <c r="AYQ68" i="7"/>
  <c r="AYR68" i="7"/>
  <c r="AYS68" i="7"/>
  <c r="AYT68" i="7"/>
  <c r="AYU68" i="7"/>
  <c r="AYV68" i="7"/>
  <c r="AYW68" i="7"/>
  <c r="AYX68" i="7"/>
  <c r="AYY68" i="7"/>
  <c r="AYZ68" i="7"/>
  <c r="AZA68" i="7"/>
  <c r="AZB68" i="7"/>
  <c r="AZC68" i="7"/>
  <c r="AZD68" i="7"/>
  <c r="AZE68" i="7"/>
  <c r="AZF68" i="7"/>
  <c r="AZG68" i="7"/>
  <c r="AZH68" i="7"/>
  <c r="AZI68" i="7"/>
  <c r="AZJ68" i="7"/>
  <c r="AZK68" i="7"/>
  <c r="AZL68" i="7"/>
  <c r="AZM68" i="7"/>
  <c r="AZN68" i="7"/>
  <c r="AZO68" i="7"/>
  <c r="AZP68" i="7"/>
  <c r="AZQ68" i="7"/>
  <c r="AZR68" i="7"/>
  <c r="AZS68" i="7"/>
  <c r="AZT68" i="7"/>
  <c r="AZU68" i="7"/>
  <c r="AZV68" i="7"/>
  <c r="AZW68" i="7"/>
  <c r="AZX68" i="7"/>
  <c r="AZY68" i="7"/>
  <c r="AZZ68" i="7"/>
  <c r="BAA68" i="7"/>
  <c r="BAB68" i="7"/>
  <c r="BAC68" i="7"/>
  <c r="BAD68" i="7"/>
  <c r="BAE68" i="7"/>
  <c r="BAF68" i="7"/>
  <c r="BAG68" i="7"/>
  <c r="BAH68" i="7"/>
  <c r="BAI68" i="7"/>
  <c r="BAJ68" i="7"/>
  <c r="BAK68" i="7"/>
  <c r="BAL68" i="7"/>
  <c r="BAM68" i="7"/>
  <c r="BAN68" i="7"/>
  <c r="BAO68" i="7"/>
  <c r="BAP68" i="7"/>
  <c r="BAQ68" i="7"/>
  <c r="BAR68" i="7"/>
  <c r="BAS68" i="7"/>
  <c r="BAT68" i="7"/>
  <c r="BAU68" i="7"/>
  <c r="BAV68" i="7"/>
  <c r="BAW68" i="7"/>
  <c r="BAX68" i="7"/>
  <c r="BAY68" i="7"/>
  <c r="BAZ68" i="7"/>
  <c r="BBA68" i="7"/>
  <c r="BBB68" i="7"/>
  <c r="BBC68" i="7"/>
  <c r="BBD68" i="7"/>
  <c r="BBE68" i="7"/>
  <c r="BBF68" i="7"/>
  <c r="BBG68" i="7"/>
  <c r="BBH68" i="7"/>
  <c r="BBI68" i="7"/>
  <c r="BBJ68" i="7"/>
  <c r="BBK68" i="7"/>
  <c r="BBL68" i="7"/>
  <c r="BBM68" i="7"/>
  <c r="BBN68" i="7"/>
  <c r="BBO68" i="7"/>
  <c r="BBP68" i="7"/>
  <c r="BBQ68" i="7"/>
  <c r="BBR68" i="7"/>
  <c r="BBS68" i="7"/>
  <c r="BBT68" i="7"/>
  <c r="BBU68" i="7"/>
  <c r="BBV68" i="7"/>
  <c r="BBW68" i="7"/>
  <c r="BBX68" i="7"/>
  <c r="BBY68" i="7"/>
  <c r="BBZ68" i="7"/>
  <c r="BCA68" i="7"/>
  <c r="BCB68" i="7"/>
  <c r="BCC68" i="7"/>
  <c r="BCD68" i="7"/>
  <c r="BCE68" i="7"/>
  <c r="BCF68" i="7"/>
  <c r="BCG68" i="7"/>
  <c r="BCH68" i="7"/>
  <c r="BCI68" i="7"/>
  <c r="BCJ68" i="7"/>
  <c r="BCK68" i="7"/>
  <c r="BCL68" i="7"/>
  <c r="BCM68" i="7"/>
  <c r="BCN68" i="7"/>
  <c r="BCO68" i="7"/>
  <c r="BCP68" i="7"/>
  <c r="BCQ68" i="7"/>
  <c r="BCR68" i="7"/>
  <c r="BCS68" i="7"/>
  <c r="BCT68" i="7"/>
  <c r="BCU68" i="7"/>
  <c r="BCV68" i="7"/>
  <c r="BCW68" i="7"/>
  <c r="BCX68" i="7"/>
  <c r="BCY68" i="7"/>
  <c r="BCZ68" i="7"/>
  <c r="BDA68" i="7"/>
  <c r="BDB68" i="7"/>
  <c r="BDC68" i="7"/>
  <c r="BDD68" i="7"/>
  <c r="BDE68" i="7"/>
  <c r="BDF68" i="7"/>
  <c r="BDG68" i="7"/>
  <c r="BDH68" i="7"/>
  <c r="BDI68" i="7"/>
  <c r="BDJ68" i="7"/>
  <c r="BDK68" i="7"/>
  <c r="BDL68" i="7"/>
  <c r="BDM68" i="7"/>
  <c r="BDN68" i="7"/>
  <c r="BDO68" i="7"/>
  <c r="BDP68" i="7"/>
  <c r="BDQ68" i="7"/>
  <c r="BDR68" i="7"/>
  <c r="BDS68" i="7"/>
  <c r="BDT68" i="7"/>
  <c r="BDU68" i="7"/>
  <c r="BDV68" i="7"/>
  <c r="BDW68" i="7"/>
  <c r="BDX68" i="7"/>
  <c r="BDY68" i="7"/>
  <c r="BDZ68" i="7"/>
  <c r="BEA68" i="7"/>
  <c r="BEB68" i="7"/>
  <c r="BEC68" i="7"/>
  <c r="BED68" i="7"/>
  <c r="BEE68" i="7"/>
  <c r="BEF68" i="7"/>
  <c r="BEG68" i="7"/>
  <c r="BEH68" i="7"/>
  <c r="BEI68" i="7"/>
  <c r="BEJ68" i="7"/>
  <c r="BEK68" i="7"/>
  <c r="BEL68" i="7"/>
  <c r="BEM68" i="7"/>
  <c r="BEN68" i="7"/>
  <c r="BEO68" i="7"/>
  <c r="BEP68" i="7"/>
  <c r="BEQ68" i="7"/>
  <c r="BER68" i="7"/>
  <c r="BES68" i="7"/>
  <c r="BET68" i="7"/>
  <c r="BEU68" i="7"/>
  <c r="BEV68" i="7"/>
  <c r="BEW68" i="7"/>
  <c r="BEX68" i="7"/>
  <c r="BEY68" i="7"/>
  <c r="BEZ68" i="7"/>
  <c r="BFA68" i="7"/>
  <c r="BFB68" i="7"/>
  <c r="BFC68" i="7"/>
  <c r="BFD68" i="7"/>
  <c r="BFE68" i="7"/>
  <c r="BFF68" i="7"/>
  <c r="BFG68" i="7"/>
  <c r="BFH68" i="7"/>
  <c r="BFI68" i="7"/>
  <c r="BFJ68" i="7"/>
  <c r="BFK68" i="7"/>
  <c r="BFL68" i="7"/>
  <c r="BFM68" i="7"/>
  <c r="BFN68" i="7"/>
  <c r="BFO68" i="7"/>
  <c r="BFP68" i="7"/>
  <c r="BFQ68" i="7"/>
  <c r="BFR68" i="7"/>
  <c r="BFS68" i="7"/>
  <c r="BFT68" i="7"/>
  <c r="BFU68" i="7"/>
  <c r="BFV68" i="7"/>
  <c r="BFW68" i="7"/>
  <c r="BFX68" i="7"/>
  <c r="BFY68" i="7"/>
  <c r="BFZ68" i="7"/>
  <c r="BGA68" i="7"/>
  <c r="BGB68" i="7"/>
  <c r="BGC68" i="7"/>
  <c r="BGD68" i="7"/>
  <c r="BGE68" i="7"/>
  <c r="BGF68" i="7"/>
  <c r="BGG68" i="7"/>
  <c r="BGH68" i="7"/>
  <c r="BGI68" i="7"/>
  <c r="BGJ68" i="7"/>
  <c r="BGK68" i="7"/>
  <c r="BGL68" i="7"/>
  <c r="BGM68" i="7"/>
  <c r="BGN68" i="7"/>
  <c r="BGO68" i="7"/>
  <c r="BGP68" i="7"/>
  <c r="BGQ68" i="7"/>
  <c r="BGR68" i="7"/>
  <c r="BGS68" i="7"/>
  <c r="BGT68" i="7"/>
  <c r="BGU68" i="7"/>
  <c r="BGV68" i="7"/>
  <c r="BGW68" i="7"/>
  <c r="BGX68" i="7"/>
  <c r="BGY68" i="7"/>
  <c r="BGZ68" i="7"/>
  <c r="BHA68" i="7"/>
  <c r="BHB68" i="7"/>
  <c r="BHC68" i="7"/>
  <c r="BHD68" i="7"/>
  <c r="BHE68" i="7"/>
  <c r="BHF68" i="7"/>
  <c r="BHG68" i="7"/>
  <c r="BHH68" i="7"/>
  <c r="BHI68" i="7"/>
  <c r="BHJ68" i="7"/>
  <c r="BHK68" i="7"/>
  <c r="BHL68" i="7"/>
  <c r="BHM68" i="7"/>
  <c r="BHN68" i="7"/>
  <c r="BHO68" i="7"/>
  <c r="BHP68" i="7"/>
  <c r="BHQ68" i="7"/>
  <c r="BHR68" i="7"/>
  <c r="BHS68" i="7"/>
  <c r="BHT68" i="7"/>
  <c r="BHU68" i="7"/>
  <c r="BHV68" i="7"/>
  <c r="BHW68" i="7"/>
  <c r="BHX68" i="7"/>
  <c r="BHY68" i="7"/>
  <c r="BHZ68" i="7"/>
  <c r="BIA68" i="7"/>
  <c r="BIB68" i="7"/>
  <c r="BIC68" i="7"/>
  <c r="BID68" i="7"/>
  <c r="BIE68" i="7"/>
  <c r="BIF68" i="7"/>
  <c r="BIG68" i="7"/>
  <c r="BIH68" i="7"/>
  <c r="BII68" i="7"/>
  <c r="BIJ68" i="7"/>
  <c r="BIK68" i="7"/>
  <c r="BIL68" i="7"/>
  <c r="BIM68" i="7"/>
  <c r="BIN68" i="7"/>
  <c r="BIO68" i="7"/>
  <c r="BIP68" i="7"/>
  <c r="BIQ68" i="7"/>
  <c r="BIR68" i="7"/>
  <c r="BIS68" i="7"/>
  <c r="BIT68" i="7"/>
  <c r="BIU68" i="7"/>
  <c r="BIV68" i="7"/>
  <c r="BIW68" i="7"/>
  <c r="BIX68" i="7"/>
  <c r="BIY68" i="7"/>
  <c r="BIZ68" i="7"/>
  <c r="BJA68" i="7"/>
  <c r="BJB68" i="7"/>
  <c r="BJC68" i="7"/>
  <c r="BJD68" i="7"/>
  <c r="BJE68" i="7"/>
  <c r="BJF68" i="7"/>
  <c r="BJG68" i="7"/>
  <c r="BJH68" i="7"/>
  <c r="BJI68" i="7"/>
  <c r="BJJ68" i="7"/>
  <c r="BJK68" i="7"/>
  <c r="BJL68" i="7"/>
  <c r="BJM68" i="7"/>
  <c r="BJN68" i="7"/>
  <c r="BJO68" i="7"/>
  <c r="BJP68" i="7"/>
  <c r="BJQ68" i="7"/>
  <c r="BJR68" i="7"/>
  <c r="BJS68" i="7"/>
  <c r="BJT68" i="7"/>
  <c r="BJU68" i="7"/>
  <c r="BJV68" i="7"/>
  <c r="BJW68" i="7"/>
  <c r="BJX68" i="7"/>
  <c r="BJY68" i="7"/>
  <c r="BJZ68" i="7"/>
  <c r="BKA68" i="7"/>
  <c r="BKB68" i="7"/>
  <c r="BKC68" i="7"/>
  <c r="BKD68" i="7"/>
  <c r="BKE68" i="7"/>
  <c r="BKF68" i="7"/>
  <c r="BKG68" i="7"/>
  <c r="BKH68" i="7"/>
  <c r="BKI68" i="7"/>
  <c r="BKJ68" i="7"/>
  <c r="BKK68" i="7"/>
  <c r="BKL68" i="7"/>
  <c r="BKM68" i="7"/>
  <c r="BKN68" i="7"/>
  <c r="BKO68" i="7"/>
  <c r="BKP68" i="7"/>
  <c r="BKQ68" i="7"/>
  <c r="BKR68" i="7"/>
  <c r="BKS68" i="7"/>
  <c r="BKT68" i="7"/>
  <c r="BKU68" i="7"/>
  <c r="BKV68" i="7"/>
  <c r="BKW68" i="7"/>
  <c r="BKX68" i="7"/>
  <c r="BKY68" i="7"/>
  <c r="BKZ68" i="7"/>
  <c r="BLA68" i="7"/>
  <c r="BLB68" i="7"/>
  <c r="BLC68" i="7"/>
  <c r="BLD68" i="7"/>
  <c r="BLE68" i="7"/>
  <c r="BLF68" i="7"/>
  <c r="BLG68" i="7"/>
  <c r="BLH68" i="7"/>
  <c r="BLI68" i="7"/>
  <c r="BLJ68" i="7"/>
  <c r="BLK68" i="7"/>
  <c r="BLL68" i="7"/>
  <c r="BLM68" i="7"/>
  <c r="BLN68" i="7"/>
  <c r="BLO68" i="7"/>
  <c r="BLP68" i="7"/>
  <c r="BLQ68" i="7"/>
  <c r="BLR68" i="7"/>
  <c r="BLS68" i="7"/>
  <c r="BLT68" i="7"/>
  <c r="BLU68" i="7"/>
  <c r="BLV68" i="7"/>
  <c r="BLW68" i="7"/>
  <c r="BLX68" i="7"/>
  <c r="BLY68" i="7"/>
  <c r="BLZ68" i="7"/>
  <c r="BMA68" i="7"/>
  <c r="BMB68" i="7"/>
  <c r="BMC68" i="7"/>
  <c r="BMD68" i="7"/>
  <c r="BME68" i="7"/>
  <c r="BMF68" i="7"/>
  <c r="BMG68" i="7"/>
  <c r="BMH68" i="7"/>
  <c r="BMI68" i="7"/>
  <c r="BMJ68" i="7"/>
  <c r="BMK68" i="7"/>
  <c r="BML68" i="7"/>
  <c r="BMM68" i="7"/>
  <c r="BMN68" i="7"/>
  <c r="BMO68" i="7"/>
  <c r="BMP68" i="7"/>
  <c r="BMQ68" i="7"/>
  <c r="BMR68" i="7"/>
  <c r="BMS68" i="7"/>
  <c r="BMT68" i="7"/>
  <c r="BMU68" i="7"/>
  <c r="BMV68" i="7"/>
  <c r="BMW68" i="7"/>
  <c r="BMX68" i="7"/>
  <c r="BMY68" i="7"/>
  <c r="BMZ68" i="7"/>
  <c r="BNA68" i="7"/>
  <c r="BNB68" i="7"/>
  <c r="BNC68" i="7"/>
  <c r="BND68" i="7"/>
  <c r="BNE68" i="7"/>
  <c r="BNF68" i="7"/>
  <c r="BNG68" i="7"/>
  <c r="BNH68" i="7"/>
  <c r="BNI68" i="7"/>
  <c r="BNJ68" i="7"/>
  <c r="BNK68" i="7"/>
  <c r="BNL68" i="7"/>
  <c r="BNM68" i="7"/>
  <c r="BNN68" i="7"/>
  <c r="BNO68" i="7"/>
  <c r="BNP68" i="7"/>
  <c r="BNQ68" i="7"/>
  <c r="BNR68" i="7"/>
  <c r="BNS68" i="7"/>
  <c r="BNT68" i="7"/>
  <c r="BNU68" i="7"/>
  <c r="BNV68" i="7"/>
  <c r="BNW68" i="7"/>
  <c r="BNX68" i="7"/>
  <c r="BNY68" i="7"/>
  <c r="BNZ68" i="7"/>
  <c r="BOA68" i="7"/>
  <c r="BOB68" i="7"/>
  <c r="BOC68" i="7"/>
  <c r="BOD68" i="7"/>
  <c r="BOE68" i="7"/>
  <c r="BOF68" i="7"/>
  <c r="BOG68" i="7"/>
  <c r="BOH68" i="7"/>
  <c r="BOI68" i="7"/>
  <c r="BOJ68" i="7"/>
  <c r="BOK68" i="7"/>
  <c r="BOL68" i="7"/>
  <c r="BOM68" i="7"/>
  <c r="BON68" i="7"/>
  <c r="BOO68" i="7"/>
  <c r="BOP68" i="7"/>
  <c r="BOQ68" i="7"/>
  <c r="BOR68" i="7"/>
  <c r="BOS68" i="7"/>
  <c r="BOT68" i="7"/>
  <c r="BOU68" i="7"/>
  <c r="BOV68" i="7"/>
  <c r="BOW68" i="7"/>
  <c r="BOX68" i="7"/>
  <c r="BOY68" i="7"/>
  <c r="BOZ68" i="7"/>
  <c r="BPA68" i="7"/>
  <c r="BPB68" i="7"/>
  <c r="BPC68" i="7"/>
  <c r="BPD68" i="7"/>
  <c r="BPE68" i="7"/>
  <c r="BPF68" i="7"/>
  <c r="BPG68" i="7"/>
  <c r="BPH68" i="7"/>
  <c r="BPI68" i="7"/>
  <c r="BPJ68" i="7"/>
  <c r="BPK68" i="7"/>
  <c r="BPL68" i="7"/>
  <c r="BPM68" i="7"/>
  <c r="BPN68" i="7"/>
  <c r="BPO68" i="7"/>
  <c r="BPP68" i="7"/>
  <c r="BPQ68" i="7"/>
  <c r="BPR68" i="7"/>
  <c r="BPS68" i="7"/>
  <c r="BPT68" i="7"/>
  <c r="BPU68" i="7"/>
  <c r="BPV68" i="7"/>
  <c r="BPW68" i="7"/>
  <c r="BPX68" i="7"/>
  <c r="BPY68" i="7"/>
  <c r="BPZ68" i="7"/>
  <c r="BQA68" i="7"/>
  <c r="BQB68" i="7"/>
  <c r="BQC68" i="7"/>
  <c r="BQD68" i="7"/>
  <c r="BQE68" i="7"/>
  <c r="BQF68" i="7"/>
  <c r="BQG68" i="7"/>
  <c r="BQH68" i="7"/>
  <c r="BQI68" i="7"/>
  <c r="BQJ68" i="7"/>
  <c r="BQK68" i="7"/>
  <c r="BQL68" i="7"/>
  <c r="BQM68" i="7"/>
  <c r="BQN68" i="7"/>
  <c r="BQO68" i="7"/>
  <c r="BQP68" i="7"/>
  <c r="BQQ68" i="7"/>
  <c r="BQR68" i="7"/>
  <c r="BQS68" i="7"/>
  <c r="BQT68" i="7"/>
  <c r="BQU68" i="7"/>
  <c r="BQV68" i="7"/>
  <c r="BQW68" i="7"/>
  <c r="BQX68" i="7"/>
  <c r="BQY68" i="7"/>
  <c r="BQZ68" i="7"/>
  <c r="BRA68" i="7"/>
  <c r="BRB68" i="7"/>
  <c r="BRC68" i="7"/>
  <c r="BRD68" i="7"/>
  <c r="BRE68" i="7"/>
  <c r="BRF68" i="7"/>
  <c r="BRG68" i="7"/>
  <c r="BRH68" i="7"/>
  <c r="BRI68" i="7"/>
  <c r="BRJ68" i="7"/>
  <c r="BRK68" i="7"/>
  <c r="BRL68" i="7"/>
  <c r="BRM68" i="7"/>
  <c r="BRN68" i="7"/>
  <c r="BRO68" i="7"/>
  <c r="BRP68" i="7"/>
  <c r="BRQ68" i="7"/>
  <c r="BRR68" i="7"/>
  <c r="BRS68" i="7"/>
  <c r="BRT68" i="7"/>
  <c r="BRU68" i="7"/>
  <c r="BRV68" i="7"/>
  <c r="BRW68" i="7"/>
  <c r="BRX68" i="7"/>
  <c r="BRY68" i="7"/>
  <c r="BRZ68" i="7"/>
  <c r="BSA68" i="7"/>
  <c r="BSB68" i="7"/>
  <c r="BSC68" i="7"/>
  <c r="BSD68" i="7"/>
  <c r="BSE68" i="7"/>
  <c r="BSF68" i="7"/>
  <c r="BSG68" i="7"/>
  <c r="BSH68" i="7"/>
  <c r="BSI68" i="7"/>
  <c r="BSJ68" i="7"/>
  <c r="BSK68" i="7"/>
  <c r="BSL68" i="7"/>
  <c r="BSM68" i="7"/>
  <c r="BSN68" i="7"/>
  <c r="BSO68" i="7"/>
  <c r="BSP68" i="7"/>
  <c r="BSQ68" i="7"/>
  <c r="BSR68" i="7"/>
  <c r="BSS68" i="7"/>
  <c r="BST68" i="7"/>
  <c r="BSU68" i="7"/>
  <c r="BSV68" i="7"/>
  <c r="BSW68" i="7"/>
  <c r="BSX68" i="7"/>
  <c r="BSY68" i="7"/>
  <c r="BSZ68" i="7"/>
  <c r="BTA68" i="7"/>
  <c r="BTB68" i="7"/>
  <c r="BTC68" i="7"/>
  <c r="BTD68" i="7"/>
  <c r="BTE68" i="7"/>
  <c r="BTF68" i="7"/>
  <c r="BTG68" i="7"/>
  <c r="BTH68" i="7"/>
  <c r="BTI68" i="7"/>
  <c r="BTJ68" i="7"/>
  <c r="BTK68" i="7"/>
  <c r="BTL68" i="7"/>
  <c r="BTM68" i="7"/>
  <c r="BTN68" i="7"/>
  <c r="BTO68" i="7"/>
  <c r="BTP68" i="7"/>
  <c r="BTQ68" i="7"/>
  <c r="BTR68" i="7"/>
  <c r="BTS68" i="7"/>
  <c r="BTT68" i="7"/>
  <c r="BTU68" i="7"/>
  <c r="BTV68" i="7"/>
  <c r="BTW68" i="7"/>
  <c r="BTX68" i="7"/>
  <c r="BTY68" i="7"/>
  <c r="BTZ68" i="7"/>
  <c r="BUA68" i="7"/>
  <c r="BUB68" i="7"/>
  <c r="BUC68" i="7"/>
  <c r="BUD68" i="7"/>
  <c r="BUE68" i="7"/>
  <c r="BUF68" i="7"/>
  <c r="BUG68" i="7"/>
  <c r="BUH68" i="7"/>
  <c r="BUI68" i="7"/>
  <c r="BUJ68" i="7"/>
  <c r="BUK68" i="7"/>
  <c r="BUL68" i="7"/>
  <c r="BUM68" i="7"/>
  <c r="BUN68" i="7"/>
  <c r="BUO68" i="7"/>
  <c r="BUP68" i="7"/>
  <c r="BUQ68" i="7"/>
  <c r="BUR68" i="7"/>
  <c r="BUS68" i="7"/>
  <c r="BUT68" i="7"/>
  <c r="BUU68" i="7"/>
  <c r="BUV68" i="7"/>
  <c r="BUW68" i="7"/>
  <c r="BUX68" i="7"/>
  <c r="BUY68" i="7"/>
  <c r="BUZ68" i="7"/>
  <c r="BVA68" i="7"/>
  <c r="BVB68" i="7"/>
  <c r="BVC68" i="7"/>
  <c r="BVD68" i="7"/>
  <c r="BVE68" i="7"/>
  <c r="BVF68" i="7"/>
  <c r="BVG68" i="7"/>
  <c r="BVH68" i="7"/>
  <c r="BVI68" i="7"/>
  <c r="BVJ68" i="7"/>
  <c r="BVK68" i="7"/>
  <c r="BVL68" i="7"/>
  <c r="BVM68" i="7"/>
  <c r="BVN68" i="7"/>
  <c r="BVO68" i="7"/>
  <c r="BVP68" i="7"/>
  <c r="BVQ68" i="7"/>
  <c r="BVR68" i="7"/>
  <c r="BVS68" i="7"/>
  <c r="BVT68" i="7"/>
  <c r="BVU68" i="7"/>
  <c r="BVV68" i="7"/>
  <c r="BVW68" i="7"/>
  <c r="BVX68" i="7"/>
  <c r="BVY68" i="7"/>
  <c r="BVZ68" i="7"/>
  <c r="BWA68" i="7"/>
  <c r="BWB68" i="7"/>
  <c r="BWC68" i="7"/>
  <c r="BWD68" i="7"/>
  <c r="BWE68" i="7"/>
  <c r="BWF68" i="7"/>
  <c r="BWG68" i="7"/>
  <c r="BWH68" i="7"/>
  <c r="BWI68" i="7"/>
  <c r="BWJ68" i="7"/>
  <c r="BWK68" i="7"/>
  <c r="BWL68" i="7"/>
  <c r="BWM68" i="7"/>
  <c r="BWN68" i="7"/>
  <c r="BWO68" i="7"/>
  <c r="BWP68" i="7"/>
  <c r="BWQ68" i="7"/>
  <c r="BWR68" i="7"/>
  <c r="BWS68" i="7"/>
  <c r="BWT68" i="7"/>
  <c r="BWU68" i="7"/>
  <c r="BWV68" i="7"/>
  <c r="BWW68" i="7"/>
  <c r="BWX68" i="7"/>
  <c r="BWY68" i="7"/>
  <c r="BWZ68" i="7"/>
  <c r="BXA68" i="7"/>
  <c r="BXB68" i="7"/>
  <c r="BXC68" i="7"/>
  <c r="BXD68" i="7"/>
  <c r="BXE68" i="7"/>
  <c r="BXF68" i="7"/>
  <c r="BXG68" i="7"/>
  <c r="BXH68" i="7"/>
  <c r="BXI68" i="7"/>
  <c r="BXJ68" i="7"/>
  <c r="BXK68" i="7"/>
  <c r="BXL68" i="7"/>
  <c r="BXM68" i="7"/>
  <c r="BXN68" i="7"/>
  <c r="BXO68" i="7"/>
  <c r="BXP68" i="7"/>
  <c r="BXQ68" i="7"/>
  <c r="BXR68" i="7"/>
  <c r="BXS68" i="7"/>
  <c r="BXT68" i="7"/>
  <c r="BXU68" i="7"/>
  <c r="BXV68" i="7"/>
  <c r="BXW68" i="7"/>
  <c r="BXX68" i="7"/>
  <c r="BXY68" i="7"/>
  <c r="BXZ68" i="7"/>
  <c r="BYA68" i="7"/>
  <c r="BYB68" i="7"/>
  <c r="BYC68" i="7"/>
  <c r="BYD68" i="7"/>
  <c r="BYE68" i="7"/>
  <c r="BYF68" i="7"/>
  <c r="BYG68" i="7"/>
  <c r="BYH68" i="7"/>
  <c r="BYI68" i="7"/>
  <c r="BYJ68" i="7"/>
  <c r="BYK68" i="7"/>
  <c r="BYL68" i="7"/>
  <c r="BYM68" i="7"/>
  <c r="BYN68" i="7"/>
  <c r="BYO68" i="7"/>
  <c r="BYP68" i="7"/>
  <c r="BYQ68" i="7"/>
  <c r="BYR68" i="7"/>
  <c r="BYS68" i="7"/>
  <c r="BYT68" i="7"/>
  <c r="BYU68" i="7"/>
  <c r="BYV68" i="7"/>
  <c r="BYW68" i="7"/>
  <c r="BYX68" i="7"/>
  <c r="BYY68" i="7"/>
  <c r="BYZ68" i="7"/>
  <c r="BZA68" i="7"/>
  <c r="BZB68" i="7"/>
  <c r="BZC68" i="7"/>
  <c r="BZD68" i="7"/>
  <c r="BZE68" i="7"/>
  <c r="BZF68" i="7"/>
  <c r="BZG68" i="7"/>
  <c r="BZH68" i="7"/>
  <c r="BZI68" i="7"/>
  <c r="BZJ68" i="7"/>
  <c r="BZK68" i="7"/>
  <c r="BZL68" i="7"/>
  <c r="BZM68" i="7"/>
  <c r="BZN68" i="7"/>
  <c r="BZO68" i="7"/>
  <c r="BZP68" i="7"/>
  <c r="BZQ68" i="7"/>
  <c r="BZR68" i="7"/>
  <c r="BZS68" i="7"/>
  <c r="BZT68" i="7"/>
  <c r="BZU68" i="7"/>
  <c r="BZV68" i="7"/>
  <c r="BZW68" i="7"/>
  <c r="BZX68" i="7"/>
  <c r="BZY68" i="7"/>
  <c r="BZZ68" i="7"/>
  <c r="CAA68" i="7"/>
  <c r="CAB68" i="7"/>
  <c r="CAC68" i="7"/>
  <c r="CAD68" i="7"/>
  <c r="CAE68" i="7"/>
  <c r="CAF68" i="7"/>
  <c r="CAG68" i="7"/>
  <c r="CAH68" i="7"/>
  <c r="CAI68" i="7"/>
  <c r="CAJ68" i="7"/>
  <c r="CAK68" i="7"/>
  <c r="CAL68" i="7"/>
  <c r="CAM68" i="7"/>
  <c r="CAN68" i="7"/>
  <c r="CAO68" i="7"/>
  <c r="CAP68" i="7"/>
  <c r="CAQ68" i="7"/>
  <c r="CAR68" i="7"/>
  <c r="CAS68" i="7"/>
  <c r="CAT68" i="7"/>
  <c r="CAU68" i="7"/>
  <c r="CAV68" i="7"/>
  <c r="CAW68" i="7"/>
  <c r="CAX68" i="7"/>
  <c r="CAY68" i="7"/>
  <c r="CAZ68" i="7"/>
  <c r="CBA68" i="7"/>
  <c r="CBB68" i="7"/>
  <c r="CBC68" i="7"/>
  <c r="CBD68" i="7"/>
  <c r="CBE68" i="7"/>
  <c r="CBF68" i="7"/>
  <c r="CBG68" i="7"/>
  <c r="CBH68" i="7"/>
  <c r="CBI68" i="7"/>
  <c r="CBJ68" i="7"/>
  <c r="CBK68" i="7"/>
  <c r="CBL68" i="7"/>
  <c r="CBM68" i="7"/>
  <c r="CBN68" i="7"/>
  <c r="CBO68" i="7"/>
  <c r="CBP68" i="7"/>
  <c r="CBQ68" i="7"/>
  <c r="CBR68" i="7"/>
  <c r="CBS68" i="7"/>
  <c r="CBT68" i="7"/>
  <c r="CBU68" i="7"/>
  <c r="CBV68" i="7"/>
  <c r="CBW68" i="7"/>
  <c r="CBX68" i="7"/>
  <c r="CBY68" i="7"/>
  <c r="CBZ68" i="7"/>
  <c r="CCA68" i="7"/>
  <c r="CCB68" i="7"/>
  <c r="CCC68" i="7"/>
  <c r="CCD68" i="7"/>
  <c r="CCE68" i="7"/>
  <c r="CCF68" i="7"/>
  <c r="CCG68" i="7"/>
  <c r="CCH68" i="7"/>
  <c r="CCI68" i="7"/>
  <c r="CCJ68" i="7"/>
  <c r="CCK68" i="7"/>
  <c r="CCL68" i="7"/>
  <c r="CCM68" i="7"/>
  <c r="CCN68" i="7"/>
  <c r="CCO68" i="7"/>
  <c r="CCP68" i="7"/>
  <c r="CCQ68" i="7"/>
  <c r="CCR68" i="7"/>
  <c r="CCS68" i="7"/>
  <c r="CCT68" i="7"/>
  <c r="CCU68" i="7"/>
  <c r="CCV68" i="7"/>
  <c r="CCW68" i="7"/>
  <c r="CCX68" i="7"/>
  <c r="CCY68" i="7"/>
  <c r="CCZ68" i="7"/>
  <c r="CDA68" i="7"/>
  <c r="CDB68" i="7"/>
  <c r="CDC68" i="7"/>
  <c r="CDD68" i="7"/>
  <c r="CDE68" i="7"/>
  <c r="CDF68" i="7"/>
  <c r="CDG68" i="7"/>
  <c r="CDH68" i="7"/>
  <c r="CDI68" i="7"/>
  <c r="CDJ68" i="7"/>
  <c r="CDK68" i="7"/>
  <c r="CDL68" i="7"/>
  <c r="CDM68" i="7"/>
  <c r="CDN68" i="7"/>
  <c r="CDO68" i="7"/>
  <c r="CDP68" i="7"/>
  <c r="CDQ68" i="7"/>
  <c r="CDR68" i="7"/>
  <c r="CDS68" i="7"/>
  <c r="CDT68" i="7"/>
  <c r="CDU68" i="7"/>
  <c r="CDV68" i="7"/>
  <c r="CDW68" i="7"/>
  <c r="CDX68" i="7"/>
  <c r="CDY68" i="7"/>
  <c r="CDZ68" i="7"/>
  <c r="CEA68" i="7"/>
  <c r="CEB68" i="7"/>
  <c r="CEC68" i="7"/>
  <c r="CED68" i="7"/>
  <c r="CEE68" i="7"/>
  <c r="CEF68" i="7"/>
  <c r="CEG68" i="7"/>
  <c r="CEH68" i="7"/>
  <c r="CEI68" i="7"/>
  <c r="CEJ68" i="7"/>
  <c r="CEK68" i="7"/>
  <c r="CEL68" i="7"/>
  <c r="CEM68" i="7"/>
  <c r="CEN68" i="7"/>
  <c r="CEO68" i="7"/>
  <c r="CEP68" i="7"/>
  <c r="CEQ68" i="7"/>
  <c r="CER68" i="7"/>
  <c r="CES68" i="7"/>
  <c r="CET68" i="7"/>
  <c r="CEU68" i="7"/>
  <c r="CEV68" i="7"/>
  <c r="CEW68" i="7"/>
  <c r="CEX68" i="7"/>
  <c r="CEY68" i="7"/>
  <c r="CEZ68" i="7"/>
  <c r="CFA68" i="7"/>
  <c r="CFB68" i="7"/>
  <c r="CFC68" i="7"/>
  <c r="CFD68" i="7"/>
  <c r="CFE68" i="7"/>
  <c r="CFF68" i="7"/>
  <c r="CFG68" i="7"/>
  <c r="CFH68" i="7"/>
  <c r="CFI68" i="7"/>
  <c r="CFJ68" i="7"/>
  <c r="CFK68" i="7"/>
  <c r="CFL68" i="7"/>
  <c r="CFM68" i="7"/>
  <c r="CFN68" i="7"/>
  <c r="CFO68" i="7"/>
  <c r="CFP68" i="7"/>
  <c r="CFQ68" i="7"/>
  <c r="CFR68" i="7"/>
  <c r="CFS68" i="7"/>
  <c r="CFT68" i="7"/>
  <c r="CFU68" i="7"/>
  <c r="CFV68" i="7"/>
  <c r="CFW68" i="7"/>
  <c r="CFX68" i="7"/>
  <c r="CFY68" i="7"/>
  <c r="CFZ68" i="7"/>
  <c r="CGA68" i="7"/>
  <c r="CGB68" i="7"/>
  <c r="CGC68" i="7"/>
  <c r="CGD68" i="7"/>
  <c r="CGE68" i="7"/>
  <c r="CGF68" i="7"/>
  <c r="CGG68" i="7"/>
  <c r="CGH68" i="7"/>
  <c r="CGI68" i="7"/>
  <c r="CGJ68" i="7"/>
  <c r="CGK68" i="7"/>
  <c r="CGL68" i="7"/>
  <c r="CGM68" i="7"/>
  <c r="CGN68" i="7"/>
  <c r="CGO68" i="7"/>
  <c r="CGP68" i="7"/>
  <c r="CGQ68" i="7"/>
  <c r="CGR68" i="7"/>
  <c r="CGS68" i="7"/>
  <c r="CGT68" i="7"/>
  <c r="CGU68" i="7"/>
  <c r="CGV68" i="7"/>
  <c r="CGW68" i="7"/>
  <c r="CGX68" i="7"/>
  <c r="CGY68" i="7"/>
  <c r="CGZ68" i="7"/>
  <c r="CHA68" i="7"/>
  <c r="CHB68" i="7"/>
  <c r="CHC68" i="7"/>
  <c r="CHD68" i="7"/>
  <c r="CHE68" i="7"/>
  <c r="CHF68" i="7"/>
  <c r="CHG68" i="7"/>
  <c r="CHH68" i="7"/>
  <c r="CHI68" i="7"/>
  <c r="CHJ68" i="7"/>
  <c r="CHK68" i="7"/>
  <c r="CHL68" i="7"/>
  <c r="CHM68" i="7"/>
  <c r="CHN68" i="7"/>
  <c r="CHO68" i="7"/>
  <c r="CHP68" i="7"/>
  <c r="CHQ68" i="7"/>
  <c r="CHR68" i="7"/>
  <c r="CHS68" i="7"/>
  <c r="CHT68" i="7"/>
  <c r="CHU68" i="7"/>
  <c r="CHV68" i="7"/>
  <c r="CHW68" i="7"/>
  <c r="CHX68" i="7"/>
  <c r="CHY68" i="7"/>
  <c r="CHZ68" i="7"/>
  <c r="CIA68" i="7"/>
  <c r="CIB68" i="7"/>
  <c r="CIC68" i="7"/>
  <c r="CID68" i="7"/>
  <c r="CIE68" i="7"/>
  <c r="CIF68" i="7"/>
  <c r="CIG68" i="7"/>
  <c r="CIH68" i="7"/>
  <c r="CII68" i="7"/>
  <c r="CIJ68" i="7"/>
  <c r="CIK68" i="7"/>
  <c r="CIL68" i="7"/>
  <c r="CIM68" i="7"/>
  <c r="CIN68" i="7"/>
  <c r="CIO68" i="7"/>
  <c r="CIP68" i="7"/>
  <c r="CIQ68" i="7"/>
  <c r="CIR68" i="7"/>
  <c r="CIS68" i="7"/>
  <c r="CIT68" i="7"/>
  <c r="CIU68" i="7"/>
  <c r="CIV68" i="7"/>
  <c r="CIW68" i="7"/>
  <c r="CIX68" i="7"/>
  <c r="CIY68" i="7"/>
  <c r="CIZ68" i="7"/>
  <c r="CJA68" i="7"/>
  <c r="CJB68" i="7"/>
  <c r="CJC68" i="7"/>
  <c r="CJD68" i="7"/>
  <c r="CJE68" i="7"/>
  <c r="CJF68" i="7"/>
  <c r="CJG68" i="7"/>
  <c r="CJH68" i="7"/>
  <c r="CJI68" i="7"/>
  <c r="CJJ68" i="7"/>
  <c r="CJK68" i="7"/>
  <c r="CJL68" i="7"/>
  <c r="CJM68" i="7"/>
  <c r="CJN68" i="7"/>
  <c r="CJO68" i="7"/>
  <c r="CJP68" i="7"/>
  <c r="CJQ68" i="7"/>
  <c r="CJR68" i="7"/>
  <c r="CJS68" i="7"/>
  <c r="CJT68" i="7"/>
  <c r="CJU68" i="7"/>
  <c r="CJV68" i="7"/>
  <c r="CJW68" i="7"/>
  <c r="CJX68" i="7"/>
  <c r="CJY68" i="7"/>
  <c r="CJZ68" i="7"/>
  <c r="CKA68" i="7"/>
  <c r="CKB68" i="7"/>
  <c r="CKC68" i="7"/>
  <c r="CKD68" i="7"/>
  <c r="CKE68" i="7"/>
  <c r="CKF68" i="7"/>
  <c r="CKG68" i="7"/>
  <c r="CKH68" i="7"/>
  <c r="CKI68" i="7"/>
  <c r="CKJ68" i="7"/>
  <c r="CKK68" i="7"/>
  <c r="CKL68" i="7"/>
  <c r="CKM68" i="7"/>
  <c r="CKN68" i="7"/>
  <c r="CKO68" i="7"/>
  <c r="CKP68" i="7"/>
  <c r="CKQ68" i="7"/>
  <c r="CKR68" i="7"/>
  <c r="CKS68" i="7"/>
  <c r="CKT68" i="7"/>
  <c r="CKU68" i="7"/>
  <c r="CKV68" i="7"/>
  <c r="CKW68" i="7"/>
  <c r="CKX68" i="7"/>
  <c r="CKY68" i="7"/>
  <c r="CKZ68" i="7"/>
  <c r="CLA68" i="7"/>
  <c r="CLB68" i="7"/>
  <c r="CLC68" i="7"/>
  <c r="CLD68" i="7"/>
  <c r="CLE68" i="7"/>
  <c r="CLF68" i="7"/>
  <c r="CLG68" i="7"/>
  <c r="CLH68" i="7"/>
  <c r="CLI68" i="7"/>
  <c r="CLJ68" i="7"/>
  <c r="CLK68" i="7"/>
  <c r="CLL68" i="7"/>
  <c r="CLM68" i="7"/>
  <c r="CLN68" i="7"/>
  <c r="CLO68" i="7"/>
  <c r="CLP68" i="7"/>
  <c r="CLQ68" i="7"/>
  <c r="CLR68" i="7"/>
  <c r="CLS68" i="7"/>
  <c r="CLT68" i="7"/>
  <c r="CLU68" i="7"/>
  <c r="CLV68" i="7"/>
  <c r="CLW68" i="7"/>
  <c r="CLX68" i="7"/>
  <c r="CLY68" i="7"/>
  <c r="CLZ68" i="7"/>
  <c r="CMA68" i="7"/>
  <c r="CMB68" i="7"/>
  <c r="CMC68" i="7"/>
  <c r="CMD68" i="7"/>
  <c r="CME68" i="7"/>
  <c r="CMF68" i="7"/>
  <c r="CMG68" i="7"/>
  <c r="CMH68" i="7"/>
  <c r="CMI68" i="7"/>
  <c r="CMJ68" i="7"/>
  <c r="CMK68" i="7"/>
  <c r="CML68" i="7"/>
  <c r="CMM68" i="7"/>
  <c r="CMN68" i="7"/>
  <c r="CMO68" i="7"/>
  <c r="CMP68" i="7"/>
  <c r="CMQ68" i="7"/>
  <c r="CMR68" i="7"/>
  <c r="CMS68" i="7"/>
  <c r="CMT68" i="7"/>
  <c r="CMU68" i="7"/>
  <c r="CMV68" i="7"/>
  <c r="CMW68" i="7"/>
  <c r="CMX68" i="7"/>
  <c r="CMY68" i="7"/>
  <c r="CMZ68" i="7"/>
  <c r="CNA68" i="7"/>
  <c r="CNB68" i="7"/>
  <c r="CNC68" i="7"/>
  <c r="CND68" i="7"/>
  <c r="CNE68" i="7"/>
  <c r="CNF68" i="7"/>
  <c r="CNG68" i="7"/>
  <c r="CNH68" i="7"/>
  <c r="CNI68" i="7"/>
  <c r="CNJ68" i="7"/>
  <c r="CNK68" i="7"/>
  <c r="CNL68" i="7"/>
  <c r="CNM68" i="7"/>
  <c r="CNN68" i="7"/>
  <c r="CNO68" i="7"/>
  <c r="CNP68" i="7"/>
  <c r="CNQ68" i="7"/>
  <c r="CNR68" i="7"/>
  <c r="CNS68" i="7"/>
  <c r="CNT68" i="7"/>
  <c r="CNU68" i="7"/>
  <c r="CNV68" i="7"/>
  <c r="CNW68" i="7"/>
  <c r="CNX68" i="7"/>
  <c r="CNY68" i="7"/>
  <c r="CNZ68" i="7"/>
  <c r="COA68" i="7"/>
  <c r="COB68" i="7"/>
  <c r="COC68" i="7"/>
  <c r="COD68" i="7"/>
  <c r="COE68" i="7"/>
  <c r="COF68" i="7"/>
  <c r="COG68" i="7"/>
  <c r="COH68" i="7"/>
  <c r="COI68" i="7"/>
  <c r="COJ68" i="7"/>
  <c r="COK68" i="7"/>
  <c r="COL68" i="7"/>
  <c r="COM68" i="7"/>
  <c r="CON68" i="7"/>
  <c r="COO68" i="7"/>
  <c r="COP68" i="7"/>
  <c r="COQ68" i="7"/>
  <c r="COR68" i="7"/>
  <c r="COS68" i="7"/>
  <c r="COT68" i="7"/>
  <c r="COU68" i="7"/>
  <c r="COV68" i="7"/>
  <c r="COW68" i="7"/>
  <c r="COX68" i="7"/>
  <c r="COY68" i="7"/>
  <c r="COZ68" i="7"/>
  <c r="CPA68" i="7"/>
  <c r="CPB68" i="7"/>
  <c r="CPC68" i="7"/>
  <c r="CPD68" i="7"/>
  <c r="CPE68" i="7"/>
  <c r="CPF68" i="7"/>
  <c r="CPG68" i="7"/>
  <c r="CPH68" i="7"/>
  <c r="CPI68" i="7"/>
  <c r="CPJ68" i="7"/>
  <c r="CPK68" i="7"/>
  <c r="CPL68" i="7"/>
  <c r="CPM68" i="7"/>
  <c r="CPN68" i="7"/>
  <c r="CPO68" i="7"/>
  <c r="CPP68" i="7"/>
  <c r="CPQ68" i="7"/>
  <c r="CPR68" i="7"/>
  <c r="CPS68" i="7"/>
  <c r="CPT68" i="7"/>
  <c r="CPU68" i="7"/>
  <c r="CPV68" i="7"/>
  <c r="CPW68" i="7"/>
  <c r="CPX68" i="7"/>
  <c r="CPY68" i="7"/>
  <c r="CPZ68" i="7"/>
  <c r="CQA68" i="7"/>
  <c r="CQB68" i="7"/>
  <c r="CQC68" i="7"/>
  <c r="CQD68" i="7"/>
  <c r="CQE68" i="7"/>
  <c r="CQF68" i="7"/>
  <c r="CQG68" i="7"/>
  <c r="CQH68" i="7"/>
  <c r="CQI68" i="7"/>
  <c r="CQJ68" i="7"/>
  <c r="CQK68" i="7"/>
  <c r="CQL68" i="7"/>
  <c r="CQM68" i="7"/>
  <c r="CQN68" i="7"/>
  <c r="CQO68" i="7"/>
  <c r="CQP68" i="7"/>
  <c r="CQQ68" i="7"/>
  <c r="CQR68" i="7"/>
  <c r="CQS68" i="7"/>
  <c r="CQT68" i="7"/>
  <c r="CQU68" i="7"/>
  <c r="CQV68" i="7"/>
  <c r="CQW68" i="7"/>
  <c r="CQX68" i="7"/>
  <c r="CQY68" i="7"/>
  <c r="CQZ68" i="7"/>
  <c r="CRA68" i="7"/>
  <c r="CRB68" i="7"/>
  <c r="CRC68" i="7"/>
  <c r="CRD68" i="7"/>
  <c r="CRE68" i="7"/>
  <c r="CRF68" i="7"/>
  <c r="CRG68" i="7"/>
  <c r="CRH68" i="7"/>
  <c r="CRI68" i="7"/>
  <c r="CRJ68" i="7"/>
  <c r="CRK68" i="7"/>
  <c r="CRL68" i="7"/>
  <c r="CRM68" i="7"/>
  <c r="CRN68" i="7"/>
  <c r="CRO68" i="7"/>
  <c r="CRP68" i="7"/>
  <c r="CRQ68" i="7"/>
  <c r="CRR68" i="7"/>
  <c r="CRS68" i="7"/>
  <c r="CRT68" i="7"/>
  <c r="CRU68" i="7"/>
  <c r="CRV68" i="7"/>
  <c r="CRW68" i="7"/>
  <c r="CRX68" i="7"/>
  <c r="CRY68" i="7"/>
  <c r="CRZ68" i="7"/>
  <c r="CSA68" i="7"/>
  <c r="CSB68" i="7"/>
  <c r="CSC68" i="7"/>
  <c r="CSD68" i="7"/>
  <c r="CSE68" i="7"/>
  <c r="CSF68" i="7"/>
  <c r="CSG68" i="7"/>
  <c r="CSH68" i="7"/>
  <c r="CSI68" i="7"/>
  <c r="CSJ68" i="7"/>
  <c r="CSK68" i="7"/>
  <c r="CSL68" i="7"/>
  <c r="CSM68" i="7"/>
  <c r="CSN68" i="7"/>
  <c r="CSO68" i="7"/>
  <c r="CSP68" i="7"/>
  <c r="CSQ68" i="7"/>
  <c r="CSR68" i="7"/>
  <c r="CSS68" i="7"/>
  <c r="CST68" i="7"/>
  <c r="CSU68" i="7"/>
  <c r="CSV68" i="7"/>
  <c r="CSW68" i="7"/>
  <c r="CSX68" i="7"/>
  <c r="CSY68" i="7"/>
  <c r="CSZ68" i="7"/>
  <c r="CTA68" i="7"/>
  <c r="CTB68" i="7"/>
  <c r="CTC68" i="7"/>
  <c r="CTD68" i="7"/>
  <c r="CTE68" i="7"/>
  <c r="CTF68" i="7"/>
  <c r="CTG68" i="7"/>
  <c r="CTH68" i="7"/>
  <c r="CTI68" i="7"/>
  <c r="CTJ68" i="7"/>
  <c r="CTK68" i="7"/>
  <c r="CTL68" i="7"/>
  <c r="CTM68" i="7"/>
  <c r="CTN68" i="7"/>
  <c r="CTO68" i="7"/>
  <c r="CTP68" i="7"/>
  <c r="CTQ68" i="7"/>
  <c r="CTR68" i="7"/>
  <c r="CTS68" i="7"/>
  <c r="CTT68" i="7"/>
  <c r="CTU68" i="7"/>
  <c r="CTV68" i="7"/>
  <c r="CTW68" i="7"/>
  <c r="CTX68" i="7"/>
  <c r="CTY68" i="7"/>
  <c r="CTZ68" i="7"/>
  <c r="CUA68" i="7"/>
  <c r="CUB68" i="7"/>
  <c r="CUC68" i="7"/>
  <c r="CUD68" i="7"/>
  <c r="CUE68" i="7"/>
  <c r="CUF68" i="7"/>
  <c r="CUG68" i="7"/>
  <c r="CUH68" i="7"/>
  <c r="CUI68" i="7"/>
  <c r="CUJ68" i="7"/>
  <c r="CUK68" i="7"/>
  <c r="CUL68" i="7"/>
  <c r="CUM68" i="7"/>
  <c r="CUN68" i="7"/>
  <c r="CUO68" i="7"/>
  <c r="CUP68" i="7"/>
  <c r="CUQ68" i="7"/>
  <c r="CUR68" i="7"/>
  <c r="CUS68" i="7"/>
  <c r="CUT68" i="7"/>
  <c r="CUU68" i="7"/>
  <c r="CUV68" i="7"/>
  <c r="CUW68" i="7"/>
  <c r="CUX68" i="7"/>
  <c r="CUY68" i="7"/>
  <c r="CUZ68" i="7"/>
  <c r="CVA68" i="7"/>
  <c r="CVB68" i="7"/>
  <c r="CVC68" i="7"/>
  <c r="CVD68" i="7"/>
  <c r="CVE68" i="7"/>
  <c r="CVF68" i="7"/>
  <c r="CVG68" i="7"/>
  <c r="CVH68" i="7"/>
  <c r="CVI68" i="7"/>
  <c r="CVJ68" i="7"/>
  <c r="CVK68" i="7"/>
  <c r="CVL68" i="7"/>
  <c r="CVM68" i="7"/>
  <c r="CVN68" i="7"/>
  <c r="CVO68" i="7"/>
  <c r="CVP68" i="7"/>
  <c r="CVQ68" i="7"/>
  <c r="CVR68" i="7"/>
  <c r="CVS68" i="7"/>
  <c r="CVT68" i="7"/>
  <c r="CVU68" i="7"/>
  <c r="CVV68" i="7"/>
  <c r="CVW68" i="7"/>
  <c r="CVX68" i="7"/>
  <c r="CVY68" i="7"/>
  <c r="CVZ68" i="7"/>
  <c r="CWA68" i="7"/>
  <c r="CWB68" i="7"/>
  <c r="CWC68" i="7"/>
  <c r="CWD68" i="7"/>
  <c r="CWE68" i="7"/>
  <c r="CWF68" i="7"/>
  <c r="CWG68" i="7"/>
  <c r="CWH68" i="7"/>
  <c r="CWI68" i="7"/>
  <c r="CWJ68" i="7"/>
  <c r="CWK68" i="7"/>
  <c r="CWL68" i="7"/>
  <c r="CWM68" i="7"/>
  <c r="CWN68" i="7"/>
  <c r="CWO68" i="7"/>
  <c r="CWP68" i="7"/>
  <c r="CWQ68" i="7"/>
  <c r="CWR68" i="7"/>
  <c r="CWS68" i="7"/>
  <c r="CWT68" i="7"/>
  <c r="CWU68" i="7"/>
  <c r="CWV68" i="7"/>
  <c r="CWW68" i="7"/>
  <c r="CWX68" i="7"/>
  <c r="CWY68" i="7"/>
  <c r="CWZ68" i="7"/>
  <c r="CXA68" i="7"/>
  <c r="CXB68" i="7"/>
  <c r="CXC68" i="7"/>
  <c r="CXD68" i="7"/>
  <c r="CXE68" i="7"/>
  <c r="CXF68" i="7"/>
  <c r="CXG68" i="7"/>
  <c r="CXH68" i="7"/>
  <c r="CXI68" i="7"/>
  <c r="CXJ68" i="7"/>
  <c r="CXK68" i="7"/>
  <c r="CXL68" i="7"/>
  <c r="CXM68" i="7"/>
  <c r="CXN68" i="7"/>
  <c r="CXO68" i="7"/>
  <c r="CXP68" i="7"/>
  <c r="CXQ68" i="7"/>
  <c r="CXR68" i="7"/>
  <c r="CXS68" i="7"/>
  <c r="CXT68" i="7"/>
  <c r="CXU68" i="7"/>
  <c r="CXV68" i="7"/>
  <c r="CXW68" i="7"/>
  <c r="CXX68" i="7"/>
  <c r="CXY68" i="7"/>
  <c r="CXZ68" i="7"/>
  <c r="CYA68" i="7"/>
  <c r="CYB68" i="7"/>
  <c r="CYC68" i="7"/>
  <c r="CYD68" i="7"/>
  <c r="CYE68" i="7"/>
  <c r="CYF68" i="7"/>
  <c r="CYG68" i="7"/>
  <c r="CYH68" i="7"/>
  <c r="CYI68" i="7"/>
  <c r="CYJ68" i="7"/>
  <c r="CYK68" i="7"/>
  <c r="CYL68" i="7"/>
  <c r="CYM68" i="7"/>
  <c r="CYN68" i="7"/>
  <c r="CYO68" i="7"/>
  <c r="CYP68" i="7"/>
  <c r="CYQ68" i="7"/>
  <c r="CYR68" i="7"/>
  <c r="CYS68" i="7"/>
  <c r="CYT68" i="7"/>
  <c r="CYU68" i="7"/>
  <c r="CYV68" i="7"/>
  <c r="CYW68" i="7"/>
  <c r="CYX68" i="7"/>
  <c r="CYY68" i="7"/>
  <c r="CYZ68" i="7"/>
  <c r="CZA68" i="7"/>
  <c r="CZB68" i="7"/>
  <c r="CZC68" i="7"/>
  <c r="CZD68" i="7"/>
  <c r="CZE68" i="7"/>
  <c r="CZF68" i="7"/>
  <c r="CZG68" i="7"/>
  <c r="CZH68" i="7"/>
  <c r="CZI68" i="7"/>
  <c r="CZJ68" i="7"/>
  <c r="CZK68" i="7"/>
  <c r="CZL68" i="7"/>
  <c r="CZM68" i="7"/>
  <c r="CZN68" i="7"/>
  <c r="CZO68" i="7"/>
  <c r="CZP68" i="7"/>
  <c r="CZQ68" i="7"/>
  <c r="CZR68" i="7"/>
  <c r="CZS68" i="7"/>
  <c r="CZT68" i="7"/>
  <c r="CZU68" i="7"/>
  <c r="CZV68" i="7"/>
  <c r="CZW68" i="7"/>
  <c r="CZX68" i="7"/>
  <c r="CZY68" i="7"/>
  <c r="CZZ68" i="7"/>
  <c r="DAA68" i="7"/>
  <c r="DAB68" i="7"/>
  <c r="DAC68" i="7"/>
  <c r="DAD68" i="7"/>
  <c r="DAE68" i="7"/>
  <c r="DAF68" i="7"/>
  <c r="DAG68" i="7"/>
  <c r="DAH68" i="7"/>
  <c r="DAI68" i="7"/>
  <c r="DAJ68" i="7"/>
  <c r="DAK68" i="7"/>
  <c r="DAL68" i="7"/>
  <c r="DAM68" i="7"/>
  <c r="DAN68" i="7"/>
  <c r="DAO68" i="7"/>
  <c r="DAP68" i="7"/>
  <c r="DAQ68" i="7"/>
  <c r="DAR68" i="7"/>
  <c r="DAS68" i="7"/>
  <c r="DAT68" i="7"/>
  <c r="DAU68" i="7"/>
  <c r="DAV68" i="7"/>
  <c r="DAW68" i="7"/>
  <c r="DAX68" i="7"/>
  <c r="DAY68" i="7"/>
  <c r="DAZ68" i="7"/>
  <c r="DBA68" i="7"/>
  <c r="DBB68" i="7"/>
  <c r="DBC68" i="7"/>
  <c r="DBD68" i="7"/>
  <c r="DBE68" i="7"/>
  <c r="DBF68" i="7"/>
  <c r="DBG68" i="7"/>
  <c r="DBH68" i="7"/>
  <c r="DBI68" i="7"/>
  <c r="DBJ68" i="7"/>
  <c r="DBK68" i="7"/>
  <c r="DBL68" i="7"/>
  <c r="DBM68" i="7"/>
  <c r="DBN68" i="7"/>
  <c r="DBO68" i="7"/>
  <c r="DBP68" i="7"/>
  <c r="DBQ68" i="7"/>
  <c r="DBR68" i="7"/>
  <c r="DBS68" i="7"/>
  <c r="DBT68" i="7"/>
  <c r="DBU68" i="7"/>
  <c r="DBV68" i="7"/>
  <c r="DBW68" i="7"/>
  <c r="DBX68" i="7"/>
  <c r="DBY68" i="7"/>
  <c r="DBZ68" i="7"/>
  <c r="DCA68" i="7"/>
  <c r="DCB68" i="7"/>
  <c r="DCC68" i="7"/>
  <c r="DCD68" i="7"/>
  <c r="DCE68" i="7"/>
  <c r="DCF68" i="7"/>
  <c r="DCG68" i="7"/>
  <c r="DCH68" i="7"/>
  <c r="DCI68" i="7"/>
  <c r="DCJ68" i="7"/>
  <c r="DCK68" i="7"/>
  <c r="DCL68" i="7"/>
  <c r="DCM68" i="7"/>
  <c r="DCN68" i="7"/>
  <c r="DCO68" i="7"/>
  <c r="DCP68" i="7"/>
  <c r="DCQ68" i="7"/>
  <c r="DCR68" i="7"/>
  <c r="DCS68" i="7"/>
  <c r="DCT68" i="7"/>
  <c r="DCU68" i="7"/>
  <c r="DCV68" i="7"/>
  <c r="DCW68" i="7"/>
  <c r="DCX68" i="7"/>
  <c r="DCY68" i="7"/>
  <c r="DCZ68" i="7"/>
  <c r="DDA68" i="7"/>
  <c r="DDB68" i="7"/>
  <c r="DDC68" i="7"/>
  <c r="DDD68" i="7"/>
  <c r="DDE68" i="7"/>
  <c r="DDF68" i="7"/>
  <c r="DDG68" i="7"/>
  <c r="DDH68" i="7"/>
  <c r="DDI68" i="7"/>
  <c r="DDJ68" i="7"/>
  <c r="DDK68" i="7"/>
  <c r="DDL68" i="7"/>
  <c r="DDM68" i="7"/>
  <c r="DDN68" i="7"/>
  <c r="DDO68" i="7"/>
  <c r="DDP68" i="7"/>
  <c r="DDQ68" i="7"/>
  <c r="DDR68" i="7"/>
  <c r="DDS68" i="7"/>
  <c r="DDT68" i="7"/>
  <c r="DDU68" i="7"/>
  <c r="DDV68" i="7"/>
  <c r="DDW68" i="7"/>
  <c r="DDX68" i="7"/>
  <c r="DDY68" i="7"/>
  <c r="DDZ68" i="7"/>
  <c r="DEA68" i="7"/>
  <c r="DEB68" i="7"/>
  <c r="DEC68" i="7"/>
  <c r="DED68" i="7"/>
  <c r="DEE68" i="7"/>
  <c r="DEF68" i="7"/>
  <c r="DEG68" i="7"/>
  <c r="DEH68" i="7"/>
  <c r="DEI68" i="7"/>
  <c r="DEJ68" i="7"/>
  <c r="DEK68" i="7"/>
  <c r="DEL68" i="7"/>
  <c r="DEM68" i="7"/>
  <c r="DEN68" i="7"/>
  <c r="DEO68" i="7"/>
  <c r="DEP68" i="7"/>
  <c r="DEQ68" i="7"/>
  <c r="DER68" i="7"/>
  <c r="DES68" i="7"/>
  <c r="DET68" i="7"/>
  <c r="DEU68" i="7"/>
  <c r="DEV68" i="7"/>
  <c r="DEW68" i="7"/>
  <c r="DEX68" i="7"/>
  <c r="DEY68" i="7"/>
  <c r="DEZ68" i="7"/>
  <c r="DFA68" i="7"/>
  <c r="DFB68" i="7"/>
  <c r="DFC68" i="7"/>
  <c r="DFD68" i="7"/>
  <c r="DFE68" i="7"/>
  <c r="DFF68" i="7"/>
  <c r="DFG68" i="7"/>
  <c r="DFH68" i="7"/>
  <c r="DFI68" i="7"/>
  <c r="DFJ68" i="7"/>
  <c r="DFK68" i="7"/>
  <c r="DFL68" i="7"/>
  <c r="DFM68" i="7"/>
  <c r="DFN68" i="7"/>
  <c r="DFO68" i="7"/>
  <c r="DFP68" i="7"/>
  <c r="DFQ68" i="7"/>
  <c r="DFR68" i="7"/>
  <c r="DFS68" i="7"/>
  <c r="DFT68" i="7"/>
  <c r="DFU68" i="7"/>
  <c r="DFV68" i="7"/>
  <c r="DFW68" i="7"/>
  <c r="DFX68" i="7"/>
  <c r="DFY68" i="7"/>
  <c r="DFZ68" i="7"/>
  <c r="DGA68" i="7"/>
  <c r="DGB68" i="7"/>
  <c r="DGC68" i="7"/>
  <c r="DGD68" i="7"/>
  <c r="DGE68" i="7"/>
  <c r="DGF68" i="7"/>
  <c r="DGG68" i="7"/>
  <c r="DGH68" i="7"/>
  <c r="DGI68" i="7"/>
  <c r="DGJ68" i="7"/>
  <c r="DGK68" i="7"/>
  <c r="DGL68" i="7"/>
  <c r="DGM68" i="7"/>
  <c r="DGN68" i="7"/>
  <c r="DGO68" i="7"/>
  <c r="DGP68" i="7"/>
  <c r="DGQ68" i="7"/>
  <c r="DGR68" i="7"/>
  <c r="DGS68" i="7"/>
  <c r="DGT68" i="7"/>
  <c r="DGU68" i="7"/>
  <c r="DGV68" i="7"/>
  <c r="DGW68" i="7"/>
  <c r="DGX68" i="7"/>
  <c r="DGY68" i="7"/>
  <c r="DGZ68" i="7"/>
  <c r="DHA68" i="7"/>
  <c r="DHB68" i="7"/>
  <c r="DHC68" i="7"/>
  <c r="DHD68" i="7"/>
  <c r="DHE68" i="7"/>
  <c r="DHF68" i="7"/>
  <c r="DHG68" i="7"/>
  <c r="DHH68" i="7"/>
  <c r="DHI68" i="7"/>
  <c r="DHJ68" i="7"/>
  <c r="DHK68" i="7"/>
  <c r="DHL68" i="7"/>
  <c r="DHM68" i="7"/>
  <c r="DHN68" i="7"/>
  <c r="DHO68" i="7"/>
  <c r="DHP68" i="7"/>
  <c r="DHQ68" i="7"/>
  <c r="DHR68" i="7"/>
  <c r="DHS68" i="7"/>
  <c r="DHT68" i="7"/>
  <c r="DHU68" i="7"/>
  <c r="DHV68" i="7"/>
  <c r="DHW68" i="7"/>
  <c r="DHX68" i="7"/>
  <c r="DHY68" i="7"/>
  <c r="DHZ68" i="7"/>
  <c r="DIA68" i="7"/>
  <c r="DIB68" i="7"/>
  <c r="DIC68" i="7"/>
  <c r="DID68" i="7"/>
  <c r="DIE68" i="7"/>
  <c r="DIF68" i="7"/>
  <c r="DIG68" i="7"/>
  <c r="DIH68" i="7"/>
  <c r="DII68" i="7"/>
  <c r="DIJ68" i="7"/>
  <c r="DIK68" i="7"/>
  <c r="DIL68" i="7"/>
  <c r="DIM68" i="7"/>
  <c r="DIN68" i="7"/>
  <c r="DIO68" i="7"/>
  <c r="DIP68" i="7"/>
  <c r="DIQ68" i="7"/>
  <c r="DIR68" i="7"/>
  <c r="DIS68" i="7"/>
  <c r="DIT68" i="7"/>
  <c r="DIU68" i="7"/>
  <c r="DIV68" i="7"/>
  <c r="DIW68" i="7"/>
  <c r="DIX68" i="7"/>
  <c r="DIY68" i="7"/>
  <c r="DIZ68" i="7"/>
  <c r="DJA68" i="7"/>
  <c r="DJB68" i="7"/>
  <c r="DJC68" i="7"/>
  <c r="DJD68" i="7"/>
  <c r="DJE68" i="7"/>
  <c r="DJF68" i="7"/>
  <c r="DJG68" i="7"/>
  <c r="DJH68" i="7"/>
  <c r="DJI68" i="7"/>
  <c r="DJJ68" i="7"/>
  <c r="DJK68" i="7"/>
  <c r="DJL68" i="7"/>
  <c r="DJM68" i="7"/>
  <c r="DJN68" i="7"/>
  <c r="DJO68" i="7"/>
  <c r="DJP68" i="7"/>
  <c r="DJQ68" i="7"/>
  <c r="DJR68" i="7"/>
  <c r="DJS68" i="7"/>
  <c r="DJT68" i="7"/>
  <c r="DJU68" i="7"/>
  <c r="DJV68" i="7"/>
  <c r="DJW68" i="7"/>
  <c r="DJX68" i="7"/>
  <c r="DJY68" i="7"/>
  <c r="DJZ68" i="7"/>
  <c r="DKA68" i="7"/>
  <c r="DKB68" i="7"/>
  <c r="DKC68" i="7"/>
  <c r="DKD68" i="7"/>
  <c r="DKE68" i="7"/>
  <c r="DKF68" i="7"/>
  <c r="DKG68" i="7"/>
  <c r="DKH68" i="7"/>
  <c r="DKI68" i="7"/>
  <c r="DKJ68" i="7"/>
  <c r="DKK68" i="7"/>
  <c r="DKL68" i="7"/>
  <c r="DKM68" i="7"/>
  <c r="DKN68" i="7"/>
  <c r="DKO68" i="7"/>
  <c r="DKP68" i="7"/>
  <c r="DKQ68" i="7"/>
  <c r="DKR68" i="7"/>
  <c r="DKS68" i="7"/>
  <c r="DKT68" i="7"/>
  <c r="DKU68" i="7"/>
  <c r="DKV68" i="7"/>
  <c r="DKW68" i="7"/>
  <c r="DKX68" i="7"/>
  <c r="DKY68" i="7"/>
  <c r="DKZ68" i="7"/>
  <c r="DLA68" i="7"/>
  <c r="DLB68" i="7"/>
  <c r="DLC68" i="7"/>
  <c r="DLD68" i="7"/>
  <c r="DLE68" i="7"/>
  <c r="DLF68" i="7"/>
  <c r="DLG68" i="7"/>
  <c r="DLH68" i="7"/>
  <c r="DLI68" i="7"/>
  <c r="DLJ68" i="7"/>
  <c r="DLK68" i="7"/>
  <c r="DLL68" i="7"/>
  <c r="DLM68" i="7"/>
  <c r="DLN68" i="7"/>
  <c r="DLO68" i="7"/>
  <c r="DLP68" i="7"/>
  <c r="DLQ68" i="7"/>
  <c r="DLR68" i="7"/>
  <c r="DLS68" i="7"/>
  <c r="DLT68" i="7"/>
  <c r="DLU68" i="7"/>
  <c r="DLV68" i="7"/>
  <c r="DLW68" i="7"/>
  <c r="DLX68" i="7"/>
  <c r="DLY68" i="7"/>
  <c r="DLZ68" i="7"/>
  <c r="DMA68" i="7"/>
  <c r="DMB68" i="7"/>
  <c r="DMC68" i="7"/>
  <c r="DMD68" i="7"/>
  <c r="DME68" i="7"/>
  <c r="DMF68" i="7"/>
  <c r="DMG68" i="7"/>
  <c r="DMH68" i="7"/>
  <c r="DMI68" i="7"/>
  <c r="DMJ68" i="7"/>
  <c r="DMK68" i="7"/>
  <c r="DML68" i="7"/>
  <c r="DMM68" i="7"/>
  <c r="DMN68" i="7"/>
  <c r="DMO68" i="7"/>
  <c r="DMP68" i="7"/>
  <c r="DMQ68" i="7"/>
  <c r="DMR68" i="7"/>
  <c r="DMS68" i="7"/>
  <c r="DMT68" i="7"/>
  <c r="DMU68" i="7"/>
  <c r="DMV68" i="7"/>
  <c r="DMW68" i="7"/>
  <c r="DMX68" i="7"/>
  <c r="DMY68" i="7"/>
  <c r="DMZ68" i="7"/>
  <c r="DNA68" i="7"/>
  <c r="DNB68" i="7"/>
  <c r="DNC68" i="7"/>
  <c r="DND68" i="7"/>
  <c r="DNE68" i="7"/>
  <c r="DNF68" i="7"/>
  <c r="DNG68" i="7"/>
  <c r="DNH68" i="7"/>
  <c r="DNI68" i="7"/>
  <c r="DNJ68" i="7"/>
  <c r="DNK68" i="7"/>
  <c r="DNL68" i="7"/>
  <c r="DNM68" i="7"/>
  <c r="DNN68" i="7"/>
  <c r="DNO68" i="7"/>
  <c r="DNP68" i="7"/>
  <c r="DNQ68" i="7"/>
  <c r="DNR68" i="7"/>
  <c r="DNS68" i="7"/>
  <c r="DNT68" i="7"/>
  <c r="DNU68" i="7"/>
  <c r="DNV68" i="7"/>
  <c r="DNW68" i="7"/>
  <c r="DNX68" i="7"/>
  <c r="DNY68" i="7"/>
  <c r="DNZ68" i="7"/>
  <c r="DOA68" i="7"/>
  <c r="DOB68" i="7"/>
  <c r="DOC68" i="7"/>
  <c r="DOD68" i="7"/>
  <c r="DOE68" i="7"/>
  <c r="DOF68" i="7"/>
  <c r="DOG68" i="7"/>
  <c r="DOH68" i="7"/>
  <c r="DOI68" i="7"/>
  <c r="DOJ68" i="7"/>
  <c r="DOK68" i="7"/>
  <c r="DOL68" i="7"/>
  <c r="DOM68" i="7"/>
  <c r="DON68" i="7"/>
  <c r="DOO68" i="7"/>
  <c r="DOP68" i="7"/>
  <c r="DOQ68" i="7"/>
  <c r="DOR68" i="7"/>
  <c r="DOS68" i="7"/>
  <c r="DOT68" i="7"/>
  <c r="DOU68" i="7"/>
  <c r="DOV68" i="7"/>
  <c r="DOW68" i="7"/>
  <c r="DOX68" i="7"/>
  <c r="DOY68" i="7"/>
  <c r="DOZ68" i="7"/>
  <c r="DPA68" i="7"/>
  <c r="DPB68" i="7"/>
  <c r="DPC68" i="7"/>
  <c r="DPD68" i="7"/>
  <c r="DPE68" i="7"/>
  <c r="DPF68" i="7"/>
  <c r="DPG68" i="7"/>
  <c r="DPH68" i="7"/>
  <c r="DPI68" i="7"/>
  <c r="DPJ68" i="7"/>
  <c r="DPK68" i="7"/>
  <c r="DPL68" i="7"/>
  <c r="DPM68" i="7"/>
  <c r="DPN68" i="7"/>
  <c r="DPO68" i="7"/>
  <c r="DPP68" i="7"/>
  <c r="DPQ68" i="7"/>
  <c r="DPR68" i="7"/>
  <c r="DPS68" i="7"/>
  <c r="DPT68" i="7"/>
  <c r="DPU68" i="7"/>
  <c r="DPV68" i="7"/>
  <c r="DPW68" i="7"/>
  <c r="DPX68" i="7"/>
  <c r="DPY68" i="7"/>
  <c r="DPZ68" i="7"/>
  <c r="DQA68" i="7"/>
  <c r="DQB68" i="7"/>
  <c r="DQC68" i="7"/>
  <c r="DQD68" i="7"/>
  <c r="DQE68" i="7"/>
  <c r="DQF68" i="7"/>
  <c r="DQG68" i="7"/>
  <c r="DQH68" i="7"/>
  <c r="DQI68" i="7"/>
  <c r="DQJ68" i="7"/>
  <c r="DQK68" i="7"/>
  <c r="DQL68" i="7"/>
  <c r="DQM68" i="7"/>
  <c r="DQN68" i="7"/>
  <c r="DQO68" i="7"/>
  <c r="DQP68" i="7"/>
  <c r="DQQ68" i="7"/>
  <c r="DQR68" i="7"/>
  <c r="DQS68" i="7"/>
  <c r="DQT68" i="7"/>
  <c r="DQU68" i="7"/>
  <c r="DQV68" i="7"/>
  <c r="DQW68" i="7"/>
  <c r="DQX68" i="7"/>
  <c r="DQY68" i="7"/>
  <c r="DQZ68" i="7"/>
  <c r="DRA68" i="7"/>
  <c r="DRB68" i="7"/>
  <c r="DRC68" i="7"/>
  <c r="DRD68" i="7"/>
  <c r="DRE68" i="7"/>
  <c r="DRF68" i="7"/>
  <c r="DRG68" i="7"/>
  <c r="DRH68" i="7"/>
  <c r="DRI68" i="7"/>
  <c r="DRJ68" i="7"/>
  <c r="DRK68" i="7"/>
  <c r="DRL68" i="7"/>
  <c r="DRM68" i="7"/>
  <c r="DRN68" i="7"/>
  <c r="DRO68" i="7"/>
  <c r="DRP68" i="7"/>
  <c r="DRQ68" i="7"/>
  <c r="DRR68" i="7"/>
  <c r="DRS68" i="7"/>
  <c r="DRT68" i="7"/>
  <c r="DRU68" i="7"/>
  <c r="DRV68" i="7"/>
  <c r="DRW68" i="7"/>
  <c r="DRX68" i="7"/>
  <c r="DRY68" i="7"/>
  <c r="DRZ68" i="7"/>
  <c r="DSA68" i="7"/>
  <c r="DSB68" i="7"/>
  <c r="DSC68" i="7"/>
  <c r="DSD68" i="7"/>
  <c r="DSE68" i="7"/>
  <c r="DSF68" i="7"/>
  <c r="DSG68" i="7"/>
  <c r="DSH68" i="7"/>
  <c r="DSI68" i="7"/>
  <c r="DSJ68" i="7"/>
  <c r="DSK68" i="7"/>
  <c r="DSL68" i="7"/>
  <c r="DSM68" i="7"/>
  <c r="DSN68" i="7"/>
  <c r="DSO68" i="7"/>
  <c r="DSP68" i="7"/>
  <c r="DSQ68" i="7"/>
  <c r="DSR68" i="7"/>
  <c r="DSS68" i="7"/>
  <c r="DST68" i="7"/>
  <c r="DSU68" i="7"/>
  <c r="DSV68" i="7"/>
  <c r="DSW68" i="7"/>
  <c r="DSX68" i="7"/>
  <c r="DSY68" i="7"/>
  <c r="DSZ68" i="7"/>
  <c r="DTA68" i="7"/>
  <c r="DTB68" i="7"/>
  <c r="DTC68" i="7"/>
  <c r="DTD68" i="7"/>
  <c r="DTE68" i="7"/>
  <c r="DTF68" i="7"/>
  <c r="DTG68" i="7"/>
  <c r="DTH68" i="7"/>
  <c r="DTI68" i="7"/>
  <c r="DTJ68" i="7"/>
  <c r="DTK68" i="7"/>
  <c r="DTL68" i="7"/>
  <c r="DTM68" i="7"/>
  <c r="DTN68" i="7"/>
  <c r="DTO68" i="7"/>
  <c r="DTP68" i="7"/>
  <c r="DTQ68" i="7"/>
  <c r="DTR68" i="7"/>
  <c r="DTS68" i="7"/>
  <c r="DTT68" i="7"/>
  <c r="DTU68" i="7"/>
  <c r="DTV68" i="7"/>
  <c r="DTW68" i="7"/>
  <c r="DTX68" i="7"/>
  <c r="DTY68" i="7"/>
  <c r="DTZ68" i="7"/>
  <c r="DUA68" i="7"/>
  <c r="DUB68" i="7"/>
  <c r="DUC68" i="7"/>
  <c r="DUD68" i="7"/>
  <c r="DUE68" i="7"/>
  <c r="DUF68" i="7"/>
  <c r="DUG68" i="7"/>
  <c r="DUH68" i="7"/>
  <c r="DUI68" i="7"/>
  <c r="DUJ68" i="7"/>
  <c r="DUK68" i="7"/>
  <c r="DUL68" i="7"/>
  <c r="DUM68" i="7"/>
  <c r="DUN68" i="7"/>
  <c r="DUO68" i="7"/>
  <c r="DUP68" i="7"/>
  <c r="DUQ68" i="7"/>
  <c r="DUR68" i="7"/>
  <c r="DUS68" i="7"/>
  <c r="DUT68" i="7"/>
  <c r="DUU68" i="7"/>
  <c r="DUV68" i="7"/>
  <c r="DUW68" i="7"/>
  <c r="DUX68" i="7"/>
  <c r="DUY68" i="7"/>
  <c r="DUZ68" i="7"/>
  <c r="DVA68" i="7"/>
  <c r="DVB68" i="7"/>
  <c r="DVC68" i="7"/>
  <c r="DVD68" i="7"/>
  <c r="DVE68" i="7"/>
  <c r="DVF68" i="7"/>
  <c r="DVG68" i="7"/>
  <c r="DVH68" i="7"/>
  <c r="DVI68" i="7"/>
  <c r="DVJ68" i="7"/>
  <c r="DVK68" i="7"/>
  <c r="DVL68" i="7"/>
  <c r="DVM68" i="7"/>
  <c r="DVN68" i="7"/>
  <c r="DVO68" i="7"/>
  <c r="DVP68" i="7"/>
  <c r="DVQ68" i="7"/>
  <c r="DVR68" i="7"/>
  <c r="DVS68" i="7"/>
  <c r="DVT68" i="7"/>
  <c r="DVU68" i="7"/>
  <c r="DVV68" i="7"/>
  <c r="DVW68" i="7"/>
  <c r="DVX68" i="7"/>
  <c r="DVY68" i="7"/>
  <c r="DVZ68" i="7"/>
  <c r="DWA68" i="7"/>
  <c r="DWB68" i="7"/>
  <c r="DWC68" i="7"/>
  <c r="DWD68" i="7"/>
  <c r="DWE68" i="7"/>
  <c r="DWF68" i="7"/>
  <c r="DWG68" i="7"/>
  <c r="DWH68" i="7"/>
  <c r="DWI68" i="7"/>
  <c r="DWJ68" i="7"/>
  <c r="DWK68" i="7"/>
  <c r="DWL68" i="7"/>
  <c r="DWM68" i="7"/>
  <c r="DWN68" i="7"/>
  <c r="DWO68" i="7"/>
  <c r="DWP68" i="7"/>
  <c r="DWQ68" i="7"/>
  <c r="DWR68" i="7"/>
  <c r="DWS68" i="7"/>
  <c r="DWT68" i="7"/>
  <c r="DWU68" i="7"/>
  <c r="DWV68" i="7"/>
  <c r="DWW68" i="7"/>
  <c r="DWX68" i="7"/>
  <c r="DWY68" i="7"/>
  <c r="DWZ68" i="7"/>
  <c r="DXA68" i="7"/>
  <c r="DXB68" i="7"/>
  <c r="DXC68" i="7"/>
  <c r="DXD68" i="7"/>
  <c r="DXE68" i="7"/>
  <c r="DXF68" i="7"/>
  <c r="DXG68" i="7"/>
  <c r="DXH68" i="7"/>
  <c r="DXI68" i="7"/>
  <c r="DXJ68" i="7"/>
  <c r="DXK68" i="7"/>
  <c r="DXL68" i="7"/>
  <c r="DXM68" i="7"/>
  <c r="DXN68" i="7"/>
  <c r="DXO68" i="7"/>
  <c r="DXP68" i="7"/>
  <c r="DXQ68" i="7"/>
  <c r="DXR68" i="7"/>
  <c r="DXS68" i="7"/>
  <c r="DXT68" i="7"/>
  <c r="DXU68" i="7"/>
  <c r="DXV68" i="7"/>
  <c r="DXW68" i="7"/>
  <c r="DXX68" i="7"/>
  <c r="DXY68" i="7"/>
  <c r="DXZ68" i="7"/>
  <c r="DYA68" i="7"/>
  <c r="DYB68" i="7"/>
  <c r="DYC68" i="7"/>
  <c r="DYD68" i="7"/>
  <c r="DYE68" i="7"/>
  <c r="DYF68" i="7"/>
  <c r="DYG68" i="7"/>
  <c r="DYH68" i="7"/>
  <c r="DYI68" i="7"/>
  <c r="DYJ68" i="7"/>
  <c r="DYK68" i="7"/>
  <c r="DYL68" i="7"/>
  <c r="DYM68" i="7"/>
  <c r="DYN68" i="7"/>
  <c r="DYO68" i="7"/>
  <c r="DYP68" i="7"/>
  <c r="DYQ68" i="7"/>
  <c r="DYR68" i="7"/>
  <c r="DYS68" i="7"/>
  <c r="DYT68" i="7"/>
  <c r="DYU68" i="7"/>
  <c r="DYV68" i="7"/>
  <c r="DYW68" i="7"/>
  <c r="DYX68" i="7"/>
  <c r="DYY68" i="7"/>
  <c r="DYZ68" i="7"/>
  <c r="DZA68" i="7"/>
  <c r="DZB68" i="7"/>
  <c r="DZC68" i="7"/>
  <c r="DZD68" i="7"/>
  <c r="DZE68" i="7"/>
  <c r="DZF68" i="7"/>
  <c r="DZG68" i="7"/>
  <c r="DZH68" i="7"/>
  <c r="DZI68" i="7"/>
  <c r="DZJ68" i="7"/>
  <c r="DZK68" i="7"/>
  <c r="DZL68" i="7"/>
  <c r="DZM68" i="7"/>
  <c r="DZN68" i="7"/>
  <c r="DZO68" i="7"/>
  <c r="DZP68" i="7"/>
  <c r="DZQ68" i="7"/>
  <c r="DZR68" i="7"/>
  <c r="DZS68" i="7"/>
  <c r="DZT68" i="7"/>
  <c r="DZU68" i="7"/>
  <c r="DZV68" i="7"/>
  <c r="DZW68" i="7"/>
  <c r="DZX68" i="7"/>
  <c r="DZY68" i="7"/>
  <c r="DZZ68" i="7"/>
  <c r="EAA68" i="7"/>
  <c r="EAB68" i="7"/>
  <c r="EAC68" i="7"/>
  <c r="EAD68" i="7"/>
  <c r="EAE68" i="7"/>
  <c r="EAF68" i="7"/>
  <c r="EAG68" i="7"/>
  <c r="EAH68" i="7"/>
  <c r="EAI68" i="7"/>
  <c r="EAJ68" i="7"/>
  <c r="EAK68" i="7"/>
  <c r="EAL68" i="7"/>
  <c r="EAM68" i="7"/>
  <c r="EAN68" i="7"/>
  <c r="EAO68" i="7"/>
  <c r="EAP68" i="7"/>
  <c r="EAQ68" i="7"/>
  <c r="EAR68" i="7"/>
  <c r="EAS68" i="7"/>
  <c r="EAT68" i="7"/>
  <c r="EAU68" i="7"/>
  <c r="EAV68" i="7"/>
  <c r="EAW68" i="7"/>
  <c r="EAX68" i="7"/>
  <c r="EAY68" i="7"/>
  <c r="EAZ68" i="7"/>
  <c r="EBA68" i="7"/>
  <c r="EBB68" i="7"/>
  <c r="EBC68" i="7"/>
  <c r="EBD68" i="7"/>
  <c r="EBE68" i="7"/>
  <c r="EBF68" i="7"/>
  <c r="EBG68" i="7"/>
  <c r="EBH68" i="7"/>
  <c r="EBI68" i="7"/>
  <c r="EBJ68" i="7"/>
  <c r="EBK68" i="7"/>
  <c r="EBL68" i="7"/>
  <c r="EBM68" i="7"/>
  <c r="EBN68" i="7"/>
  <c r="EBO68" i="7"/>
  <c r="EBP68" i="7"/>
  <c r="EBQ68" i="7"/>
  <c r="EBR68" i="7"/>
  <c r="EBS68" i="7"/>
  <c r="EBT68" i="7"/>
  <c r="EBU68" i="7"/>
  <c r="EBV68" i="7"/>
  <c r="EBW68" i="7"/>
  <c r="EBX68" i="7"/>
  <c r="EBY68" i="7"/>
  <c r="EBZ68" i="7"/>
  <c r="ECA68" i="7"/>
  <c r="ECB68" i="7"/>
  <c r="ECC68" i="7"/>
  <c r="ECD68" i="7"/>
  <c r="ECE68" i="7"/>
  <c r="ECF68" i="7"/>
  <c r="ECG68" i="7"/>
  <c r="ECH68" i="7"/>
  <c r="ECI68" i="7"/>
  <c r="ECJ68" i="7"/>
  <c r="ECK68" i="7"/>
  <c r="ECL68" i="7"/>
  <c r="ECM68" i="7"/>
  <c r="ECN68" i="7"/>
  <c r="ECO68" i="7"/>
  <c r="ECP68" i="7"/>
  <c r="ECQ68" i="7"/>
  <c r="ECR68" i="7"/>
  <c r="ECS68" i="7"/>
  <c r="ECT68" i="7"/>
  <c r="ECU68" i="7"/>
  <c r="ECV68" i="7"/>
  <c r="ECW68" i="7"/>
  <c r="ECX68" i="7"/>
  <c r="ECY68" i="7"/>
  <c r="ECZ68" i="7"/>
  <c r="EDA68" i="7"/>
  <c r="EDB68" i="7"/>
  <c r="EDC68" i="7"/>
  <c r="EDD68" i="7"/>
  <c r="EDE68" i="7"/>
  <c r="EDF68" i="7"/>
  <c r="EDG68" i="7"/>
  <c r="EDH68" i="7"/>
  <c r="EDI68" i="7"/>
  <c r="EDJ68" i="7"/>
  <c r="EDK68" i="7"/>
  <c r="EDL68" i="7"/>
  <c r="EDM68" i="7"/>
  <c r="EDN68" i="7"/>
  <c r="EDO68" i="7"/>
  <c r="EDP68" i="7"/>
  <c r="EDQ68" i="7"/>
  <c r="EDR68" i="7"/>
  <c r="EDS68" i="7"/>
  <c r="EDT68" i="7"/>
  <c r="EDU68" i="7"/>
  <c r="EDV68" i="7"/>
  <c r="EDW68" i="7"/>
  <c r="EDX68" i="7"/>
  <c r="EDY68" i="7"/>
  <c r="EDZ68" i="7"/>
  <c r="EEA68" i="7"/>
  <c r="EEB68" i="7"/>
  <c r="EEC68" i="7"/>
  <c r="EED68" i="7"/>
  <c r="EEE68" i="7"/>
  <c r="EEF68" i="7"/>
  <c r="EEG68" i="7"/>
  <c r="EEH68" i="7"/>
  <c r="EEI68" i="7"/>
  <c r="EEJ68" i="7"/>
  <c r="EEK68" i="7"/>
  <c r="EEL68" i="7"/>
  <c r="EEM68" i="7"/>
  <c r="EEN68" i="7"/>
  <c r="EEO68" i="7"/>
  <c r="EEP68" i="7"/>
  <c r="EEQ68" i="7"/>
  <c r="EER68" i="7"/>
  <c r="EES68" i="7"/>
  <c r="EET68" i="7"/>
  <c r="EEU68" i="7"/>
  <c r="EEV68" i="7"/>
  <c r="EEW68" i="7"/>
  <c r="EEX68" i="7"/>
  <c r="EEY68" i="7"/>
  <c r="EEZ68" i="7"/>
  <c r="EFA68" i="7"/>
  <c r="EFB68" i="7"/>
  <c r="EFC68" i="7"/>
  <c r="EFD68" i="7"/>
  <c r="EFE68" i="7"/>
  <c r="EFF68" i="7"/>
  <c r="EFG68" i="7"/>
  <c r="EFH68" i="7"/>
  <c r="EFI68" i="7"/>
  <c r="EFJ68" i="7"/>
  <c r="EFK68" i="7"/>
  <c r="EFL68" i="7"/>
  <c r="EFM68" i="7"/>
  <c r="EFN68" i="7"/>
  <c r="EFO68" i="7"/>
  <c r="EFP68" i="7"/>
  <c r="EFQ68" i="7"/>
  <c r="EFR68" i="7"/>
  <c r="EFS68" i="7"/>
  <c r="EFT68" i="7"/>
  <c r="EFU68" i="7"/>
  <c r="EFV68" i="7"/>
  <c r="EFW68" i="7"/>
  <c r="EFX68" i="7"/>
  <c r="EFY68" i="7"/>
  <c r="EFZ68" i="7"/>
  <c r="EGA68" i="7"/>
  <c r="EGB68" i="7"/>
  <c r="EGC68" i="7"/>
  <c r="EGD68" i="7"/>
  <c r="EGE68" i="7"/>
  <c r="EGF68" i="7"/>
  <c r="EGG68" i="7"/>
  <c r="EGH68" i="7"/>
  <c r="EGI68" i="7"/>
  <c r="EGJ68" i="7"/>
  <c r="EGK68" i="7"/>
  <c r="EGL68" i="7"/>
  <c r="EGM68" i="7"/>
  <c r="EGN68" i="7"/>
  <c r="EGO68" i="7"/>
  <c r="EGP68" i="7"/>
  <c r="EGQ68" i="7"/>
  <c r="EGR68" i="7"/>
  <c r="EGS68" i="7"/>
  <c r="EGT68" i="7"/>
  <c r="EGU68" i="7"/>
  <c r="EGV68" i="7"/>
  <c r="EGW68" i="7"/>
  <c r="EGX68" i="7"/>
  <c r="EGY68" i="7"/>
  <c r="EGZ68" i="7"/>
  <c r="EHA68" i="7"/>
  <c r="EHB68" i="7"/>
  <c r="EHC68" i="7"/>
  <c r="EHD68" i="7"/>
  <c r="EHE68" i="7"/>
  <c r="EHF68" i="7"/>
  <c r="EHG68" i="7"/>
  <c r="EHH68" i="7"/>
  <c r="EHI68" i="7"/>
  <c r="EHJ68" i="7"/>
  <c r="EHK68" i="7"/>
  <c r="EHL68" i="7"/>
  <c r="EHM68" i="7"/>
  <c r="EHN68" i="7"/>
  <c r="EHO68" i="7"/>
  <c r="EHP68" i="7"/>
  <c r="EHQ68" i="7"/>
  <c r="EHR68" i="7"/>
  <c r="EHS68" i="7"/>
  <c r="EHT68" i="7"/>
  <c r="EHU68" i="7"/>
  <c r="EHV68" i="7"/>
  <c r="EHW68" i="7"/>
  <c r="EHX68" i="7"/>
  <c r="EHY68" i="7"/>
  <c r="EHZ68" i="7"/>
  <c r="EIA68" i="7"/>
  <c r="EIB68" i="7"/>
  <c r="EIC68" i="7"/>
  <c r="EID68" i="7"/>
  <c r="EIE68" i="7"/>
  <c r="EIF68" i="7"/>
  <c r="EIG68" i="7"/>
  <c r="EIH68" i="7"/>
  <c r="EII68" i="7"/>
  <c r="EIJ68" i="7"/>
  <c r="EIK68" i="7"/>
  <c r="EIL68" i="7"/>
  <c r="EIM68" i="7"/>
  <c r="EIN68" i="7"/>
  <c r="EIO68" i="7"/>
  <c r="EIP68" i="7"/>
  <c r="EIQ68" i="7"/>
  <c r="EIR68" i="7"/>
  <c r="EIS68" i="7"/>
  <c r="EIT68" i="7"/>
  <c r="EIU68" i="7"/>
  <c r="EIV68" i="7"/>
  <c r="EIW68" i="7"/>
  <c r="EIX68" i="7"/>
  <c r="EIY68" i="7"/>
  <c r="EIZ68" i="7"/>
  <c r="EJA68" i="7"/>
  <c r="EJB68" i="7"/>
  <c r="EJC68" i="7"/>
  <c r="EJD68" i="7"/>
  <c r="EJE68" i="7"/>
  <c r="EJF68" i="7"/>
  <c r="EJG68" i="7"/>
  <c r="EJH68" i="7"/>
  <c r="EJI68" i="7"/>
  <c r="EJJ68" i="7"/>
  <c r="EJK68" i="7"/>
  <c r="EJL68" i="7"/>
  <c r="EJM68" i="7"/>
  <c r="EJN68" i="7"/>
  <c r="EJO68" i="7"/>
  <c r="EJP68" i="7"/>
  <c r="EJQ68" i="7"/>
  <c r="EJR68" i="7"/>
  <c r="EJS68" i="7"/>
  <c r="EJT68" i="7"/>
  <c r="EJU68" i="7"/>
  <c r="EJV68" i="7"/>
  <c r="EJW68" i="7"/>
  <c r="EJX68" i="7"/>
  <c r="EJY68" i="7"/>
  <c r="EJZ68" i="7"/>
  <c r="EKA68" i="7"/>
  <c r="EKB68" i="7"/>
  <c r="EKC68" i="7"/>
  <c r="EKD68" i="7"/>
  <c r="EKE68" i="7"/>
  <c r="EKF68" i="7"/>
  <c r="EKG68" i="7"/>
  <c r="EKH68" i="7"/>
  <c r="EKI68" i="7"/>
  <c r="EKJ68" i="7"/>
  <c r="EKK68" i="7"/>
  <c r="EKL68" i="7"/>
  <c r="EKM68" i="7"/>
  <c r="EKN68" i="7"/>
  <c r="EKO68" i="7"/>
  <c r="EKP68" i="7"/>
  <c r="EKQ68" i="7"/>
  <c r="EKR68" i="7"/>
  <c r="EKS68" i="7"/>
  <c r="EKT68" i="7"/>
  <c r="EKU68" i="7"/>
  <c r="EKV68" i="7"/>
  <c r="EKW68" i="7"/>
  <c r="EKX68" i="7"/>
  <c r="EKY68" i="7"/>
  <c r="EKZ68" i="7"/>
  <c r="ELA68" i="7"/>
  <c r="ELB68" i="7"/>
  <c r="ELC68" i="7"/>
  <c r="ELD68" i="7"/>
  <c r="ELE68" i="7"/>
  <c r="ELF68" i="7"/>
  <c r="ELG68" i="7"/>
  <c r="ELH68" i="7"/>
  <c r="ELI68" i="7"/>
  <c r="ELJ68" i="7"/>
  <c r="ELK68" i="7"/>
  <c r="ELL68" i="7"/>
  <c r="ELM68" i="7"/>
  <c r="ELN68" i="7"/>
  <c r="ELO68" i="7"/>
  <c r="ELP68" i="7"/>
  <c r="ELQ68" i="7"/>
  <c r="ELR68" i="7"/>
  <c r="ELS68" i="7"/>
  <c r="ELT68" i="7"/>
  <c r="ELU68" i="7"/>
  <c r="ELV68" i="7"/>
  <c r="ELW68" i="7"/>
  <c r="ELX68" i="7"/>
  <c r="ELY68" i="7"/>
  <c r="ELZ68" i="7"/>
  <c r="EMA68" i="7"/>
  <c r="EMB68" i="7"/>
  <c r="EMC68" i="7"/>
  <c r="EMD68" i="7"/>
  <c r="EME68" i="7"/>
  <c r="EMF68" i="7"/>
  <c r="EMG68" i="7"/>
  <c r="EMH68" i="7"/>
  <c r="EMI68" i="7"/>
  <c r="EMJ68" i="7"/>
  <c r="EMK68" i="7"/>
  <c r="EML68" i="7"/>
  <c r="EMM68" i="7"/>
  <c r="EMN68" i="7"/>
  <c r="EMO68" i="7"/>
  <c r="EMP68" i="7"/>
  <c r="EMQ68" i="7"/>
  <c r="EMR68" i="7"/>
  <c r="EMS68" i="7"/>
  <c r="EMT68" i="7"/>
  <c r="EMU68" i="7"/>
  <c r="EMV68" i="7"/>
  <c r="EMW68" i="7"/>
  <c r="EMX68" i="7"/>
  <c r="EMY68" i="7"/>
  <c r="EMZ68" i="7"/>
  <c r="ENA68" i="7"/>
  <c r="ENB68" i="7"/>
  <c r="ENC68" i="7"/>
  <c r="END68" i="7"/>
  <c r="ENE68" i="7"/>
  <c r="ENF68" i="7"/>
  <c r="ENG68" i="7"/>
  <c r="ENH68" i="7"/>
  <c r="ENI68" i="7"/>
  <c r="ENJ68" i="7"/>
  <c r="ENK68" i="7"/>
  <c r="ENL68" i="7"/>
  <c r="ENM68" i="7"/>
  <c r="ENN68" i="7"/>
  <c r="ENO68" i="7"/>
  <c r="ENP68" i="7"/>
  <c r="ENQ68" i="7"/>
  <c r="ENR68" i="7"/>
  <c r="ENS68" i="7"/>
  <c r="ENT68" i="7"/>
  <c r="ENU68" i="7"/>
  <c r="ENV68" i="7"/>
  <c r="ENW68" i="7"/>
  <c r="ENX68" i="7"/>
  <c r="ENY68" i="7"/>
  <c r="ENZ68" i="7"/>
  <c r="EOA68" i="7"/>
  <c r="EOB68" i="7"/>
  <c r="EOC68" i="7"/>
  <c r="EOD68" i="7"/>
  <c r="EOE68" i="7"/>
  <c r="EOF68" i="7"/>
  <c r="EOG68" i="7"/>
  <c r="EOH68" i="7"/>
  <c r="EOI68" i="7"/>
  <c r="EOJ68" i="7"/>
  <c r="EOK68" i="7"/>
  <c r="EOL68" i="7"/>
  <c r="EOM68" i="7"/>
  <c r="EON68" i="7"/>
  <c r="EOO68" i="7"/>
  <c r="EOP68" i="7"/>
  <c r="EOQ68" i="7"/>
  <c r="EOR68" i="7"/>
  <c r="EOS68" i="7"/>
  <c r="EOT68" i="7"/>
  <c r="EOU68" i="7"/>
  <c r="EOV68" i="7"/>
  <c r="EOW68" i="7"/>
  <c r="EOX68" i="7"/>
  <c r="EOY68" i="7"/>
  <c r="EOZ68" i="7"/>
  <c r="EPA68" i="7"/>
  <c r="EPB68" i="7"/>
  <c r="EPC68" i="7"/>
  <c r="EPD68" i="7"/>
  <c r="EPE68" i="7"/>
  <c r="EPF68" i="7"/>
  <c r="EPG68" i="7"/>
  <c r="EPH68" i="7"/>
  <c r="EPI68" i="7"/>
  <c r="EPJ68" i="7"/>
  <c r="EPK68" i="7"/>
  <c r="EPL68" i="7"/>
  <c r="EPM68" i="7"/>
  <c r="EPN68" i="7"/>
  <c r="EPO68" i="7"/>
  <c r="EPP68" i="7"/>
  <c r="EPQ68" i="7"/>
  <c r="EPR68" i="7"/>
  <c r="EPS68" i="7"/>
  <c r="EPT68" i="7"/>
  <c r="EPU68" i="7"/>
  <c r="EPV68" i="7"/>
  <c r="EPW68" i="7"/>
  <c r="EPX68" i="7"/>
  <c r="EPY68" i="7"/>
  <c r="EPZ68" i="7"/>
  <c r="EQA68" i="7"/>
  <c r="EQB68" i="7"/>
  <c r="EQC68" i="7"/>
  <c r="EQD68" i="7"/>
  <c r="EQE68" i="7"/>
  <c r="EQF68" i="7"/>
  <c r="EQG68" i="7"/>
  <c r="EQH68" i="7"/>
  <c r="EQI68" i="7"/>
  <c r="EQJ68" i="7"/>
  <c r="EQK68" i="7"/>
  <c r="EQL68" i="7"/>
  <c r="EQM68" i="7"/>
  <c r="EQN68" i="7"/>
  <c r="EQO68" i="7"/>
  <c r="EQP68" i="7"/>
  <c r="EQQ68" i="7"/>
  <c r="EQR68" i="7"/>
  <c r="EQS68" i="7"/>
  <c r="EQT68" i="7"/>
  <c r="EQU68" i="7"/>
  <c r="EQV68" i="7"/>
  <c r="EQW68" i="7"/>
  <c r="EQX68" i="7"/>
  <c r="EQY68" i="7"/>
  <c r="EQZ68" i="7"/>
  <c r="ERA68" i="7"/>
  <c r="ERB68" i="7"/>
  <c r="ERC68" i="7"/>
  <c r="ERD68" i="7"/>
  <c r="ERE68" i="7"/>
  <c r="ERF68" i="7"/>
  <c r="ERG68" i="7"/>
  <c r="ERH68" i="7"/>
  <c r="ERI68" i="7"/>
  <c r="ERJ68" i="7"/>
  <c r="ERK68" i="7"/>
  <c r="ERL68" i="7"/>
  <c r="ERM68" i="7"/>
  <c r="ERN68" i="7"/>
  <c r="ERO68" i="7"/>
  <c r="ERP68" i="7"/>
  <c r="ERQ68" i="7"/>
  <c r="ERR68" i="7"/>
  <c r="ERS68" i="7"/>
  <c r="ERT68" i="7"/>
  <c r="ERU68" i="7"/>
  <c r="ERV68" i="7"/>
  <c r="ERW68" i="7"/>
  <c r="ERX68" i="7"/>
  <c r="ERY68" i="7"/>
  <c r="ERZ68" i="7"/>
  <c r="ESA68" i="7"/>
  <c r="ESB68" i="7"/>
  <c r="ESC68" i="7"/>
  <c r="ESD68" i="7"/>
  <c r="ESE68" i="7"/>
  <c r="ESF68" i="7"/>
  <c r="ESG68" i="7"/>
  <c r="ESH68" i="7"/>
  <c r="ESI68" i="7"/>
  <c r="ESJ68" i="7"/>
  <c r="ESK68" i="7"/>
  <c r="ESL68" i="7"/>
  <c r="ESM68" i="7"/>
  <c r="ESN68" i="7"/>
  <c r="ESO68" i="7"/>
  <c r="ESP68" i="7"/>
  <c r="ESQ68" i="7"/>
  <c r="ESR68" i="7"/>
  <c r="ESS68" i="7"/>
  <c r="EST68" i="7"/>
  <c r="ESU68" i="7"/>
  <c r="ESV68" i="7"/>
  <c r="ESW68" i="7"/>
  <c r="ESX68" i="7"/>
  <c r="ESY68" i="7"/>
  <c r="ESZ68" i="7"/>
  <c r="ETA68" i="7"/>
  <c r="ETB68" i="7"/>
  <c r="ETC68" i="7"/>
  <c r="ETD68" i="7"/>
  <c r="ETE68" i="7"/>
  <c r="ETF68" i="7"/>
  <c r="ETG68" i="7"/>
  <c r="ETH68" i="7"/>
  <c r="ETI68" i="7"/>
  <c r="ETJ68" i="7"/>
  <c r="ETK68" i="7"/>
  <c r="ETL68" i="7"/>
  <c r="ETM68" i="7"/>
  <c r="ETN68" i="7"/>
  <c r="ETO68" i="7"/>
  <c r="ETP68" i="7"/>
  <c r="ETQ68" i="7"/>
  <c r="ETR68" i="7"/>
  <c r="ETS68" i="7"/>
  <c r="ETT68" i="7"/>
  <c r="ETU68" i="7"/>
  <c r="ETV68" i="7"/>
  <c r="ETW68" i="7"/>
  <c r="ETX68" i="7"/>
  <c r="ETY68" i="7"/>
  <c r="ETZ68" i="7"/>
  <c r="EUA68" i="7"/>
  <c r="EUB68" i="7"/>
  <c r="EUC68" i="7"/>
  <c r="EUD68" i="7"/>
  <c r="EUE68" i="7"/>
  <c r="EUF68" i="7"/>
  <c r="EUG68" i="7"/>
  <c r="EUH68" i="7"/>
  <c r="EUI68" i="7"/>
  <c r="EUJ68" i="7"/>
  <c r="EUK68" i="7"/>
  <c r="EUL68" i="7"/>
  <c r="EUM68" i="7"/>
  <c r="EUN68" i="7"/>
  <c r="EUO68" i="7"/>
  <c r="EUP68" i="7"/>
  <c r="EUQ68" i="7"/>
  <c r="EUR68" i="7"/>
  <c r="EUS68" i="7"/>
  <c r="EUT68" i="7"/>
  <c r="EUU68" i="7"/>
  <c r="EUV68" i="7"/>
  <c r="EUW68" i="7"/>
  <c r="EUX68" i="7"/>
  <c r="EUY68" i="7"/>
  <c r="EUZ68" i="7"/>
  <c r="EVA68" i="7"/>
  <c r="EVB68" i="7"/>
  <c r="EVC68" i="7"/>
  <c r="EVD68" i="7"/>
  <c r="EVE68" i="7"/>
  <c r="EVF68" i="7"/>
  <c r="EVG68" i="7"/>
  <c r="EVH68" i="7"/>
  <c r="EVI68" i="7"/>
  <c r="EVJ68" i="7"/>
  <c r="EVK68" i="7"/>
  <c r="EVL68" i="7"/>
  <c r="EVM68" i="7"/>
  <c r="EVN68" i="7"/>
  <c r="EVO68" i="7"/>
  <c r="EVP68" i="7"/>
  <c r="EVQ68" i="7"/>
  <c r="EVR68" i="7"/>
  <c r="EVS68" i="7"/>
  <c r="EVT68" i="7"/>
  <c r="EVU68" i="7"/>
  <c r="EVV68" i="7"/>
  <c r="EVW68" i="7"/>
  <c r="EVX68" i="7"/>
  <c r="EVY68" i="7"/>
  <c r="EVZ68" i="7"/>
  <c r="EWA68" i="7"/>
  <c r="EWB68" i="7"/>
  <c r="EWC68" i="7"/>
  <c r="EWD68" i="7"/>
  <c r="EWE68" i="7"/>
  <c r="EWF68" i="7"/>
  <c r="EWG68" i="7"/>
  <c r="EWH68" i="7"/>
  <c r="EWI68" i="7"/>
  <c r="EWJ68" i="7"/>
  <c r="EWK68" i="7"/>
  <c r="EWL68" i="7"/>
  <c r="EWM68" i="7"/>
  <c r="EWN68" i="7"/>
  <c r="EWO68" i="7"/>
  <c r="EWP68" i="7"/>
  <c r="EWQ68" i="7"/>
  <c r="EWR68" i="7"/>
  <c r="EWS68" i="7"/>
  <c r="EWT68" i="7"/>
  <c r="EWU68" i="7"/>
  <c r="EWV68" i="7"/>
  <c r="EWW68" i="7"/>
  <c r="EWX68" i="7"/>
  <c r="EWY68" i="7"/>
  <c r="EWZ68" i="7"/>
  <c r="EXA68" i="7"/>
  <c r="EXB68" i="7"/>
  <c r="EXC68" i="7"/>
  <c r="EXD68" i="7"/>
  <c r="EXE68" i="7"/>
  <c r="EXF68" i="7"/>
  <c r="EXG68" i="7"/>
  <c r="EXH68" i="7"/>
  <c r="EXI68" i="7"/>
  <c r="EXJ68" i="7"/>
  <c r="EXK68" i="7"/>
  <c r="EXL68" i="7"/>
  <c r="EXM68" i="7"/>
  <c r="EXN68" i="7"/>
  <c r="EXO68" i="7"/>
  <c r="EXP68" i="7"/>
  <c r="EXQ68" i="7"/>
  <c r="EXR68" i="7"/>
  <c r="EXS68" i="7"/>
  <c r="EXT68" i="7"/>
  <c r="EXU68" i="7"/>
  <c r="EXV68" i="7"/>
  <c r="EXW68" i="7"/>
  <c r="EXX68" i="7"/>
  <c r="EXY68" i="7"/>
  <c r="EXZ68" i="7"/>
  <c r="EYA68" i="7"/>
  <c r="EYB68" i="7"/>
  <c r="EYC68" i="7"/>
  <c r="EYD68" i="7"/>
  <c r="EYE68" i="7"/>
  <c r="EYF68" i="7"/>
  <c r="EYG68" i="7"/>
  <c r="EYH68" i="7"/>
  <c r="EYI68" i="7"/>
  <c r="EYJ68" i="7"/>
  <c r="EYK68" i="7"/>
  <c r="EYL68" i="7"/>
  <c r="EYM68" i="7"/>
  <c r="EYN68" i="7"/>
  <c r="EYO68" i="7"/>
  <c r="EYP68" i="7"/>
  <c r="EYQ68" i="7"/>
  <c r="EYR68" i="7"/>
  <c r="EYS68" i="7"/>
  <c r="EYT68" i="7"/>
  <c r="EYU68" i="7"/>
  <c r="EYV68" i="7"/>
  <c r="EYW68" i="7"/>
  <c r="EYX68" i="7"/>
  <c r="EYY68" i="7"/>
  <c r="EYZ68" i="7"/>
  <c r="EZA68" i="7"/>
  <c r="EZB68" i="7"/>
  <c r="EZC68" i="7"/>
  <c r="EZD68" i="7"/>
  <c r="EZE68" i="7"/>
  <c r="EZF68" i="7"/>
  <c r="EZG68" i="7"/>
  <c r="EZH68" i="7"/>
  <c r="EZI68" i="7"/>
  <c r="EZJ68" i="7"/>
  <c r="EZK68" i="7"/>
  <c r="EZL68" i="7"/>
  <c r="EZM68" i="7"/>
  <c r="EZN68" i="7"/>
  <c r="EZO68" i="7"/>
  <c r="EZP68" i="7"/>
  <c r="EZQ68" i="7"/>
  <c r="EZR68" i="7"/>
  <c r="EZS68" i="7"/>
  <c r="EZT68" i="7"/>
  <c r="EZU68" i="7"/>
  <c r="EZV68" i="7"/>
  <c r="EZW68" i="7"/>
  <c r="EZX68" i="7"/>
  <c r="EZY68" i="7"/>
  <c r="EZZ68" i="7"/>
  <c r="FAA68" i="7"/>
  <c r="FAB68" i="7"/>
  <c r="FAC68" i="7"/>
  <c r="FAD68" i="7"/>
  <c r="FAE68" i="7"/>
  <c r="FAF68" i="7"/>
  <c r="FAG68" i="7"/>
  <c r="FAH68" i="7"/>
  <c r="FAI68" i="7"/>
  <c r="FAJ68" i="7"/>
  <c r="FAK68" i="7"/>
  <c r="FAL68" i="7"/>
  <c r="FAM68" i="7"/>
  <c r="FAN68" i="7"/>
  <c r="FAO68" i="7"/>
  <c r="FAP68" i="7"/>
  <c r="FAQ68" i="7"/>
  <c r="FAR68" i="7"/>
  <c r="FAS68" i="7"/>
  <c r="FAT68" i="7"/>
  <c r="FAU68" i="7"/>
  <c r="FAV68" i="7"/>
  <c r="FAW68" i="7"/>
  <c r="FAX68" i="7"/>
  <c r="FAY68" i="7"/>
  <c r="FAZ68" i="7"/>
  <c r="FBA68" i="7"/>
  <c r="FBB68" i="7"/>
  <c r="FBC68" i="7"/>
  <c r="FBD68" i="7"/>
  <c r="FBE68" i="7"/>
  <c r="FBF68" i="7"/>
  <c r="FBG68" i="7"/>
  <c r="FBH68" i="7"/>
  <c r="FBI68" i="7"/>
  <c r="FBJ68" i="7"/>
  <c r="FBK68" i="7"/>
  <c r="FBL68" i="7"/>
  <c r="FBM68" i="7"/>
  <c r="FBN68" i="7"/>
  <c r="FBO68" i="7"/>
  <c r="FBP68" i="7"/>
  <c r="FBQ68" i="7"/>
  <c r="FBR68" i="7"/>
  <c r="FBS68" i="7"/>
  <c r="FBT68" i="7"/>
  <c r="FBU68" i="7"/>
  <c r="FBV68" i="7"/>
  <c r="FBW68" i="7"/>
  <c r="FBX68" i="7"/>
  <c r="FBY68" i="7"/>
  <c r="FBZ68" i="7"/>
  <c r="FCA68" i="7"/>
  <c r="FCB68" i="7"/>
  <c r="FCC68" i="7"/>
  <c r="FCD68" i="7"/>
  <c r="FCE68" i="7"/>
  <c r="FCF68" i="7"/>
  <c r="FCG68" i="7"/>
  <c r="FCH68" i="7"/>
  <c r="FCI68" i="7"/>
  <c r="FCJ68" i="7"/>
  <c r="FCK68" i="7"/>
  <c r="FCL68" i="7"/>
  <c r="FCM68" i="7"/>
  <c r="FCN68" i="7"/>
  <c r="FCO68" i="7"/>
  <c r="FCP68" i="7"/>
  <c r="FCQ68" i="7"/>
  <c r="FCR68" i="7"/>
  <c r="FCS68" i="7"/>
  <c r="FCT68" i="7"/>
  <c r="FCU68" i="7"/>
  <c r="FCV68" i="7"/>
  <c r="FCW68" i="7"/>
  <c r="FCX68" i="7"/>
  <c r="FCY68" i="7"/>
  <c r="FCZ68" i="7"/>
  <c r="FDA68" i="7"/>
  <c r="FDB68" i="7"/>
  <c r="FDC68" i="7"/>
  <c r="FDD68" i="7"/>
  <c r="FDE68" i="7"/>
  <c r="FDF68" i="7"/>
  <c r="FDG68" i="7"/>
  <c r="FDH68" i="7"/>
  <c r="FDI68" i="7"/>
  <c r="FDJ68" i="7"/>
  <c r="FDK68" i="7"/>
  <c r="FDL68" i="7"/>
  <c r="FDM68" i="7"/>
  <c r="FDN68" i="7"/>
  <c r="FDO68" i="7"/>
  <c r="FDP68" i="7"/>
  <c r="FDQ68" i="7"/>
  <c r="FDR68" i="7"/>
  <c r="FDS68" i="7"/>
  <c r="FDT68" i="7"/>
  <c r="FDU68" i="7"/>
  <c r="FDV68" i="7"/>
  <c r="FDW68" i="7"/>
  <c r="FDX68" i="7"/>
  <c r="FDY68" i="7"/>
  <c r="FDZ68" i="7"/>
  <c r="FEA68" i="7"/>
  <c r="FEB68" i="7"/>
  <c r="FEC68" i="7"/>
  <c r="FED68" i="7"/>
  <c r="FEE68" i="7"/>
  <c r="FEF68" i="7"/>
  <c r="FEG68" i="7"/>
  <c r="FEH68" i="7"/>
  <c r="FEI68" i="7"/>
  <c r="FEJ68" i="7"/>
  <c r="FEK68" i="7"/>
  <c r="FEL68" i="7"/>
  <c r="FEM68" i="7"/>
  <c r="FEN68" i="7"/>
  <c r="FEO68" i="7"/>
  <c r="FEP68" i="7"/>
  <c r="FEQ68" i="7"/>
  <c r="FER68" i="7"/>
  <c r="FES68" i="7"/>
  <c r="FET68" i="7"/>
  <c r="FEU68" i="7"/>
  <c r="FEV68" i="7"/>
  <c r="FEW68" i="7"/>
  <c r="FEX68" i="7"/>
  <c r="FEY68" i="7"/>
  <c r="FEZ68" i="7"/>
  <c r="FFA68" i="7"/>
  <c r="FFB68" i="7"/>
  <c r="FFC68" i="7"/>
  <c r="FFD68" i="7"/>
  <c r="FFE68" i="7"/>
  <c r="FFF68" i="7"/>
  <c r="FFG68" i="7"/>
  <c r="FFH68" i="7"/>
  <c r="FFI68" i="7"/>
  <c r="FFJ68" i="7"/>
  <c r="FFK68" i="7"/>
  <c r="FFL68" i="7"/>
  <c r="FFM68" i="7"/>
  <c r="FFN68" i="7"/>
  <c r="FFO68" i="7"/>
  <c r="FFP68" i="7"/>
  <c r="FFQ68" i="7"/>
  <c r="FFR68" i="7"/>
  <c r="FFS68" i="7"/>
  <c r="FFT68" i="7"/>
  <c r="FFU68" i="7"/>
  <c r="FFV68" i="7"/>
  <c r="FFW68" i="7"/>
  <c r="FFX68" i="7"/>
  <c r="FFY68" i="7"/>
  <c r="FFZ68" i="7"/>
  <c r="FGA68" i="7"/>
  <c r="FGB68" i="7"/>
  <c r="FGC68" i="7"/>
  <c r="FGD68" i="7"/>
  <c r="FGE68" i="7"/>
  <c r="FGF68" i="7"/>
  <c r="FGG68" i="7"/>
  <c r="FGH68" i="7"/>
  <c r="FGI68" i="7"/>
  <c r="FGJ68" i="7"/>
  <c r="FGK68" i="7"/>
  <c r="FGL68" i="7"/>
  <c r="FGM68" i="7"/>
  <c r="FGN68" i="7"/>
  <c r="FGO68" i="7"/>
  <c r="FGP68" i="7"/>
  <c r="FGQ68" i="7"/>
  <c r="FGR68" i="7"/>
  <c r="FGS68" i="7"/>
  <c r="FGT68" i="7"/>
  <c r="FGU68" i="7"/>
  <c r="FGV68" i="7"/>
  <c r="FGW68" i="7"/>
  <c r="FGX68" i="7"/>
  <c r="FGY68" i="7"/>
  <c r="FGZ68" i="7"/>
  <c r="FHA68" i="7"/>
  <c r="FHB68" i="7"/>
  <c r="FHC68" i="7"/>
  <c r="FHD68" i="7"/>
  <c r="FHE68" i="7"/>
  <c r="FHF68" i="7"/>
  <c r="FHG68" i="7"/>
  <c r="FHH68" i="7"/>
  <c r="FHI68" i="7"/>
  <c r="FHJ68" i="7"/>
  <c r="FHK68" i="7"/>
  <c r="FHL68" i="7"/>
  <c r="FHM68" i="7"/>
  <c r="FHN68" i="7"/>
  <c r="FHO68" i="7"/>
  <c r="FHP68" i="7"/>
  <c r="FHQ68" i="7"/>
  <c r="FHR68" i="7"/>
  <c r="FHS68" i="7"/>
  <c r="FHT68" i="7"/>
  <c r="FHU68" i="7"/>
  <c r="FHV68" i="7"/>
  <c r="FHW68" i="7"/>
  <c r="FHX68" i="7"/>
  <c r="FHY68" i="7"/>
  <c r="FHZ68" i="7"/>
  <c r="FIA68" i="7"/>
  <c r="FIB68" i="7"/>
  <c r="FIC68" i="7"/>
  <c r="FID68" i="7"/>
  <c r="FIE68" i="7"/>
  <c r="FIF68" i="7"/>
  <c r="FIG68" i="7"/>
  <c r="FIH68" i="7"/>
  <c r="FII68" i="7"/>
  <c r="FIJ68" i="7"/>
  <c r="FIK68" i="7"/>
  <c r="FIL68" i="7"/>
  <c r="FIM68" i="7"/>
  <c r="FIN68" i="7"/>
  <c r="FIO68" i="7"/>
  <c r="FIP68" i="7"/>
  <c r="FIQ68" i="7"/>
  <c r="FIR68" i="7"/>
  <c r="FIS68" i="7"/>
  <c r="FIT68" i="7"/>
  <c r="FIU68" i="7"/>
  <c r="FIV68" i="7"/>
  <c r="FIW68" i="7"/>
  <c r="FIX68" i="7"/>
  <c r="FIY68" i="7"/>
  <c r="FIZ68" i="7"/>
  <c r="FJA68" i="7"/>
  <c r="FJB68" i="7"/>
  <c r="FJC68" i="7"/>
  <c r="FJD68" i="7"/>
  <c r="FJE68" i="7"/>
  <c r="FJF68" i="7"/>
  <c r="FJG68" i="7"/>
  <c r="FJH68" i="7"/>
  <c r="FJI68" i="7"/>
  <c r="FJJ68" i="7"/>
  <c r="FJK68" i="7"/>
  <c r="FJL68" i="7"/>
  <c r="FJM68" i="7"/>
  <c r="FJN68" i="7"/>
  <c r="FJO68" i="7"/>
  <c r="FJP68" i="7"/>
  <c r="FJQ68" i="7"/>
  <c r="FJR68" i="7"/>
  <c r="FJS68" i="7"/>
  <c r="FJT68" i="7"/>
  <c r="FJU68" i="7"/>
  <c r="FJV68" i="7"/>
  <c r="FJW68" i="7"/>
  <c r="FJX68" i="7"/>
  <c r="FJY68" i="7"/>
  <c r="FJZ68" i="7"/>
  <c r="FKA68" i="7"/>
  <c r="FKB68" i="7"/>
  <c r="FKC68" i="7"/>
  <c r="FKD68" i="7"/>
  <c r="FKE68" i="7"/>
  <c r="FKF68" i="7"/>
  <c r="FKG68" i="7"/>
  <c r="FKH68" i="7"/>
  <c r="FKI68" i="7"/>
  <c r="FKJ68" i="7"/>
  <c r="FKK68" i="7"/>
  <c r="FKL68" i="7"/>
  <c r="FKM68" i="7"/>
  <c r="FKN68" i="7"/>
  <c r="FKO68" i="7"/>
  <c r="FKP68" i="7"/>
  <c r="FKQ68" i="7"/>
  <c r="FKR68" i="7"/>
  <c r="FKS68" i="7"/>
  <c r="FKT68" i="7"/>
  <c r="FKU68" i="7"/>
  <c r="FKV68" i="7"/>
  <c r="FKW68" i="7"/>
  <c r="FKX68" i="7"/>
  <c r="FKY68" i="7"/>
  <c r="FKZ68" i="7"/>
  <c r="FLA68" i="7"/>
  <c r="FLB68" i="7"/>
  <c r="FLC68" i="7"/>
  <c r="FLD68" i="7"/>
  <c r="FLE68" i="7"/>
  <c r="FLF68" i="7"/>
  <c r="FLG68" i="7"/>
  <c r="FLH68" i="7"/>
  <c r="FLI68" i="7"/>
  <c r="FLJ68" i="7"/>
  <c r="FLK68" i="7"/>
  <c r="FLL68" i="7"/>
  <c r="FLM68" i="7"/>
  <c r="FLN68" i="7"/>
  <c r="FLO68" i="7"/>
  <c r="FLP68" i="7"/>
  <c r="FLQ68" i="7"/>
  <c r="FLR68" i="7"/>
  <c r="FLS68" i="7"/>
  <c r="FLT68" i="7"/>
  <c r="FLU68" i="7"/>
  <c r="FLV68" i="7"/>
  <c r="FLW68" i="7"/>
  <c r="FLX68" i="7"/>
  <c r="FLY68" i="7"/>
  <c r="FLZ68" i="7"/>
  <c r="FMA68" i="7"/>
  <c r="FMB68" i="7"/>
  <c r="FMC68" i="7"/>
  <c r="FMD68" i="7"/>
  <c r="FME68" i="7"/>
  <c r="FMF68" i="7"/>
  <c r="FMG68" i="7"/>
  <c r="FMH68" i="7"/>
  <c r="FMI68" i="7"/>
  <c r="FMJ68" i="7"/>
  <c r="FMK68" i="7"/>
  <c r="FML68" i="7"/>
  <c r="FMM68" i="7"/>
  <c r="FMN68" i="7"/>
  <c r="FMO68" i="7"/>
  <c r="FMP68" i="7"/>
  <c r="FMQ68" i="7"/>
  <c r="FMR68" i="7"/>
  <c r="FMS68" i="7"/>
  <c r="FMT68" i="7"/>
  <c r="FMU68" i="7"/>
  <c r="FMV68" i="7"/>
  <c r="FMW68" i="7"/>
  <c r="FMX68" i="7"/>
  <c r="FMY68" i="7"/>
  <c r="FMZ68" i="7"/>
  <c r="FNA68" i="7"/>
  <c r="FNB68" i="7"/>
  <c r="FNC68" i="7"/>
  <c r="FND68" i="7"/>
  <c r="FNE68" i="7"/>
  <c r="FNF68" i="7"/>
  <c r="FNG68" i="7"/>
  <c r="FNH68" i="7"/>
  <c r="FNI68" i="7"/>
  <c r="FNJ68" i="7"/>
  <c r="FNK68" i="7"/>
  <c r="FNL68" i="7"/>
  <c r="FNM68" i="7"/>
  <c r="FNN68" i="7"/>
  <c r="FNO68" i="7"/>
  <c r="FNP68" i="7"/>
  <c r="FNQ68" i="7"/>
  <c r="FNR68" i="7"/>
  <c r="FNS68" i="7"/>
  <c r="FNT68" i="7"/>
  <c r="FNU68" i="7"/>
  <c r="FNV68" i="7"/>
  <c r="FNW68" i="7"/>
  <c r="FNX68" i="7"/>
  <c r="FNY68" i="7"/>
  <c r="FNZ68" i="7"/>
  <c r="FOA68" i="7"/>
  <c r="FOB68" i="7"/>
  <c r="FOC68" i="7"/>
  <c r="FOD68" i="7"/>
  <c r="FOE68" i="7"/>
  <c r="FOF68" i="7"/>
  <c r="FOG68" i="7"/>
  <c r="FOH68" i="7"/>
  <c r="FOI68" i="7"/>
  <c r="FOJ68" i="7"/>
  <c r="FOK68" i="7"/>
  <c r="FOL68" i="7"/>
  <c r="FOM68" i="7"/>
  <c r="FON68" i="7"/>
  <c r="FOO68" i="7"/>
  <c r="FOP68" i="7"/>
  <c r="FOQ68" i="7"/>
  <c r="FOR68" i="7"/>
  <c r="FOS68" i="7"/>
  <c r="FOT68" i="7"/>
  <c r="FOU68" i="7"/>
  <c r="FOV68" i="7"/>
  <c r="FOW68" i="7"/>
  <c r="FOX68" i="7"/>
  <c r="FOY68" i="7"/>
  <c r="FOZ68" i="7"/>
  <c r="FPA68" i="7"/>
  <c r="FPB68" i="7"/>
  <c r="FPC68" i="7"/>
  <c r="FPD68" i="7"/>
  <c r="FPE68" i="7"/>
  <c r="FPF68" i="7"/>
  <c r="FPG68" i="7"/>
  <c r="FPH68" i="7"/>
  <c r="FPI68" i="7"/>
  <c r="FPJ68" i="7"/>
  <c r="FPK68" i="7"/>
  <c r="FPL68" i="7"/>
  <c r="FPM68" i="7"/>
  <c r="FPN68" i="7"/>
  <c r="FPO68" i="7"/>
  <c r="FPP68" i="7"/>
  <c r="FPQ68" i="7"/>
  <c r="FPR68" i="7"/>
  <c r="FPS68" i="7"/>
  <c r="FPT68" i="7"/>
  <c r="FPU68" i="7"/>
  <c r="FPV68" i="7"/>
  <c r="FPW68" i="7"/>
  <c r="FPX68" i="7"/>
  <c r="FPY68" i="7"/>
  <c r="FPZ68" i="7"/>
  <c r="FQA68" i="7"/>
  <c r="FQB68" i="7"/>
  <c r="FQC68" i="7"/>
  <c r="FQD68" i="7"/>
  <c r="FQE68" i="7"/>
  <c r="FQF68" i="7"/>
  <c r="FQG68" i="7"/>
  <c r="FQH68" i="7"/>
  <c r="FQI68" i="7"/>
  <c r="FQJ68" i="7"/>
  <c r="FQK68" i="7"/>
  <c r="FQL68" i="7"/>
  <c r="FQM68" i="7"/>
  <c r="FQN68" i="7"/>
  <c r="FQO68" i="7"/>
  <c r="FQP68" i="7"/>
  <c r="FQQ68" i="7"/>
  <c r="FQR68" i="7"/>
  <c r="FQS68" i="7"/>
  <c r="FQT68" i="7"/>
  <c r="FQU68" i="7"/>
  <c r="FQV68" i="7"/>
  <c r="FQW68" i="7"/>
  <c r="FQX68" i="7"/>
  <c r="FQY68" i="7"/>
  <c r="FQZ68" i="7"/>
  <c r="FRA68" i="7"/>
  <c r="FRB68" i="7"/>
  <c r="FRC68" i="7"/>
  <c r="FRD68" i="7"/>
  <c r="FRE68" i="7"/>
  <c r="FRF68" i="7"/>
  <c r="FRG68" i="7"/>
  <c r="FRH68" i="7"/>
  <c r="FRI68" i="7"/>
  <c r="FRJ68" i="7"/>
  <c r="FRK68" i="7"/>
  <c r="FRL68" i="7"/>
  <c r="FRM68" i="7"/>
  <c r="FRN68" i="7"/>
  <c r="FRO68" i="7"/>
  <c r="FRP68" i="7"/>
  <c r="FRQ68" i="7"/>
  <c r="FRR68" i="7"/>
  <c r="FRS68" i="7"/>
  <c r="FRT68" i="7"/>
  <c r="FRU68" i="7"/>
  <c r="FRV68" i="7"/>
  <c r="FRW68" i="7"/>
  <c r="FRX68" i="7"/>
  <c r="FRY68" i="7"/>
  <c r="FRZ68" i="7"/>
  <c r="FSA68" i="7"/>
  <c r="FSB68" i="7"/>
  <c r="FSC68" i="7"/>
  <c r="FSD68" i="7"/>
  <c r="FSE68" i="7"/>
  <c r="FSF68" i="7"/>
  <c r="FSG68" i="7"/>
  <c r="FSH68" i="7"/>
  <c r="FSI68" i="7"/>
  <c r="FSJ68" i="7"/>
  <c r="FSK68" i="7"/>
  <c r="FSL68" i="7"/>
  <c r="FSM68" i="7"/>
  <c r="FSN68" i="7"/>
  <c r="FSO68" i="7"/>
  <c r="FSP68" i="7"/>
  <c r="FSQ68" i="7"/>
  <c r="FSR68" i="7"/>
  <c r="FSS68" i="7"/>
  <c r="FST68" i="7"/>
  <c r="FSU68" i="7"/>
  <c r="FSV68" i="7"/>
  <c r="FSW68" i="7"/>
  <c r="FSX68" i="7"/>
  <c r="FSY68" i="7"/>
  <c r="FSZ68" i="7"/>
  <c r="FTA68" i="7"/>
  <c r="FTB68" i="7"/>
  <c r="FTC68" i="7"/>
  <c r="FTD68" i="7"/>
  <c r="FTE68" i="7"/>
  <c r="FTF68" i="7"/>
  <c r="FTG68" i="7"/>
  <c r="FTH68" i="7"/>
  <c r="FTI68" i="7"/>
  <c r="FTJ68" i="7"/>
  <c r="FTK68" i="7"/>
  <c r="FTL68" i="7"/>
  <c r="FTM68" i="7"/>
  <c r="FTN68" i="7"/>
  <c r="FTO68" i="7"/>
  <c r="FTP68" i="7"/>
  <c r="FTQ68" i="7"/>
  <c r="FTR68" i="7"/>
  <c r="FTS68" i="7"/>
  <c r="FTT68" i="7"/>
  <c r="FTU68" i="7"/>
  <c r="FTV68" i="7"/>
  <c r="FTW68" i="7"/>
  <c r="FTX68" i="7"/>
  <c r="FTY68" i="7"/>
  <c r="FTZ68" i="7"/>
  <c r="FUA68" i="7"/>
  <c r="FUB68" i="7"/>
  <c r="FUC68" i="7"/>
  <c r="FUD68" i="7"/>
  <c r="FUE68" i="7"/>
  <c r="FUF68" i="7"/>
  <c r="FUG68" i="7"/>
  <c r="FUH68" i="7"/>
  <c r="FUI68" i="7"/>
  <c r="FUJ68" i="7"/>
  <c r="FUK68" i="7"/>
  <c r="FUL68" i="7"/>
  <c r="FUM68" i="7"/>
  <c r="FUN68" i="7"/>
  <c r="FUO68" i="7"/>
  <c r="FUP68" i="7"/>
  <c r="FUQ68" i="7"/>
  <c r="FUR68" i="7"/>
  <c r="FUS68" i="7"/>
  <c r="FUT68" i="7"/>
  <c r="FUU68" i="7"/>
  <c r="FUV68" i="7"/>
  <c r="FUW68" i="7"/>
  <c r="FUX68" i="7"/>
  <c r="FUY68" i="7"/>
  <c r="FUZ68" i="7"/>
  <c r="FVA68" i="7"/>
  <c r="FVB68" i="7"/>
  <c r="FVC68" i="7"/>
  <c r="FVD68" i="7"/>
  <c r="FVE68" i="7"/>
  <c r="FVF68" i="7"/>
  <c r="FVG68" i="7"/>
  <c r="FVH68" i="7"/>
  <c r="FVI68" i="7"/>
  <c r="FVJ68" i="7"/>
  <c r="FVK68" i="7"/>
  <c r="FVL68" i="7"/>
  <c r="FVM68" i="7"/>
  <c r="FVN68" i="7"/>
  <c r="FVO68" i="7"/>
  <c r="FVP68" i="7"/>
  <c r="FVQ68" i="7"/>
  <c r="FVR68" i="7"/>
  <c r="FVS68" i="7"/>
  <c r="FVT68" i="7"/>
  <c r="FVU68" i="7"/>
  <c r="FVV68" i="7"/>
  <c r="FVW68" i="7"/>
  <c r="FVX68" i="7"/>
  <c r="FVY68" i="7"/>
  <c r="FVZ68" i="7"/>
  <c r="FWA68" i="7"/>
  <c r="FWB68" i="7"/>
  <c r="FWC68" i="7"/>
  <c r="FWD68" i="7"/>
  <c r="FWE68" i="7"/>
  <c r="FWF68" i="7"/>
  <c r="FWG68" i="7"/>
  <c r="FWH68" i="7"/>
  <c r="FWI68" i="7"/>
  <c r="FWJ68" i="7"/>
  <c r="FWK68" i="7"/>
  <c r="FWL68" i="7"/>
  <c r="FWM68" i="7"/>
  <c r="FWN68" i="7"/>
  <c r="FWO68" i="7"/>
  <c r="FWP68" i="7"/>
  <c r="FWQ68" i="7"/>
  <c r="FWR68" i="7"/>
  <c r="FWS68" i="7"/>
  <c r="FWT68" i="7"/>
  <c r="FWU68" i="7"/>
  <c r="FWV68" i="7"/>
  <c r="FWW68" i="7"/>
  <c r="FWX68" i="7"/>
  <c r="FWY68" i="7"/>
  <c r="FWZ68" i="7"/>
  <c r="FXA68" i="7"/>
  <c r="FXB68" i="7"/>
  <c r="FXC68" i="7"/>
  <c r="FXD68" i="7"/>
  <c r="FXE68" i="7"/>
  <c r="FXF68" i="7"/>
  <c r="FXG68" i="7"/>
  <c r="FXH68" i="7"/>
  <c r="FXI68" i="7"/>
  <c r="FXJ68" i="7"/>
  <c r="FXK68" i="7"/>
  <c r="FXL68" i="7"/>
  <c r="FXM68" i="7"/>
  <c r="FXN68" i="7"/>
  <c r="FXO68" i="7"/>
  <c r="FXP68" i="7"/>
  <c r="FXQ68" i="7"/>
  <c r="FXR68" i="7"/>
  <c r="FXS68" i="7"/>
  <c r="FXT68" i="7"/>
  <c r="FXU68" i="7"/>
  <c r="FXV68" i="7"/>
  <c r="FXW68" i="7"/>
  <c r="FXX68" i="7"/>
  <c r="FXY68" i="7"/>
  <c r="FXZ68" i="7"/>
  <c r="FYA68" i="7"/>
  <c r="FYB68" i="7"/>
  <c r="FYC68" i="7"/>
  <c r="FYD68" i="7"/>
  <c r="FYE68" i="7"/>
  <c r="FYF68" i="7"/>
  <c r="FYG68" i="7"/>
  <c r="FYH68" i="7"/>
  <c r="FYI68" i="7"/>
  <c r="FYJ68" i="7"/>
  <c r="FYK68" i="7"/>
  <c r="FYL68" i="7"/>
  <c r="FYM68" i="7"/>
  <c r="FYN68" i="7"/>
  <c r="FYO68" i="7"/>
  <c r="FYP68" i="7"/>
  <c r="FYQ68" i="7"/>
  <c r="FYR68" i="7"/>
  <c r="FYS68" i="7"/>
  <c r="FYT68" i="7"/>
  <c r="FYU68" i="7"/>
  <c r="FYV68" i="7"/>
  <c r="FYW68" i="7"/>
  <c r="FYX68" i="7"/>
  <c r="FYY68" i="7"/>
  <c r="FYZ68" i="7"/>
  <c r="FZA68" i="7"/>
  <c r="FZB68" i="7"/>
  <c r="FZC68" i="7"/>
  <c r="FZD68" i="7"/>
  <c r="FZE68" i="7"/>
  <c r="FZF68" i="7"/>
  <c r="FZG68" i="7"/>
  <c r="FZH68" i="7"/>
  <c r="FZI68" i="7"/>
  <c r="FZJ68" i="7"/>
  <c r="FZK68" i="7"/>
  <c r="FZL68" i="7"/>
  <c r="FZM68" i="7"/>
  <c r="FZN68" i="7"/>
  <c r="FZO68" i="7"/>
  <c r="FZP68" i="7"/>
  <c r="FZQ68" i="7"/>
  <c r="FZR68" i="7"/>
  <c r="FZS68" i="7"/>
  <c r="FZT68" i="7"/>
  <c r="FZU68" i="7"/>
  <c r="FZV68" i="7"/>
  <c r="FZW68" i="7"/>
  <c r="FZX68" i="7"/>
  <c r="FZY68" i="7"/>
  <c r="FZZ68" i="7"/>
  <c r="GAA68" i="7"/>
  <c r="GAB68" i="7"/>
  <c r="GAC68" i="7"/>
  <c r="GAD68" i="7"/>
  <c r="GAE68" i="7"/>
  <c r="GAF68" i="7"/>
  <c r="GAG68" i="7"/>
  <c r="GAH68" i="7"/>
  <c r="GAI68" i="7"/>
  <c r="GAJ68" i="7"/>
  <c r="GAK68" i="7"/>
  <c r="GAL68" i="7"/>
  <c r="GAM68" i="7"/>
  <c r="GAN68" i="7"/>
  <c r="GAO68" i="7"/>
  <c r="GAP68" i="7"/>
  <c r="GAQ68" i="7"/>
  <c r="GAR68" i="7"/>
  <c r="GAS68" i="7"/>
  <c r="GAT68" i="7"/>
  <c r="GAU68" i="7"/>
  <c r="GAV68" i="7"/>
  <c r="GAW68" i="7"/>
  <c r="GAX68" i="7"/>
  <c r="GAY68" i="7"/>
  <c r="GAZ68" i="7"/>
  <c r="GBA68" i="7"/>
  <c r="GBB68" i="7"/>
  <c r="GBC68" i="7"/>
  <c r="GBD68" i="7"/>
  <c r="GBE68" i="7"/>
  <c r="GBF68" i="7"/>
  <c r="GBG68" i="7"/>
  <c r="GBH68" i="7"/>
  <c r="GBI68" i="7"/>
  <c r="GBJ68" i="7"/>
  <c r="GBK68" i="7"/>
  <c r="GBL68" i="7"/>
  <c r="GBM68" i="7"/>
  <c r="GBN68" i="7"/>
  <c r="GBO68" i="7"/>
  <c r="GBP68" i="7"/>
  <c r="GBQ68" i="7"/>
  <c r="GBR68" i="7"/>
  <c r="GBS68" i="7"/>
  <c r="GBT68" i="7"/>
  <c r="GBU68" i="7"/>
  <c r="GBV68" i="7"/>
  <c r="GBW68" i="7"/>
  <c r="GBX68" i="7"/>
  <c r="GBY68" i="7"/>
  <c r="GBZ68" i="7"/>
  <c r="GCA68" i="7"/>
  <c r="GCB68" i="7"/>
  <c r="GCC68" i="7"/>
  <c r="GCD68" i="7"/>
  <c r="GCE68" i="7"/>
  <c r="GCF68" i="7"/>
  <c r="GCG68" i="7"/>
  <c r="GCH68" i="7"/>
  <c r="GCI68" i="7"/>
  <c r="GCJ68" i="7"/>
  <c r="GCK68" i="7"/>
  <c r="GCL68" i="7"/>
  <c r="GCM68" i="7"/>
  <c r="GCN68" i="7"/>
  <c r="GCO68" i="7"/>
  <c r="GCP68" i="7"/>
  <c r="GCQ68" i="7"/>
  <c r="GCR68" i="7"/>
  <c r="GCS68" i="7"/>
  <c r="GCT68" i="7"/>
  <c r="GCU68" i="7"/>
  <c r="GCV68" i="7"/>
  <c r="GCW68" i="7"/>
  <c r="GCX68" i="7"/>
  <c r="GCY68" i="7"/>
  <c r="GCZ68" i="7"/>
  <c r="GDA68" i="7"/>
  <c r="GDB68" i="7"/>
  <c r="GDC68" i="7"/>
  <c r="GDD68" i="7"/>
  <c r="GDE68" i="7"/>
  <c r="GDF68" i="7"/>
  <c r="GDG68" i="7"/>
  <c r="GDH68" i="7"/>
  <c r="GDI68" i="7"/>
  <c r="GDJ68" i="7"/>
  <c r="GDK68" i="7"/>
  <c r="GDL68" i="7"/>
  <c r="GDM68" i="7"/>
  <c r="GDN68" i="7"/>
  <c r="GDO68" i="7"/>
  <c r="GDP68" i="7"/>
  <c r="GDQ68" i="7"/>
  <c r="GDR68" i="7"/>
  <c r="GDS68" i="7"/>
  <c r="GDT68" i="7"/>
  <c r="GDU68" i="7"/>
  <c r="GDV68" i="7"/>
  <c r="GDW68" i="7"/>
  <c r="GDX68" i="7"/>
  <c r="GDY68" i="7"/>
  <c r="GDZ68" i="7"/>
  <c r="GEA68" i="7"/>
  <c r="GEB68" i="7"/>
  <c r="GEC68" i="7"/>
  <c r="GED68" i="7"/>
  <c r="GEE68" i="7"/>
  <c r="GEF68" i="7"/>
  <c r="GEG68" i="7"/>
  <c r="GEH68" i="7"/>
  <c r="GEI68" i="7"/>
  <c r="GEJ68" i="7"/>
  <c r="GEK68" i="7"/>
  <c r="GEL68" i="7"/>
  <c r="GEM68" i="7"/>
  <c r="GEN68" i="7"/>
  <c r="GEO68" i="7"/>
  <c r="GEP68" i="7"/>
  <c r="GEQ68" i="7"/>
  <c r="GER68" i="7"/>
  <c r="GES68" i="7"/>
  <c r="GET68" i="7"/>
  <c r="GEU68" i="7"/>
  <c r="GEV68" i="7"/>
  <c r="GEW68" i="7"/>
  <c r="GEX68" i="7"/>
  <c r="GEY68" i="7"/>
  <c r="GEZ68" i="7"/>
  <c r="GFA68" i="7"/>
  <c r="GFB68" i="7"/>
  <c r="GFC68" i="7"/>
  <c r="GFD68" i="7"/>
  <c r="GFE68" i="7"/>
  <c r="GFF68" i="7"/>
  <c r="GFG68" i="7"/>
  <c r="GFH68" i="7"/>
  <c r="GFI68" i="7"/>
  <c r="GFJ68" i="7"/>
  <c r="GFK68" i="7"/>
  <c r="GFL68" i="7"/>
  <c r="GFM68" i="7"/>
  <c r="GFN68" i="7"/>
  <c r="GFO68" i="7"/>
  <c r="GFP68" i="7"/>
  <c r="GFQ68" i="7"/>
  <c r="GFR68" i="7"/>
  <c r="GFS68" i="7"/>
  <c r="GFT68" i="7"/>
  <c r="GFU68" i="7"/>
  <c r="GFV68" i="7"/>
  <c r="GFW68" i="7"/>
  <c r="GFX68" i="7"/>
  <c r="GFY68" i="7"/>
  <c r="GFZ68" i="7"/>
  <c r="GGA68" i="7"/>
  <c r="GGB68" i="7"/>
  <c r="GGC68" i="7"/>
  <c r="GGD68" i="7"/>
  <c r="GGE68" i="7"/>
  <c r="GGF68" i="7"/>
  <c r="GGG68" i="7"/>
  <c r="GGH68" i="7"/>
  <c r="GGI68" i="7"/>
  <c r="GGJ68" i="7"/>
  <c r="GGK68" i="7"/>
  <c r="GGL68" i="7"/>
  <c r="GGM68" i="7"/>
  <c r="GGN68" i="7"/>
  <c r="GGO68" i="7"/>
  <c r="GGP68" i="7"/>
  <c r="GGQ68" i="7"/>
  <c r="GGR68" i="7"/>
  <c r="GGS68" i="7"/>
  <c r="GGT68" i="7"/>
  <c r="GGU68" i="7"/>
  <c r="GGV68" i="7"/>
  <c r="GGW68" i="7"/>
  <c r="GGX68" i="7"/>
  <c r="GGY68" i="7"/>
  <c r="GGZ68" i="7"/>
  <c r="GHA68" i="7"/>
  <c r="GHB68" i="7"/>
  <c r="GHC68" i="7"/>
  <c r="GHD68" i="7"/>
  <c r="GHE68" i="7"/>
  <c r="GHF68" i="7"/>
  <c r="GHG68" i="7"/>
  <c r="GHH68" i="7"/>
  <c r="GHI68" i="7"/>
  <c r="GHJ68" i="7"/>
  <c r="GHK68" i="7"/>
  <c r="GHL68" i="7"/>
  <c r="GHM68" i="7"/>
  <c r="GHN68" i="7"/>
  <c r="GHO68" i="7"/>
  <c r="GHP68" i="7"/>
  <c r="GHQ68" i="7"/>
  <c r="GHR68" i="7"/>
  <c r="GHS68" i="7"/>
  <c r="GHT68" i="7"/>
  <c r="GHU68" i="7"/>
  <c r="GHV68" i="7"/>
  <c r="GHW68" i="7"/>
  <c r="GHX68" i="7"/>
  <c r="GHY68" i="7"/>
  <c r="GHZ68" i="7"/>
  <c r="GIA68" i="7"/>
  <c r="GIB68" i="7"/>
  <c r="GIC68" i="7"/>
  <c r="GID68" i="7"/>
  <c r="GIE68" i="7"/>
  <c r="GIF68" i="7"/>
  <c r="GIG68" i="7"/>
  <c r="GIH68" i="7"/>
  <c r="GII68" i="7"/>
  <c r="GIJ68" i="7"/>
  <c r="GIK68" i="7"/>
  <c r="GIL68" i="7"/>
  <c r="GIM68" i="7"/>
  <c r="GIN68" i="7"/>
  <c r="GIO68" i="7"/>
  <c r="GIP68" i="7"/>
  <c r="GIQ68" i="7"/>
  <c r="GIR68" i="7"/>
  <c r="GIS68" i="7"/>
  <c r="GIT68" i="7"/>
  <c r="GIU68" i="7"/>
  <c r="GIV68" i="7"/>
  <c r="GIW68" i="7"/>
  <c r="GIX68" i="7"/>
  <c r="GIY68" i="7"/>
  <c r="GIZ68" i="7"/>
  <c r="GJA68" i="7"/>
  <c r="GJB68" i="7"/>
  <c r="GJC68" i="7"/>
  <c r="GJD68" i="7"/>
  <c r="GJE68" i="7"/>
  <c r="GJF68" i="7"/>
  <c r="GJG68" i="7"/>
  <c r="GJH68" i="7"/>
  <c r="GJI68" i="7"/>
  <c r="GJJ68" i="7"/>
  <c r="GJK68" i="7"/>
  <c r="GJL68" i="7"/>
  <c r="GJM68" i="7"/>
  <c r="GJN68" i="7"/>
  <c r="GJO68" i="7"/>
  <c r="GJP68" i="7"/>
  <c r="GJQ68" i="7"/>
  <c r="GJR68" i="7"/>
  <c r="GJS68" i="7"/>
  <c r="GJT68" i="7"/>
  <c r="GJU68" i="7"/>
  <c r="GJV68" i="7"/>
  <c r="GJW68" i="7"/>
  <c r="GJX68" i="7"/>
  <c r="GJY68" i="7"/>
  <c r="GJZ68" i="7"/>
  <c r="GKA68" i="7"/>
  <c r="GKB68" i="7"/>
  <c r="GKC68" i="7"/>
  <c r="GKD68" i="7"/>
  <c r="GKE68" i="7"/>
  <c r="GKF68" i="7"/>
  <c r="GKG68" i="7"/>
  <c r="GKH68" i="7"/>
  <c r="GKI68" i="7"/>
  <c r="GKJ68" i="7"/>
  <c r="GKK68" i="7"/>
  <c r="GKL68" i="7"/>
  <c r="GKM68" i="7"/>
  <c r="GKN68" i="7"/>
  <c r="GKO68" i="7"/>
  <c r="GKP68" i="7"/>
  <c r="GKQ68" i="7"/>
  <c r="GKR68" i="7"/>
  <c r="GKS68" i="7"/>
  <c r="GKT68" i="7"/>
  <c r="GKU68" i="7"/>
  <c r="GKV68" i="7"/>
  <c r="GKW68" i="7"/>
  <c r="GKX68" i="7"/>
  <c r="GKY68" i="7"/>
  <c r="GKZ68" i="7"/>
  <c r="GLA68" i="7"/>
  <c r="GLB68" i="7"/>
  <c r="GLC68" i="7"/>
  <c r="GLD68" i="7"/>
  <c r="GLE68" i="7"/>
  <c r="GLF68" i="7"/>
  <c r="GLG68" i="7"/>
  <c r="GLH68" i="7"/>
  <c r="GLI68" i="7"/>
  <c r="GLJ68" i="7"/>
  <c r="GLK68" i="7"/>
  <c r="GLL68" i="7"/>
  <c r="GLM68" i="7"/>
  <c r="GLN68" i="7"/>
  <c r="GLO68" i="7"/>
  <c r="GLP68" i="7"/>
  <c r="GLQ68" i="7"/>
  <c r="GLR68" i="7"/>
  <c r="GLS68" i="7"/>
  <c r="GLT68" i="7"/>
  <c r="GLU68" i="7"/>
  <c r="GLV68" i="7"/>
  <c r="GLW68" i="7"/>
  <c r="GLX68" i="7"/>
  <c r="GLY68" i="7"/>
  <c r="GLZ68" i="7"/>
  <c r="GMA68" i="7"/>
  <c r="GMB68" i="7"/>
  <c r="GMC68" i="7"/>
  <c r="GMD68" i="7"/>
  <c r="GME68" i="7"/>
  <c r="GMF68" i="7"/>
  <c r="GMG68" i="7"/>
  <c r="GMH68" i="7"/>
  <c r="GMI68" i="7"/>
  <c r="GMJ68" i="7"/>
  <c r="GMK68" i="7"/>
  <c r="GML68" i="7"/>
  <c r="GMM68" i="7"/>
  <c r="GMN68" i="7"/>
  <c r="GMO68" i="7"/>
  <c r="GMP68" i="7"/>
  <c r="GMQ68" i="7"/>
  <c r="GMR68" i="7"/>
  <c r="GMS68" i="7"/>
  <c r="GMT68" i="7"/>
  <c r="GMU68" i="7"/>
  <c r="GMV68" i="7"/>
  <c r="GMW68" i="7"/>
  <c r="GMX68" i="7"/>
  <c r="GMY68" i="7"/>
  <c r="GMZ68" i="7"/>
  <c r="GNA68" i="7"/>
  <c r="GNB68" i="7"/>
  <c r="GNC68" i="7"/>
  <c r="GND68" i="7"/>
  <c r="GNE68" i="7"/>
  <c r="GNF68" i="7"/>
  <c r="GNG68" i="7"/>
  <c r="GNH68" i="7"/>
  <c r="GNI68" i="7"/>
  <c r="GNJ68" i="7"/>
  <c r="GNK68" i="7"/>
  <c r="GNL68" i="7"/>
  <c r="GNM68" i="7"/>
  <c r="GNN68" i="7"/>
  <c r="GNO68" i="7"/>
  <c r="GNP68" i="7"/>
  <c r="GNQ68" i="7"/>
  <c r="GNR68" i="7"/>
  <c r="GNS68" i="7"/>
  <c r="GNT68" i="7"/>
  <c r="GNU68" i="7"/>
  <c r="GNV68" i="7"/>
  <c r="GNW68" i="7"/>
  <c r="GNX68" i="7"/>
  <c r="GNY68" i="7"/>
  <c r="GNZ68" i="7"/>
  <c r="GOA68" i="7"/>
  <c r="GOB68" i="7"/>
  <c r="GOC68" i="7"/>
  <c r="GOD68" i="7"/>
  <c r="GOE68" i="7"/>
  <c r="GOF68" i="7"/>
  <c r="GOG68" i="7"/>
  <c r="GOH68" i="7"/>
  <c r="GOI68" i="7"/>
  <c r="GOJ68" i="7"/>
  <c r="GOK68" i="7"/>
  <c r="GOL68" i="7"/>
  <c r="GOM68" i="7"/>
  <c r="GON68" i="7"/>
  <c r="GOO68" i="7"/>
  <c r="GOP68" i="7"/>
  <c r="GOQ68" i="7"/>
  <c r="GOR68" i="7"/>
  <c r="GOS68" i="7"/>
  <c r="GOT68" i="7"/>
  <c r="GOU68" i="7"/>
  <c r="GOV68" i="7"/>
  <c r="GOW68" i="7"/>
  <c r="GOX68" i="7"/>
  <c r="GOY68" i="7"/>
  <c r="GOZ68" i="7"/>
  <c r="GPA68" i="7"/>
  <c r="GPB68" i="7"/>
  <c r="GPC68" i="7"/>
  <c r="GPD68" i="7"/>
  <c r="GPE68" i="7"/>
  <c r="GPF68" i="7"/>
  <c r="GPG68" i="7"/>
  <c r="GPH68" i="7"/>
  <c r="GPI68" i="7"/>
  <c r="GPJ68" i="7"/>
  <c r="GPK68" i="7"/>
  <c r="GPL68" i="7"/>
  <c r="GPM68" i="7"/>
  <c r="GPN68" i="7"/>
  <c r="GPO68" i="7"/>
  <c r="GPP68" i="7"/>
  <c r="GPQ68" i="7"/>
  <c r="GPR68" i="7"/>
  <c r="GPS68" i="7"/>
  <c r="GPT68" i="7"/>
  <c r="GPU68" i="7"/>
  <c r="GPV68" i="7"/>
  <c r="GPW68" i="7"/>
  <c r="GPX68" i="7"/>
  <c r="GPY68" i="7"/>
  <c r="GPZ68" i="7"/>
  <c r="GQA68" i="7"/>
  <c r="GQB68" i="7"/>
  <c r="GQC68" i="7"/>
  <c r="GQD68" i="7"/>
  <c r="GQE68" i="7"/>
  <c r="GQF68" i="7"/>
  <c r="GQG68" i="7"/>
  <c r="GQH68" i="7"/>
  <c r="GQI68" i="7"/>
  <c r="GQJ68" i="7"/>
  <c r="GQK68" i="7"/>
  <c r="GQL68" i="7"/>
  <c r="GQM68" i="7"/>
  <c r="GQN68" i="7"/>
  <c r="GQO68" i="7"/>
  <c r="GQP68" i="7"/>
  <c r="GQQ68" i="7"/>
  <c r="GQR68" i="7"/>
  <c r="GQS68" i="7"/>
  <c r="GQT68" i="7"/>
  <c r="GQU68" i="7"/>
  <c r="GQV68" i="7"/>
  <c r="GQW68" i="7"/>
  <c r="GQX68" i="7"/>
  <c r="GQY68" i="7"/>
  <c r="GQZ68" i="7"/>
  <c r="GRA68" i="7"/>
  <c r="GRB68" i="7"/>
  <c r="GRC68" i="7"/>
  <c r="GRD68" i="7"/>
  <c r="GRE68" i="7"/>
  <c r="GRF68" i="7"/>
  <c r="GRG68" i="7"/>
  <c r="GRH68" i="7"/>
  <c r="GRI68" i="7"/>
  <c r="GRJ68" i="7"/>
  <c r="GRK68" i="7"/>
  <c r="GRL68" i="7"/>
  <c r="GRM68" i="7"/>
  <c r="GRN68" i="7"/>
  <c r="GRO68" i="7"/>
  <c r="GRP68" i="7"/>
  <c r="GRQ68" i="7"/>
  <c r="GRR68" i="7"/>
  <c r="GRS68" i="7"/>
  <c r="GRT68" i="7"/>
  <c r="GRU68" i="7"/>
  <c r="GRV68" i="7"/>
  <c r="GRW68" i="7"/>
  <c r="GRX68" i="7"/>
  <c r="GRY68" i="7"/>
  <c r="GRZ68" i="7"/>
  <c r="GSA68" i="7"/>
  <c r="GSB68" i="7"/>
  <c r="GSC68" i="7"/>
  <c r="GSD68" i="7"/>
  <c r="GSE68" i="7"/>
  <c r="GSF68" i="7"/>
  <c r="GSG68" i="7"/>
  <c r="GSH68" i="7"/>
  <c r="GSI68" i="7"/>
  <c r="GSJ68" i="7"/>
  <c r="GSK68" i="7"/>
  <c r="GSL68" i="7"/>
  <c r="GSM68" i="7"/>
  <c r="GSN68" i="7"/>
  <c r="GSO68" i="7"/>
  <c r="GSP68" i="7"/>
  <c r="GSQ68" i="7"/>
  <c r="GSR68" i="7"/>
  <c r="GSS68" i="7"/>
  <c r="GST68" i="7"/>
  <c r="GSU68" i="7"/>
  <c r="GSV68" i="7"/>
  <c r="GSW68" i="7"/>
  <c r="GSX68" i="7"/>
  <c r="GSY68" i="7"/>
  <c r="GSZ68" i="7"/>
  <c r="GTA68" i="7"/>
  <c r="GTB68" i="7"/>
  <c r="GTC68" i="7"/>
  <c r="GTD68" i="7"/>
  <c r="GTE68" i="7"/>
  <c r="GTF68" i="7"/>
  <c r="GTG68" i="7"/>
  <c r="GTH68" i="7"/>
  <c r="GTI68" i="7"/>
  <c r="GTJ68" i="7"/>
  <c r="GTK68" i="7"/>
  <c r="GTL68" i="7"/>
  <c r="GTM68" i="7"/>
  <c r="GTN68" i="7"/>
  <c r="GTO68" i="7"/>
  <c r="GTP68" i="7"/>
  <c r="GTQ68" i="7"/>
  <c r="GTR68" i="7"/>
  <c r="GTS68" i="7"/>
  <c r="GTT68" i="7"/>
  <c r="GTU68" i="7"/>
  <c r="GTV68" i="7"/>
  <c r="GTW68" i="7"/>
  <c r="GTX68" i="7"/>
  <c r="GTY68" i="7"/>
  <c r="GTZ68" i="7"/>
  <c r="GUA68" i="7"/>
  <c r="GUB68" i="7"/>
  <c r="GUC68" i="7"/>
  <c r="GUD68" i="7"/>
  <c r="GUE68" i="7"/>
  <c r="GUF68" i="7"/>
  <c r="GUG68" i="7"/>
  <c r="GUH68" i="7"/>
  <c r="GUI68" i="7"/>
  <c r="GUJ68" i="7"/>
  <c r="GUK68" i="7"/>
  <c r="GUL68" i="7"/>
  <c r="GUM68" i="7"/>
  <c r="GUN68" i="7"/>
  <c r="GUO68" i="7"/>
  <c r="GUP68" i="7"/>
  <c r="GUQ68" i="7"/>
  <c r="GUR68" i="7"/>
  <c r="GUS68" i="7"/>
  <c r="GUT68" i="7"/>
  <c r="GUU68" i="7"/>
  <c r="GUV68" i="7"/>
  <c r="GUW68" i="7"/>
  <c r="GUX68" i="7"/>
  <c r="GUY68" i="7"/>
  <c r="GUZ68" i="7"/>
  <c r="GVA68" i="7"/>
  <c r="GVB68" i="7"/>
  <c r="GVC68" i="7"/>
  <c r="GVD68" i="7"/>
  <c r="GVE68" i="7"/>
  <c r="GVF68" i="7"/>
  <c r="GVG68" i="7"/>
  <c r="GVH68" i="7"/>
  <c r="GVI68" i="7"/>
  <c r="GVJ68" i="7"/>
  <c r="GVK68" i="7"/>
  <c r="GVL68" i="7"/>
  <c r="GVM68" i="7"/>
  <c r="GVN68" i="7"/>
  <c r="GVO68" i="7"/>
  <c r="GVP68" i="7"/>
  <c r="GVQ68" i="7"/>
  <c r="GVR68" i="7"/>
  <c r="GVS68" i="7"/>
  <c r="GVT68" i="7"/>
  <c r="GVU68" i="7"/>
  <c r="GVV68" i="7"/>
  <c r="GVW68" i="7"/>
  <c r="GVX68" i="7"/>
  <c r="GVY68" i="7"/>
  <c r="GVZ68" i="7"/>
  <c r="GWA68" i="7"/>
  <c r="GWB68" i="7"/>
  <c r="GWC68" i="7"/>
  <c r="GWD68" i="7"/>
  <c r="GWE68" i="7"/>
  <c r="GWF68" i="7"/>
  <c r="GWG68" i="7"/>
  <c r="GWH68" i="7"/>
  <c r="GWI68" i="7"/>
  <c r="GWJ68" i="7"/>
  <c r="GWK68" i="7"/>
  <c r="GWL68" i="7"/>
  <c r="GWM68" i="7"/>
  <c r="GWN68" i="7"/>
  <c r="GWO68" i="7"/>
  <c r="GWP68" i="7"/>
  <c r="GWQ68" i="7"/>
  <c r="GWR68" i="7"/>
  <c r="GWS68" i="7"/>
  <c r="GWT68" i="7"/>
  <c r="GWU68" i="7"/>
  <c r="GWV68" i="7"/>
  <c r="GWW68" i="7"/>
  <c r="GWX68" i="7"/>
  <c r="GWY68" i="7"/>
  <c r="GWZ68" i="7"/>
  <c r="GXA68" i="7"/>
  <c r="GXB68" i="7"/>
  <c r="GXC68" i="7"/>
  <c r="GXD68" i="7"/>
  <c r="GXE68" i="7"/>
  <c r="GXF68" i="7"/>
  <c r="GXG68" i="7"/>
  <c r="GXH68" i="7"/>
  <c r="GXI68" i="7"/>
  <c r="GXJ68" i="7"/>
  <c r="GXK68" i="7"/>
  <c r="GXL68" i="7"/>
  <c r="GXM68" i="7"/>
  <c r="GXN68" i="7"/>
  <c r="GXO68" i="7"/>
  <c r="GXP68" i="7"/>
  <c r="GXQ68" i="7"/>
  <c r="GXR68" i="7"/>
  <c r="GXS68" i="7"/>
  <c r="GXT68" i="7"/>
  <c r="GXU68" i="7"/>
  <c r="GXV68" i="7"/>
  <c r="GXW68" i="7"/>
  <c r="GXX68" i="7"/>
  <c r="GXY68" i="7"/>
  <c r="GXZ68" i="7"/>
  <c r="GYA68" i="7"/>
  <c r="GYB68" i="7"/>
  <c r="GYC68" i="7"/>
  <c r="GYD68" i="7"/>
  <c r="GYE68" i="7"/>
  <c r="GYF68" i="7"/>
  <c r="GYG68" i="7"/>
  <c r="GYH68" i="7"/>
  <c r="GYI68" i="7"/>
  <c r="GYJ68" i="7"/>
  <c r="GYK68" i="7"/>
  <c r="GYL68" i="7"/>
  <c r="GYM68" i="7"/>
  <c r="GYN68" i="7"/>
  <c r="GYO68" i="7"/>
  <c r="GYP68" i="7"/>
  <c r="GYQ68" i="7"/>
  <c r="GYR68" i="7"/>
  <c r="GYS68" i="7"/>
  <c r="GYT68" i="7"/>
  <c r="GYU68" i="7"/>
  <c r="GYV68" i="7"/>
  <c r="GYW68" i="7"/>
  <c r="GYX68" i="7"/>
  <c r="GYY68" i="7"/>
  <c r="GYZ68" i="7"/>
  <c r="GZA68" i="7"/>
  <c r="GZB68" i="7"/>
  <c r="GZC68" i="7"/>
  <c r="GZD68" i="7"/>
  <c r="GZE68" i="7"/>
  <c r="GZF68" i="7"/>
  <c r="GZG68" i="7"/>
  <c r="GZH68" i="7"/>
  <c r="GZI68" i="7"/>
  <c r="GZJ68" i="7"/>
  <c r="GZK68" i="7"/>
  <c r="GZL68" i="7"/>
  <c r="GZM68" i="7"/>
  <c r="GZN68" i="7"/>
  <c r="GZO68" i="7"/>
  <c r="GZP68" i="7"/>
  <c r="GZQ68" i="7"/>
  <c r="GZR68" i="7"/>
  <c r="GZS68" i="7"/>
  <c r="GZT68" i="7"/>
  <c r="GZU68" i="7"/>
  <c r="GZV68" i="7"/>
  <c r="GZW68" i="7"/>
  <c r="GZX68" i="7"/>
  <c r="GZY68" i="7"/>
  <c r="GZZ68" i="7"/>
  <c r="HAA68" i="7"/>
  <c r="HAB68" i="7"/>
  <c r="HAC68" i="7"/>
  <c r="HAD68" i="7"/>
  <c r="HAE68" i="7"/>
  <c r="HAF68" i="7"/>
  <c r="HAG68" i="7"/>
  <c r="HAH68" i="7"/>
  <c r="HAI68" i="7"/>
  <c r="HAJ68" i="7"/>
  <c r="HAK68" i="7"/>
  <c r="HAL68" i="7"/>
  <c r="HAM68" i="7"/>
  <c r="HAN68" i="7"/>
  <c r="HAO68" i="7"/>
  <c r="HAP68" i="7"/>
  <c r="HAQ68" i="7"/>
  <c r="HAR68" i="7"/>
  <c r="HAS68" i="7"/>
  <c r="HAT68" i="7"/>
  <c r="HAU68" i="7"/>
  <c r="HAV68" i="7"/>
  <c r="HAW68" i="7"/>
  <c r="HAX68" i="7"/>
  <c r="HAY68" i="7"/>
  <c r="HAZ68" i="7"/>
  <c r="HBA68" i="7"/>
  <c r="HBB68" i="7"/>
  <c r="HBC68" i="7"/>
  <c r="HBD68" i="7"/>
  <c r="HBE68" i="7"/>
  <c r="HBF68" i="7"/>
  <c r="HBG68" i="7"/>
  <c r="HBH68" i="7"/>
  <c r="HBI68" i="7"/>
  <c r="HBJ68" i="7"/>
  <c r="HBK68" i="7"/>
  <c r="HBL68" i="7"/>
  <c r="HBM68" i="7"/>
  <c r="HBN68" i="7"/>
  <c r="HBO68" i="7"/>
  <c r="HBP68" i="7"/>
  <c r="HBQ68" i="7"/>
  <c r="HBR68" i="7"/>
  <c r="HBS68" i="7"/>
  <c r="HBT68" i="7"/>
  <c r="HBU68" i="7"/>
  <c r="HBV68" i="7"/>
  <c r="HBW68" i="7"/>
  <c r="HBX68" i="7"/>
  <c r="HBY68" i="7"/>
  <c r="HBZ68" i="7"/>
  <c r="HCA68" i="7"/>
  <c r="HCB68" i="7"/>
  <c r="HCC68" i="7"/>
  <c r="HCD68" i="7"/>
  <c r="HCE68" i="7"/>
  <c r="HCF68" i="7"/>
  <c r="HCG68" i="7"/>
  <c r="HCH68" i="7"/>
  <c r="HCI68" i="7"/>
  <c r="HCJ68" i="7"/>
  <c r="HCK68" i="7"/>
  <c r="HCL68" i="7"/>
  <c r="HCM68" i="7"/>
  <c r="HCN68" i="7"/>
  <c r="HCO68" i="7"/>
  <c r="HCP68" i="7"/>
  <c r="HCQ68" i="7"/>
  <c r="HCR68" i="7"/>
  <c r="HCS68" i="7"/>
  <c r="HCT68" i="7"/>
  <c r="HCU68" i="7"/>
  <c r="HCV68" i="7"/>
  <c r="HCW68" i="7"/>
  <c r="HCX68" i="7"/>
  <c r="HCY68" i="7"/>
  <c r="HCZ68" i="7"/>
  <c r="HDA68" i="7"/>
  <c r="HDB68" i="7"/>
  <c r="HDC68" i="7"/>
  <c r="HDD68" i="7"/>
  <c r="HDE68" i="7"/>
  <c r="HDF68" i="7"/>
  <c r="HDG68" i="7"/>
  <c r="HDH68" i="7"/>
  <c r="HDI68" i="7"/>
  <c r="HDJ68" i="7"/>
  <c r="HDK68" i="7"/>
  <c r="HDL68" i="7"/>
  <c r="HDM68" i="7"/>
  <c r="HDN68" i="7"/>
  <c r="HDO68" i="7"/>
  <c r="HDP68" i="7"/>
  <c r="HDQ68" i="7"/>
  <c r="HDR68" i="7"/>
  <c r="HDS68" i="7"/>
  <c r="HDT68" i="7"/>
  <c r="HDU68" i="7"/>
  <c r="HDV68" i="7"/>
  <c r="HDW68" i="7"/>
  <c r="HDX68" i="7"/>
  <c r="HDY68" i="7"/>
  <c r="HDZ68" i="7"/>
  <c r="HEA68" i="7"/>
  <c r="HEB68" i="7"/>
  <c r="HEC68" i="7"/>
  <c r="HED68" i="7"/>
  <c r="HEE68" i="7"/>
  <c r="HEF68" i="7"/>
  <c r="HEG68" i="7"/>
  <c r="HEH68" i="7"/>
  <c r="HEI68" i="7"/>
  <c r="HEJ68" i="7"/>
  <c r="HEK68" i="7"/>
  <c r="HEL68" i="7"/>
  <c r="HEM68" i="7"/>
  <c r="HEN68" i="7"/>
  <c r="HEO68" i="7"/>
  <c r="HEP68" i="7"/>
  <c r="HEQ68" i="7"/>
  <c r="HER68" i="7"/>
  <c r="HES68" i="7"/>
  <c r="HET68" i="7"/>
  <c r="HEU68" i="7"/>
  <c r="HEV68" i="7"/>
  <c r="HEW68" i="7"/>
  <c r="HEX68" i="7"/>
  <c r="HEY68" i="7"/>
  <c r="HEZ68" i="7"/>
  <c r="HFA68" i="7"/>
  <c r="HFB68" i="7"/>
  <c r="HFC68" i="7"/>
  <c r="HFD68" i="7"/>
  <c r="HFE68" i="7"/>
  <c r="HFF68" i="7"/>
  <c r="HFG68" i="7"/>
  <c r="HFH68" i="7"/>
  <c r="HFI68" i="7"/>
  <c r="HFJ68" i="7"/>
  <c r="HFK68" i="7"/>
  <c r="HFL68" i="7"/>
  <c r="HFM68" i="7"/>
  <c r="HFN68" i="7"/>
  <c r="HFO68" i="7"/>
  <c r="HFP68" i="7"/>
  <c r="HFQ68" i="7"/>
  <c r="HFR68" i="7"/>
  <c r="HFS68" i="7"/>
  <c r="HFT68" i="7"/>
  <c r="HFU68" i="7"/>
  <c r="HFV68" i="7"/>
  <c r="HFW68" i="7"/>
  <c r="HFX68" i="7"/>
  <c r="HFY68" i="7"/>
  <c r="HFZ68" i="7"/>
  <c r="HGA68" i="7"/>
  <c r="HGB68" i="7"/>
  <c r="HGC68" i="7"/>
  <c r="HGD68" i="7"/>
  <c r="HGE68" i="7"/>
  <c r="HGF68" i="7"/>
  <c r="HGG68" i="7"/>
  <c r="HGH68" i="7"/>
  <c r="HGI68" i="7"/>
  <c r="HGJ68" i="7"/>
  <c r="HGK68" i="7"/>
  <c r="HGL68" i="7"/>
  <c r="HGM68" i="7"/>
  <c r="HGN68" i="7"/>
  <c r="HGO68" i="7"/>
  <c r="HGP68" i="7"/>
  <c r="HGQ68" i="7"/>
  <c r="HGR68" i="7"/>
  <c r="HGS68" i="7"/>
  <c r="HGT68" i="7"/>
  <c r="HGU68" i="7"/>
  <c r="HGV68" i="7"/>
  <c r="HGW68" i="7"/>
  <c r="HGX68" i="7"/>
  <c r="HGY68" i="7"/>
  <c r="HGZ68" i="7"/>
  <c r="HHA68" i="7"/>
  <c r="HHB68" i="7"/>
  <c r="HHC68" i="7"/>
  <c r="HHD68" i="7"/>
  <c r="HHE68" i="7"/>
  <c r="HHF68" i="7"/>
  <c r="HHG68" i="7"/>
  <c r="HHH68" i="7"/>
  <c r="HHI68" i="7"/>
  <c r="HHJ68" i="7"/>
  <c r="HHK68" i="7"/>
  <c r="HHL68" i="7"/>
  <c r="HHM68" i="7"/>
  <c r="HHN68" i="7"/>
  <c r="HHO68" i="7"/>
  <c r="HHP68" i="7"/>
  <c r="HHQ68" i="7"/>
  <c r="HHR68" i="7"/>
  <c r="HHS68" i="7"/>
  <c r="HHT68" i="7"/>
  <c r="HHU68" i="7"/>
  <c r="HHV68" i="7"/>
  <c r="HHW68" i="7"/>
  <c r="HHX68" i="7"/>
  <c r="HHY68" i="7"/>
  <c r="HHZ68" i="7"/>
  <c r="HIA68" i="7"/>
  <c r="HIB68" i="7"/>
  <c r="HIC68" i="7"/>
  <c r="HID68" i="7"/>
  <c r="HIE68" i="7"/>
  <c r="HIF68" i="7"/>
  <c r="HIG68" i="7"/>
  <c r="HIH68" i="7"/>
  <c r="HII68" i="7"/>
  <c r="HIJ68" i="7"/>
  <c r="HIK68" i="7"/>
  <c r="HIL68" i="7"/>
  <c r="HIM68" i="7"/>
  <c r="HIN68" i="7"/>
  <c r="HIO68" i="7"/>
  <c r="HIP68" i="7"/>
  <c r="HIQ68" i="7"/>
  <c r="HIR68" i="7"/>
  <c r="HIS68" i="7"/>
  <c r="HIT68" i="7"/>
  <c r="HIU68" i="7"/>
  <c r="HIV68" i="7"/>
  <c r="HIW68" i="7"/>
  <c r="HIX68" i="7"/>
  <c r="HIY68" i="7"/>
  <c r="HIZ68" i="7"/>
  <c r="HJA68" i="7"/>
  <c r="HJB68" i="7"/>
  <c r="HJC68" i="7"/>
  <c r="HJD68" i="7"/>
  <c r="HJE68" i="7"/>
  <c r="HJF68" i="7"/>
  <c r="HJG68" i="7"/>
  <c r="HJH68" i="7"/>
  <c r="HJI68" i="7"/>
  <c r="HJJ68" i="7"/>
  <c r="HJK68" i="7"/>
  <c r="HJL68" i="7"/>
  <c r="HJM68" i="7"/>
  <c r="HJN68" i="7"/>
  <c r="HJO68" i="7"/>
  <c r="HJP68" i="7"/>
  <c r="HJQ68" i="7"/>
  <c r="HJR68" i="7"/>
  <c r="HJS68" i="7"/>
  <c r="HJT68" i="7"/>
  <c r="HJU68" i="7"/>
  <c r="HJV68" i="7"/>
  <c r="HJW68" i="7"/>
  <c r="HJX68" i="7"/>
  <c r="HJY68" i="7"/>
  <c r="HJZ68" i="7"/>
  <c r="HKA68" i="7"/>
  <c r="HKB68" i="7"/>
  <c r="HKC68" i="7"/>
  <c r="HKD68" i="7"/>
  <c r="HKE68" i="7"/>
  <c r="HKF68" i="7"/>
  <c r="HKG68" i="7"/>
  <c r="HKH68" i="7"/>
  <c r="HKI68" i="7"/>
  <c r="HKJ68" i="7"/>
  <c r="HKK68" i="7"/>
  <c r="HKL68" i="7"/>
  <c r="HKM68" i="7"/>
  <c r="HKN68" i="7"/>
  <c r="HKO68" i="7"/>
  <c r="HKP68" i="7"/>
  <c r="HKQ68" i="7"/>
  <c r="HKR68" i="7"/>
  <c r="HKS68" i="7"/>
  <c r="HKT68" i="7"/>
  <c r="HKU68" i="7"/>
  <c r="HKV68" i="7"/>
  <c r="HKW68" i="7"/>
  <c r="HKX68" i="7"/>
  <c r="HKY68" i="7"/>
  <c r="HKZ68" i="7"/>
  <c r="HLA68" i="7"/>
  <c r="HLB68" i="7"/>
  <c r="HLC68" i="7"/>
  <c r="HLD68" i="7"/>
  <c r="HLE68" i="7"/>
  <c r="HLF68" i="7"/>
  <c r="HLG68" i="7"/>
  <c r="HLH68" i="7"/>
  <c r="HLI68" i="7"/>
  <c r="HLJ68" i="7"/>
  <c r="HLK68" i="7"/>
  <c r="HLL68" i="7"/>
  <c r="HLM68" i="7"/>
  <c r="HLN68" i="7"/>
  <c r="HLO68" i="7"/>
  <c r="HLP68" i="7"/>
  <c r="HLQ68" i="7"/>
  <c r="HLR68" i="7"/>
  <c r="HLS68" i="7"/>
  <c r="HLT68" i="7"/>
  <c r="HLU68" i="7"/>
  <c r="HLV68" i="7"/>
  <c r="HLW68" i="7"/>
  <c r="HLX68" i="7"/>
  <c r="HLY68" i="7"/>
  <c r="HLZ68" i="7"/>
  <c r="HMA68" i="7"/>
  <c r="HMB68" i="7"/>
  <c r="HMC68" i="7"/>
  <c r="HMD68" i="7"/>
  <c r="HME68" i="7"/>
  <c r="HMF68" i="7"/>
  <c r="HMG68" i="7"/>
  <c r="HMH68" i="7"/>
  <c r="HMI68" i="7"/>
  <c r="HMJ68" i="7"/>
  <c r="HMK68" i="7"/>
  <c r="HML68" i="7"/>
  <c r="HMM68" i="7"/>
  <c r="HMN68" i="7"/>
  <c r="HMO68" i="7"/>
  <c r="HMP68" i="7"/>
  <c r="HMQ68" i="7"/>
  <c r="HMR68" i="7"/>
  <c r="HMS68" i="7"/>
  <c r="HMT68" i="7"/>
  <c r="HMU68" i="7"/>
  <c r="HMV68" i="7"/>
  <c r="HMW68" i="7"/>
  <c r="HMX68" i="7"/>
  <c r="HMY68" i="7"/>
  <c r="HMZ68" i="7"/>
  <c r="HNA68" i="7"/>
  <c r="HNB68" i="7"/>
  <c r="HNC68" i="7"/>
  <c r="HND68" i="7"/>
  <c r="HNE68" i="7"/>
  <c r="HNF68" i="7"/>
  <c r="HNG68" i="7"/>
  <c r="HNH68" i="7"/>
  <c r="HNI68" i="7"/>
  <c r="HNJ68" i="7"/>
  <c r="HNK68" i="7"/>
  <c r="HNL68" i="7"/>
  <c r="HNM68" i="7"/>
  <c r="HNN68" i="7"/>
  <c r="HNO68" i="7"/>
  <c r="HNP68" i="7"/>
  <c r="HNQ68" i="7"/>
  <c r="HNR68" i="7"/>
  <c r="HNS68" i="7"/>
  <c r="HNT68" i="7"/>
  <c r="HNU68" i="7"/>
  <c r="HNV68" i="7"/>
  <c r="HNW68" i="7"/>
  <c r="HNX68" i="7"/>
  <c r="HNY68" i="7"/>
  <c r="HNZ68" i="7"/>
  <c r="HOA68" i="7"/>
  <c r="HOB68" i="7"/>
  <c r="HOC68" i="7"/>
  <c r="HOD68" i="7"/>
  <c r="HOE68" i="7"/>
  <c r="HOF68" i="7"/>
  <c r="HOG68" i="7"/>
  <c r="HOH68" i="7"/>
  <c r="HOI68" i="7"/>
  <c r="HOJ68" i="7"/>
  <c r="HOK68" i="7"/>
  <c r="HOL68" i="7"/>
  <c r="HOM68" i="7"/>
  <c r="HON68" i="7"/>
  <c r="HOO68" i="7"/>
  <c r="HOP68" i="7"/>
  <c r="HOQ68" i="7"/>
  <c r="HOR68" i="7"/>
  <c r="HOS68" i="7"/>
  <c r="HOT68" i="7"/>
  <c r="HOU68" i="7"/>
  <c r="HOV68" i="7"/>
  <c r="HOW68" i="7"/>
  <c r="HOX68" i="7"/>
  <c r="HOY68" i="7"/>
  <c r="HOZ68" i="7"/>
  <c r="HPA68" i="7"/>
  <c r="HPB68" i="7"/>
  <c r="HPC68" i="7"/>
  <c r="HPD68" i="7"/>
  <c r="HPE68" i="7"/>
  <c r="HPF68" i="7"/>
  <c r="HPG68" i="7"/>
  <c r="HPH68" i="7"/>
  <c r="HPI68" i="7"/>
  <c r="HPJ68" i="7"/>
  <c r="HPK68" i="7"/>
  <c r="HPL68" i="7"/>
  <c r="HPM68" i="7"/>
  <c r="HPN68" i="7"/>
  <c r="HPO68" i="7"/>
  <c r="HPP68" i="7"/>
  <c r="HPQ68" i="7"/>
  <c r="HPR68" i="7"/>
  <c r="HPS68" i="7"/>
  <c r="HPT68" i="7"/>
  <c r="HPU68" i="7"/>
  <c r="HPV68" i="7"/>
  <c r="HPW68" i="7"/>
  <c r="HPX68" i="7"/>
  <c r="HPY68" i="7"/>
  <c r="HPZ68" i="7"/>
  <c r="HQA68" i="7"/>
  <c r="HQB68" i="7"/>
  <c r="HQC68" i="7"/>
  <c r="HQD68" i="7"/>
  <c r="HQE68" i="7"/>
  <c r="HQF68" i="7"/>
  <c r="HQG68" i="7"/>
  <c r="HQH68" i="7"/>
  <c r="HQI68" i="7"/>
  <c r="HQJ68" i="7"/>
  <c r="HQK68" i="7"/>
  <c r="HQL68" i="7"/>
  <c r="HQM68" i="7"/>
  <c r="HQN68" i="7"/>
  <c r="HQO68" i="7"/>
  <c r="HQP68" i="7"/>
  <c r="HQQ68" i="7"/>
  <c r="HQR68" i="7"/>
  <c r="HQS68" i="7"/>
  <c r="HQT68" i="7"/>
  <c r="HQU68" i="7"/>
  <c r="HQV68" i="7"/>
  <c r="HQW68" i="7"/>
  <c r="HQX68" i="7"/>
  <c r="HQY68" i="7"/>
  <c r="HQZ68" i="7"/>
  <c r="HRA68" i="7"/>
  <c r="HRB68" i="7"/>
  <c r="HRC68" i="7"/>
  <c r="HRD68" i="7"/>
  <c r="HRE68" i="7"/>
  <c r="HRF68" i="7"/>
  <c r="HRG68" i="7"/>
  <c r="HRH68" i="7"/>
  <c r="HRI68" i="7"/>
  <c r="HRJ68" i="7"/>
  <c r="HRK68" i="7"/>
  <c r="HRL68" i="7"/>
  <c r="HRM68" i="7"/>
  <c r="HRN68" i="7"/>
  <c r="HRO68" i="7"/>
  <c r="HRP68" i="7"/>
  <c r="HRQ68" i="7"/>
  <c r="HRR68" i="7"/>
  <c r="HRS68" i="7"/>
  <c r="HRT68" i="7"/>
  <c r="HRU68" i="7"/>
  <c r="HRV68" i="7"/>
  <c r="HRW68" i="7"/>
  <c r="HRX68" i="7"/>
  <c r="HRY68" i="7"/>
  <c r="HRZ68" i="7"/>
  <c r="HSA68" i="7"/>
  <c r="HSB68" i="7"/>
  <c r="HSC68" i="7"/>
  <c r="HSD68" i="7"/>
  <c r="HSE68" i="7"/>
  <c r="HSF68" i="7"/>
  <c r="HSG68" i="7"/>
  <c r="HSH68" i="7"/>
  <c r="HSI68" i="7"/>
  <c r="HSJ68" i="7"/>
  <c r="HSK68" i="7"/>
  <c r="HSL68" i="7"/>
  <c r="HSM68" i="7"/>
  <c r="HSN68" i="7"/>
  <c r="HSO68" i="7"/>
  <c r="HSP68" i="7"/>
  <c r="HSQ68" i="7"/>
  <c r="HSR68" i="7"/>
  <c r="HSS68" i="7"/>
  <c r="HST68" i="7"/>
  <c r="HSU68" i="7"/>
  <c r="HSV68" i="7"/>
  <c r="HSW68" i="7"/>
  <c r="HSX68" i="7"/>
  <c r="HSY68" i="7"/>
  <c r="HSZ68" i="7"/>
  <c r="HTA68" i="7"/>
  <c r="HTB68" i="7"/>
  <c r="HTC68" i="7"/>
  <c r="HTD68" i="7"/>
  <c r="HTE68" i="7"/>
  <c r="HTF68" i="7"/>
  <c r="HTG68" i="7"/>
  <c r="HTH68" i="7"/>
  <c r="HTI68" i="7"/>
  <c r="HTJ68" i="7"/>
  <c r="HTK68" i="7"/>
  <c r="HTL68" i="7"/>
  <c r="HTM68" i="7"/>
  <c r="HTN68" i="7"/>
  <c r="HTO68" i="7"/>
  <c r="HTP68" i="7"/>
  <c r="HTQ68" i="7"/>
  <c r="HTR68" i="7"/>
  <c r="HTS68" i="7"/>
  <c r="HTT68" i="7"/>
  <c r="HTU68" i="7"/>
  <c r="HTV68" i="7"/>
  <c r="HTW68" i="7"/>
  <c r="HTX68" i="7"/>
  <c r="HTY68" i="7"/>
  <c r="HTZ68" i="7"/>
  <c r="HUA68" i="7"/>
  <c r="HUB68" i="7"/>
  <c r="HUC68" i="7"/>
  <c r="HUD68" i="7"/>
  <c r="HUE68" i="7"/>
  <c r="HUF68" i="7"/>
  <c r="HUG68" i="7"/>
  <c r="HUH68" i="7"/>
  <c r="HUI68" i="7"/>
  <c r="HUJ68" i="7"/>
  <c r="HUK68" i="7"/>
  <c r="HUL68" i="7"/>
  <c r="HUM68" i="7"/>
  <c r="HUN68" i="7"/>
  <c r="HUO68" i="7"/>
  <c r="HUP68" i="7"/>
  <c r="HUQ68" i="7"/>
  <c r="HUR68" i="7"/>
  <c r="HUS68" i="7"/>
  <c r="HUT68" i="7"/>
  <c r="HUU68" i="7"/>
  <c r="HUV68" i="7"/>
  <c r="HUW68" i="7"/>
  <c r="HUX68" i="7"/>
  <c r="HUY68" i="7"/>
  <c r="HUZ68" i="7"/>
  <c r="HVA68" i="7"/>
  <c r="HVB68" i="7"/>
  <c r="HVC68" i="7"/>
  <c r="HVD68" i="7"/>
  <c r="HVE68" i="7"/>
  <c r="HVF68" i="7"/>
  <c r="HVG68" i="7"/>
  <c r="HVH68" i="7"/>
  <c r="HVI68" i="7"/>
  <c r="HVJ68" i="7"/>
  <c r="HVK68" i="7"/>
  <c r="HVL68" i="7"/>
  <c r="HVM68" i="7"/>
  <c r="HVN68" i="7"/>
  <c r="HVO68" i="7"/>
  <c r="HVP68" i="7"/>
  <c r="HVQ68" i="7"/>
  <c r="HVR68" i="7"/>
  <c r="HVS68" i="7"/>
  <c r="HVT68" i="7"/>
  <c r="HVU68" i="7"/>
  <c r="HVV68" i="7"/>
  <c r="HVW68" i="7"/>
  <c r="HVX68" i="7"/>
  <c r="HVY68" i="7"/>
  <c r="HVZ68" i="7"/>
  <c r="HWA68" i="7"/>
  <c r="HWB68" i="7"/>
  <c r="HWC68" i="7"/>
  <c r="HWD68" i="7"/>
  <c r="HWE68" i="7"/>
  <c r="HWF68" i="7"/>
  <c r="HWG68" i="7"/>
  <c r="HWH68" i="7"/>
  <c r="HWI68" i="7"/>
  <c r="HWJ68" i="7"/>
  <c r="HWK68" i="7"/>
  <c r="HWL68" i="7"/>
  <c r="HWM68" i="7"/>
  <c r="HWN68" i="7"/>
  <c r="HWO68" i="7"/>
  <c r="HWP68" i="7"/>
  <c r="HWQ68" i="7"/>
  <c r="HWR68" i="7"/>
  <c r="HWS68" i="7"/>
  <c r="HWT68" i="7"/>
  <c r="HWU68" i="7"/>
  <c r="HWV68" i="7"/>
  <c r="HWW68" i="7"/>
  <c r="HWX68" i="7"/>
  <c r="HWY68" i="7"/>
  <c r="HWZ68" i="7"/>
  <c r="HXA68" i="7"/>
  <c r="HXB68" i="7"/>
  <c r="HXC68" i="7"/>
  <c r="HXD68" i="7"/>
  <c r="HXE68" i="7"/>
  <c r="HXF68" i="7"/>
  <c r="HXG68" i="7"/>
  <c r="HXH68" i="7"/>
  <c r="HXI68" i="7"/>
  <c r="HXJ68" i="7"/>
  <c r="HXK68" i="7"/>
  <c r="HXL68" i="7"/>
  <c r="HXM68" i="7"/>
  <c r="HXN68" i="7"/>
  <c r="HXO68" i="7"/>
  <c r="HXP68" i="7"/>
  <c r="HXQ68" i="7"/>
  <c r="HXR68" i="7"/>
  <c r="HXS68" i="7"/>
  <c r="HXT68" i="7"/>
  <c r="HXU68" i="7"/>
  <c r="HXV68" i="7"/>
  <c r="HXW68" i="7"/>
  <c r="HXX68" i="7"/>
  <c r="HXY68" i="7"/>
  <c r="HXZ68" i="7"/>
  <c r="HYA68" i="7"/>
  <c r="HYB68" i="7"/>
  <c r="HYC68" i="7"/>
  <c r="HYD68" i="7"/>
  <c r="HYE68" i="7"/>
  <c r="HYF68" i="7"/>
  <c r="HYG68" i="7"/>
  <c r="HYH68" i="7"/>
  <c r="HYI68" i="7"/>
  <c r="HYJ68" i="7"/>
  <c r="HYK68" i="7"/>
  <c r="HYL68" i="7"/>
  <c r="HYM68" i="7"/>
  <c r="HYN68" i="7"/>
  <c r="HYO68" i="7"/>
  <c r="HYP68" i="7"/>
  <c r="HYQ68" i="7"/>
  <c r="HYR68" i="7"/>
  <c r="HYS68" i="7"/>
  <c r="HYT68" i="7"/>
  <c r="HYU68" i="7"/>
  <c r="HYV68" i="7"/>
  <c r="HYW68" i="7"/>
  <c r="HYX68" i="7"/>
  <c r="HYY68" i="7"/>
  <c r="HYZ68" i="7"/>
  <c r="HZA68" i="7"/>
  <c r="HZB68" i="7"/>
  <c r="HZC68" i="7"/>
  <c r="HZD68" i="7"/>
  <c r="HZE68" i="7"/>
  <c r="HZF68" i="7"/>
  <c r="HZG68" i="7"/>
  <c r="HZH68" i="7"/>
  <c r="HZI68" i="7"/>
  <c r="HZJ68" i="7"/>
  <c r="HZK68" i="7"/>
  <c r="HZL68" i="7"/>
  <c r="HZM68" i="7"/>
  <c r="HZN68" i="7"/>
  <c r="HZO68" i="7"/>
  <c r="HZP68" i="7"/>
  <c r="HZQ68" i="7"/>
  <c r="HZR68" i="7"/>
  <c r="HZS68" i="7"/>
  <c r="HZT68" i="7"/>
  <c r="HZU68" i="7"/>
  <c r="HZV68" i="7"/>
  <c r="HZW68" i="7"/>
  <c r="HZX68" i="7"/>
  <c r="HZY68" i="7"/>
  <c r="HZZ68" i="7"/>
  <c r="IAA68" i="7"/>
  <c r="IAB68" i="7"/>
  <c r="IAC68" i="7"/>
  <c r="IAD68" i="7"/>
  <c r="IAE68" i="7"/>
  <c r="IAF68" i="7"/>
  <c r="IAG68" i="7"/>
  <c r="IAH68" i="7"/>
  <c r="IAI68" i="7"/>
  <c r="IAJ68" i="7"/>
  <c r="IAK68" i="7"/>
  <c r="IAL68" i="7"/>
  <c r="IAM68" i="7"/>
  <c r="IAN68" i="7"/>
  <c r="IAO68" i="7"/>
  <c r="IAP68" i="7"/>
  <c r="IAQ68" i="7"/>
  <c r="IAR68" i="7"/>
  <c r="IAS68" i="7"/>
  <c r="IAT68" i="7"/>
  <c r="IAU68" i="7"/>
  <c r="IAV68" i="7"/>
  <c r="IAW68" i="7"/>
  <c r="IAX68" i="7"/>
  <c r="IAY68" i="7"/>
  <c r="IAZ68" i="7"/>
  <c r="IBA68" i="7"/>
  <c r="IBB68" i="7"/>
  <c r="IBC68" i="7"/>
  <c r="IBD68" i="7"/>
  <c r="IBE68" i="7"/>
  <c r="IBF68" i="7"/>
  <c r="IBG68" i="7"/>
  <c r="IBH68" i="7"/>
  <c r="IBI68" i="7"/>
  <c r="IBJ68" i="7"/>
  <c r="IBK68" i="7"/>
  <c r="IBL68" i="7"/>
  <c r="IBM68" i="7"/>
  <c r="IBN68" i="7"/>
  <c r="IBO68" i="7"/>
  <c r="IBP68" i="7"/>
  <c r="IBQ68" i="7"/>
  <c r="IBR68" i="7"/>
  <c r="IBS68" i="7"/>
  <c r="IBT68" i="7"/>
  <c r="IBU68" i="7"/>
  <c r="IBV68" i="7"/>
  <c r="IBW68" i="7"/>
  <c r="IBX68" i="7"/>
  <c r="IBY68" i="7"/>
  <c r="IBZ68" i="7"/>
  <c r="ICA68" i="7"/>
  <c r="ICB68" i="7"/>
  <c r="ICC68" i="7"/>
  <c r="ICD68" i="7"/>
  <c r="ICE68" i="7"/>
  <c r="ICF68" i="7"/>
  <c r="ICG68" i="7"/>
  <c r="ICH68" i="7"/>
  <c r="ICI68" i="7"/>
  <c r="ICJ68" i="7"/>
  <c r="ICK68" i="7"/>
  <c r="ICL68" i="7"/>
  <c r="ICM68" i="7"/>
  <c r="ICN68" i="7"/>
  <c r="ICO68" i="7"/>
  <c r="ICP68" i="7"/>
  <c r="ICQ68" i="7"/>
  <c r="ICR68" i="7"/>
  <c r="ICS68" i="7"/>
  <c r="ICT68" i="7"/>
  <c r="ICU68" i="7"/>
  <c r="ICV68" i="7"/>
  <c r="ICW68" i="7"/>
  <c r="ICX68" i="7"/>
  <c r="ICY68" i="7"/>
  <c r="ICZ68" i="7"/>
  <c r="IDA68" i="7"/>
  <c r="IDB68" i="7"/>
  <c r="IDC68" i="7"/>
  <c r="IDD68" i="7"/>
  <c r="IDE68" i="7"/>
  <c r="IDF68" i="7"/>
  <c r="IDG68" i="7"/>
  <c r="IDH68" i="7"/>
  <c r="IDI68" i="7"/>
  <c r="IDJ68" i="7"/>
  <c r="IDK68" i="7"/>
  <c r="IDL68" i="7"/>
  <c r="IDM68" i="7"/>
  <c r="IDN68" i="7"/>
  <c r="IDO68" i="7"/>
  <c r="IDP68" i="7"/>
  <c r="IDQ68" i="7"/>
  <c r="IDR68" i="7"/>
  <c r="IDS68" i="7"/>
  <c r="IDT68" i="7"/>
  <c r="IDU68" i="7"/>
  <c r="IDV68" i="7"/>
  <c r="IDW68" i="7"/>
  <c r="IDX68" i="7"/>
  <c r="IDY68" i="7"/>
  <c r="IDZ68" i="7"/>
  <c r="IEA68" i="7"/>
  <c r="IEB68" i="7"/>
  <c r="IEC68" i="7"/>
  <c r="IED68" i="7"/>
  <c r="IEE68" i="7"/>
  <c r="IEF68" i="7"/>
  <c r="IEG68" i="7"/>
  <c r="IEH68" i="7"/>
  <c r="IEI68" i="7"/>
  <c r="IEJ68" i="7"/>
  <c r="IEK68" i="7"/>
  <c r="IEL68" i="7"/>
  <c r="IEM68" i="7"/>
  <c r="IEN68" i="7"/>
  <c r="IEO68" i="7"/>
  <c r="IEP68" i="7"/>
  <c r="IEQ68" i="7"/>
  <c r="IER68" i="7"/>
  <c r="IES68" i="7"/>
  <c r="IET68" i="7"/>
  <c r="IEU68" i="7"/>
  <c r="IEV68" i="7"/>
  <c r="IEW68" i="7"/>
  <c r="IEX68" i="7"/>
  <c r="IEY68" i="7"/>
  <c r="IEZ68" i="7"/>
  <c r="IFA68" i="7"/>
  <c r="IFB68" i="7"/>
  <c r="IFC68" i="7"/>
  <c r="IFD68" i="7"/>
  <c r="IFE68" i="7"/>
  <c r="IFF68" i="7"/>
  <c r="IFG68" i="7"/>
  <c r="IFH68" i="7"/>
  <c r="IFI68" i="7"/>
  <c r="IFJ68" i="7"/>
  <c r="IFK68" i="7"/>
  <c r="IFL68" i="7"/>
  <c r="IFM68" i="7"/>
  <c r="IFN68" i="7"/>
  <c r="IFO68" i="7"/>
  <c r="IFP68" i="7"/>
  <c r="IFQ68" i="7"/>
  <c r="IFR68" i="7"/>
  <c r="IFS68" i="7"/>
  <c r="IFT68" i="7"/>
  <c r="IFU68" i="7"/>
  <c r="IFV68" i="7"/>
  <c r="IFW68" i="7"/>
  <c r="IFX68" i="7"/>
  <c r="IFY68" i="7"/>
  <c r="IFZ68" i="7"/>
  <c r="IGA68" i="7"/>
  <c r="IGB68" i="7"/>
  <c r="IGC68" i="7"/>
  <c r="IGD68" i="7"/>
  <c r="IGE68" i="7"/>
  <c r="IGF68" i="7"/>
  <c r="IGG68" i="7"/>
  <c r="IGH68" i="7"/>
  <c r="IGI68" i="7"/>
  <c r="IGJ68" i="7"/>
  <c r="IGK68" i="7"/>
  <c r="IGL68" i="7"/>
  <c r="IGM68" i="7"/>
  <c r="IGN68" i="7"/>
  <c r="IGO68" i="7"/>
  <c r="IGP68" i="7"/>
  <c r="IGQ68" i="7"/>
  <c r="IGR68" i="7"/>
  <c r="IGS68" i="7"/>
  <c r="IGT68" i="7"/>
  <c r="IGU68" i="7"/>
  <c r="IGV68" i="7"/>
  <c r="IGW68" i="7"/>
  <c r="IGX68" i="7"/>
  <c r="IGY68" i="7"/>
  <c r="IGZ68" i="7"/>
  <c r="IHA68" i="7"/>
  <c r="IHB68" i="7"/>
  <c r="IHC68" i="7"/>
  <c r="IHD68" i="7"/>
  <c r="IHE68" i="7"/>
  <c r="IHF68" i="7"/>
  <c r="IHG68" i="7"/>
  <c r="IHH68" i="7"/>
  <c r="IHI68" i="7"/>
  <c r="IHJ68" i="7"/>
  <c r="IHK68" i="7"/>
  <c r="IHL68" i="7"/>
  <c r="IHM68" i="7"/>
  <c r="IHN68" i="7"/>
  <c r="IHO68" i="7"/>
  <c r="IHP68" i="7"/>
  <c r="IHQ68" i="7"/>
  <c r="IHR68" i="7"/>
  <c r="IHS68" i="7"/>
  <c r="IHT68" i="7"/>
  <c r="IHU68" i="7"/>
  <c r="IHV68" i="7"/>
  <c r="IHW68" i="7"/>
  <c r="IHX68" i="7"/>
  <c r="IHY68" i="7"/>
  <c r="IHZ68" i="7"/>
  <c r="IIA68" i="7"/>
  <c r="IIB68" i="7"/>
  <c r="IIC68" i="7"/>
  <c r="IID68" i="7"/>
  <c r="IIE68" i="7"/>
  <c r="IIF68" i="7"/>
  <c r="IIG68" i="7"/>
  <c r="IIH68" i="7"/>
  <c r="III68" i="7"/>
  <c r="IIJ68" i="7"/>
  <c r="IIK68" i="7"/>
  <c r="IIL68" i="7"/>
  <c r="IIM68" i="7"/>
  <c r="IIN68" i="7"/>
  <c r="IIO68" i="7"/>
  <c r="IIP68" i="7"/>
  <c r="IIQ68" i="7"/>
  <c r="IIR68" i="7"/>
  <c r="IIS68" i="7"/>
  <c r="IIT68" i="7"/>
  <c r="IIU68" i="7"/>
  <c r="IIV68" i="7"/>
  <c r="IIW68" i="7"/>
  <c r="IIX68" i="7"/>
  <c r="IIY68" i="7"/>
  <c r="IIZ68" i="7"/>
  <c r="IJA68" i="7"/>
  <c r="IJB68" i="7"/>
  <c r="IJC68" i="7"/>
  <c r="IJD68" i="7"/>
  <c r="IJE68" i="7"/>
  <c r="IJF68" i="7"/>
  <c r="IJG68" i="7"/>
  <c r="IJH68" i="7"/>
  <c r="IJI68" i="7"/>
  <c r="IJJ68" i="7"/>
  <c r="IJK68" i="7"/>
  <c r="IJL68" i="7"/>
  <c r="IJM68" i="7"/>
  <c r="IJN68" i="7"/>
  <c r="IJO68" i="7"/>
  <c r="IJP68" i="7"/>
  <c r="IJQ68" i="7"/>
  <c r="IJR68" i="7"/>
  <c r="IJS68" i="7"/>
  <c r="IJT68" i="7"/>
  <c r="IJU68" i="7"/>
  <c r="IJV68" i="7"/>
  <c r="IJW68" i="7"/>
  <c r="IJX68" i="7"/>
  <c r="IJY68" i="7"/>
  <c r="IJZ68" i="7"/>
  <c r="IKA68" i="7"/>
  <c r="IKB68" i="7"/>
  <c r="IKC68" i="7"/>
  <c r="IKD68" i="7"/>
  <c r="IKE68" i="7"/>
  <c r="IKF68" i="7"/>
  <c r="IKG68" i="7"/>
  <c r="IKH68" i="7"/>
  <c r="IKI68" i="7"/>
  <c r="IKJ68" i="7"/>
  <c r="IKK68" i="7"/>
  <c r="IKL68" i="7"/>
  <c r="IKM68" i="7"/>
  <c r="IKN68" i="7"/>
  <c r="IKO68" i="7"/>
  <c r="IKP68" i="7"/>
  <c r="IKQ68" i="7"/>
  <c r="IKR68" i="7"/>
  <c r="IKS68" i="7"/>
  <c r="IKT68" i="7"/>
  <c r="IKU68" i="7"/>
  <c r="IKV68" i="7"/>
  <c r="IKW68" i="7"/>
  <c r="IKX68" i="7"/>
  <c r="IKY68" i="7"/>
  <c r="IKZ68" i="7"/>
  <c r="ILA68" i="7"/>
  <c r="ILB68" i="7"/>
  <c r="ILC68" i="7"/>
  <c r="ILD68" i="7"/>
  <c r="ILE68" i="7"/>
  <c r="ILF68" i="7"/>
  <c r="ILG68" i="7"/>
  <c r="ILH68" i="7"/>
  <c r="ILI68" i="7"/>
  <c r="ILJ68" i="7"/>
  <c r="ILK68" i="7"/>
  <c r="ILL68" i="7"/>
  <c r="ILM68" i="7"/>
  <c r="ILN68" i="7"/>
  <c r="ILO68" i="7"/>
  <c r="ILP68" i="7"/>
  <c r="ILQ68" i="7"/>
  <c r="ILR68" i="7"/>
  <c r="ILS68" i="7"/>
  <c r="ILT68" i="7"/>
  <c r="ILU68" i="7"/>
  <c r="ILV68" i="7"/>
  <c r="ILW68" i="7"/>
  <c r="ILX68" i="7"/>
  <c r="ILY68" i="7"/>
  <c r="ILZ68" i="7"/>
  <c r="IMA68" i="7"/>
  <c r="IMB68" i="7"/>
  <c r="IMC68" i="7"/>
  <c r="IMD68" i="7"/>
  <c r="IME68" i="7"/>
  <c r="IMF68" i="7"/>
  <c r="IMG68" i="7"/>
  <c r="IMH68" i="7"/>
  <c r="IMI68" i="7"/>
  <c r="IMJ68" i="7"/>
  <c r="IMK68" i="7"/>
  <c r="IML68" i="7"/>
  <c r="IMM68" i="7"/>
  <c r="IMN68" i="7"/>
  <c r="IMO68" i="7"/>
  <c r="IMP68" i="7"/>
  <c r="IMQ68" i="7"/>
  <c r="IMR68" i="7"/>
  <c r="IMS68" i="7"/>
  <c r="IMT68" i="7"/>
  <c r="IMU68" i="7"/>
  <c r="IMV68" i="7"/>
  <c r="IMW68" i="7"/>
  <c r="IMX68" i="7"/>
  <c r="IMY68" i="7"/>
  <c r="IMZ68" i="7"/>
  <c r="INA68" i="7"/>
  <c r="INB68" i="7"/>
  <c r="INC68" i="7"/>
  <c r="IND68" i="7"/>
  <c r="INE68" i="7"/>
  <c r="INF68" i="7"/>
  <c r="ING68" i="7"/>
  <c r="INH68" i="7"/>
  <c r="INI68" i="7"/>
  <c r="INJ68" i="7"/>
  <c r="INK68" i="7"/>
  <c r="INL68" i="7"/>
  <c r="INM68" i="7"/>
  <c r="INN68" i="7"/>
  <c r="INO68" i="7"/>
  <c r="INP68" i="7"/>
  <c r="INQ68" i="7"/>
  <c r="INR68" i="7"/>
  <c r="INS68" i="7"/>
  <c r="INT68" i="7"/>
  <c r="INU68" i="7"/>
  <c r="INV68" i="7"/>
  <c r="INW68" i="7"/>
  <c r="INX68" i="7"/>
  <c r="INY68" i="7"/>
  <c r="INZ68" i="7"/>
  <c r="IOA68" i="7"/>
  <c r="IOB68" i="7"/>
  <c r="IOC68" i="7"/>
  <c r="IOD68" i="7"/>
  <c r="IOE68" i="7"/>
  <c r="IOF68" i="7"/>
  <c r="IOG68" i="7"/>
  <c r="IOH68" i="7"/>
  <c r="IOI68" i="7"/>
  <c r="IOJ68" i="7"/>
  <c r="IOK68" i="7"/>
  <c r="IOL68" i="7"/>
  <c r="IOM68" i="7"/>
  <c r="ION68" i="7"/>
  <c r="IOO68" i="7"/>
  <c r="IOP68" i="7"/>
  <c r="IOQ68" i="7"/>
  <c r="IOR68" i="7"/>
  <c r="IOS68" i="7"/>
  <c r="IOT68" i="7"/>
  <c r="IOU68" i="7"/>
  <c r="IOV68" i="7"/>
  <c r="IOW68" i="7"/>
  <c r="IOX68" i="7"/>
  <c r="IOY68" i="7"/>
  <c r="IOZ68" i="7"/>
  <c r="IPA68" i="7"/>
  <c r="IPB68" i="7"/>
  <c r="IPC68" i="7"/>
  <c r="IPD68" i="7"/>
  <c r="IPE68" i="7"/>
  <c r="IPF68" i="7"/>
  <c r="IPG68" i="7"/>
  <c r="IPH68" i="7"/>
  <c r="IPI68" i="7"/>
  <c r="IPJ68" i="7"/>
  <c r="IPK68" i="7"/>
  <c r="IPL68" i="7"/>
  <c r="IPM68" i="7"/>
  <c r="IPN68" i="7"/>
  <c r="IPO68" i="7"/>
  <c r="IPP68" i="7"/>
  <c r="IPQ68" i="7"/>
  <c r="IPR68" i="7"/>
  <c r="IPS68" i="7"/>
  <c r="IPT68" i="7"/>
  <c r="IPU68" i="7"/>
  <c r="IPV68" i="7"/>
  <c r="IPW68" i="7"/>
  <c r="IPX68" i="7"/>
  <c r="IPY68" i="7"/>
  <c r="IPZ68" i="7"/>
  <c r="IQA68" i="7"/>
  <c r="IQB68" i="7"/>
  <c r="IQC68" i="7"/>
  <c r="IQD68" i="7"/>
  <c r="IQE68" i="7"/>
  <c r="IQF68" i="7"/>
  <c r="IQG68" i="7"/>
  <c r="IQH68" i="7"/>
  <c r="IQI68" i="7"/>
  <c r="IQJ68" i="7"/>
  <c r="IQK68" i="7"/>
  <c r="IQL68" i="7"/>
  <c r="IQM68" i="7"/>
  <c r="IQN68" i="7"/>
  <c r="IQO68" i="7"/>
  <c r="IQP68" i="7"/>
  <c r="IQQ68" i="7"/>
  <c r="IQR68" i="7"/>
  <c r="IQS68" i="7"/>
  <c r="IQT68" i="7"/>
  <c r="IQU68" i="7"/>
  <c r="IQV68" i="7"/>
  <c r="IQW68" i="7"/>
  <c r="IQX68" i="7"/>
  <c r="IQY68" i="7"/>
  <c r="IQZ68" i="7"/>
  <c r="IRA68" i="7"/>
  <c r="IRB68" i="7"/>
  <c r="IRC68" i="7"/>
  <c r="IRD68" i="7"/>
  <c r="IRE68" i="7"/>
  <c r="IRF68" i="7"/>
  <c r="IRG68" i="7"/>
  <c r="IRH68" i="7"/>
  <c r="IRI68" i="7"/>
  <c r="IRJ68" i="7"/>
  <c r="IRK68" i="7"/>
  <c r="IRL68" i="7"/>
  <c r="IRM68" i="7"/>
  <c r="IRN68" i="7"/>
  <c r="IRO68" i="7"/>
  <c r="IRP68" i="7"/>
  <c r="IRQ68" i="7"/>
  <c r="IRR68" i="7"/>
  <c r="IRS68" i="7"/>
  <c r="IRT68" i="7"/>
  <c r="IRU68" i="7"/>
  <c r="IRV68" i="7"/>
  <c r="IRW68" i="7"/>
  <c r="IRX68" i="7"/>
  <c r="IRY68" i="7"/>
  <c r="IRZ68" i="7"/>
  <c r="ISA68" i="7"/>
  <c r="ISB68" i="7"/>
  <c r="ISC68" i="7"/>
  <c r="ISD68" i="7"/>
  <c r="ISE68" i="7"/>
  <c r="ISF68" i="7"/>
  <c r="ISG68" i="7"/>
  <c r="ISH68" i="7"/>
  <c r="ISI68" i="7"/>
  <c r="ISJ68" i="7"/>
  <c r="ISK68" i="7"/>
  <c r="ISL68" i="7"/>
  <c r="ISM68" i="7"/>
  <c r="ISN68" i="7"/>
  <c r="ISO68" i="7"/>
  <c r="ISP68" i="7"/>
  <c r="ISQ68" i="7"/>
  <c r="ISR68" i="7"/>
  <c r="ISS68" i="7"/>
  <c r="IST68" i="7"/>
  <c r="ISU68" i="7"/>
  <c r="ISV68" i="7"/>
  <c r="ISW68" i="7"/>
  <c r="ISX68" i="7"/>
  <c r="ISY68" i="7"/>
  <c r="ISZ68" i="7"/>
  <c r="ITA68" i="7"/>
  <c r="ITB68" i="7"/>
  <c r="ITC68" i="7"/>
  <c r="ITD68" i="7"/>
  <c r="ITE68" i="7"/>
  <c r="ITF68" i="7"/>
  <c r="ITG68" i="7"/>
  <c r="ITH68" i="7"/>
  <c r="ITI68" i="7"/>
  <c r="ITJ68" i="7"/>
  <c r="ITK68" i="7"/>
  <c r="ITL68" i="7"/>
  <c r="ITM68" i="7"/>
  <c r="ITN68" i="7"/>
  <c r="ITO68" i="7"/>
  <c r="ITP68" i="7"/>
  <c r="ITQ68" i="7"/>
  <c r="ITR68" i="7"/>
  <c r="ITS68" i="7"/>
  <c r="ITT68" i="7"/>
  <c r="ITU68" i="7"/>
  <c r="ITV68" i="7"/>
  <c r="ITW68" i="7"/>
  <c r="ITX68" i="7"/>
  <c r="ITY68" i="7"/>
  <c r="ITZ68" i="7"/>
  <c r="IUA68" i="7"/>
  <c r="IUB68" i="7"/>
  <c r="IUC68" i="7"/>
  <c r="IUD68" i="7"/>
  <c r="IUE68" i="7"/>
  <c r="IUF68" i="7"/>
  <c r="IUG68" i="7"/>
  <c r="IUH68" i="7"/>
  <c r="IUI68" i="7"/>
  <c r="IUJ68" i="7"/>
  <c r="IUK68" i="7"/>
  <c r="IUL68" i="7"/>
  <c r="IUM68" i="7"/>
  <c r="IUN68" i="7"/>
  <c r="IUO68" i="7"/>
  <c r="IUP68" i="7"/>
  <c r="IUQ68" i="7"/>
  <c r="IUR68" i="7"/>
  <c r="IUS68" i="7"/>
  <c r="IUT68" i="7"/>
  <c r="IUU68" i="7"/>
  <c r="IUV68" i="7"/>
  <c r="IUW68" i="7"/>
  <c r="IUX68" i="7"/>
  <c r="IUY68" i="7"/>
  <c r="IUZ68" i="7"/>
  <c r="IVA68" i="7"/>
  <c r="IVB68" i="7"/>
  <c r="IVC68" i="7"/>
  <c r="IVD68" i="7"/>
  <c r="IVE68" i="7"/>
  <c r="IVF68" i="7"/>
  <c r="IVG68" i="7"/>
  <c r="IVH68" i="7"/>
  <c r="IVI68" i="7"/>
  <c r="IVJ68" i="7"/>
  <c r="IVK68" i="7"/>
  <c r="IVL68" i="7"/>
  <c r="IVM68" i="7"/>
  <c r="IVN68" i="7"/>
  <c r="IVO68" i="7"/>
  <c r="IVP68" i="7"/>
  <c r="IVQ68" i="7"/>
  <c r="IVR68" i="7"/>
  <c r="IVS68" i="7"/>
  <c r="IVT68" i="7"/>
  <c r="IVU68" i="7"/>
  <c r="IVV68" i="7"/>
  <c r="IVW68" i="7"/>
  <c r="IVX68" i="7"/>
  <c r="IVY68" i="7"/>
  <c r="IVZ68" i="7"/>
  <c r="IWA68" i="7"/>
  <c r="IWB68" i="7"/>
  <c r="IWC68" i="7"/>
  <c r="IWD68" i="7"/>
  <c r="IWE68" i="7"/>
  <c r="IWF68" i="7"/>
  <c r="IWG68" i="7"/>
  <c r="IWH68" i="7"/>
  <c r="IWI68" i="7"/>
  <c r="IWJ68" i="7"/>
  <c r="IWK68" i="7"/>
  <c r="IWL68" i="7"/>
  <c r="IWM68" i="7"/>
  <c r="IWN68" i="7"/>
  <c r="IWO68" i="7"/>
  <c r="IWP68" i="7"/>
  <c r="IWQ68" i="7"/>
  <c r="IWR68" i="7"/>
  <c r="IWS68" i="7"/>
  <c r="IWT68" i="7"/>
  <c r="IWU68" i="7"/>
  <c r="IWV68" i="7"/>
  <c r="IWW68" i="7"/>
  <c r="IWX68" i="7"/>
  <c r="IWY68" i="7"/>
  <c r="IWZ68" i="7"/>
  <c r="IXA68" i="7"/>
  <c r="IXB68" i="7"/>
  <c r="IXC68" i="7"/>
  <c r="IXD68" i="7"/>
  <c r="IXE68" i="7"/>
  <c r="IXF68" i="7"/>
  <c r="IXG68" i="7"/>
  <c r="IXH68" i="7"/>
  <c r="IXI68" i="7"/>
  <c r="IXJ68" i="7"/>
  <c r="IXK68" i="7"/>
  <c r="IXL68" i="7"/>
  <c r="IXM68" i="7"/>
  <c r="IXN68" i="7"/>
  <c r="IXO68" i="7"/>
  <c r="IXP68" i="7"/>
  <c r="IXQ68" i="7"/>
  <c r="IXR68" i="7"/>
  <c r="IXS68" i="7"/>
  <c r="IXT68" i="7"/>
  <c r="IXU68" i="7"/>
  <c r="IXV68" i="7"/>
  <c r="IXW68" i="7"/>
  <c r="IXX68" i="7"/>
  <c r="IXY68" i="7"/>
  <c r="IXZ68" i="7"/>
  <c r="IYA68" i="7"/>
  <c r="IYB68" i="7"/>
  <c r="IYC68" i="7"/>
  <c r="IYD68" i="7"/>
  <c r="IYE68" i="7"/>
  <c r="IYF68" i="7"/>
  <c r="IYG68" i="7"/>
  <c r="IYH68" i="7"/>
  <c r="IYI68" i="7"/>
  <c r="IYJ68" i="7"/>
  <c r="IYK68" i="7"/>
  <c r="IYL68" i="7"/>
  <c r="IYM68" i="7"/>
  <c r="IYN68" i="7"/>
  <c r="IYO68" i="7"/>
  <c r="IYP68" i="7"/>
  <c r="IYQ68" i="7"/>
  <c r="IYR68" i="7"/>
  <c r="IYS68" i="7"/>
  <c r="IYT68" i="7"/>
  <c r="IYU68" i="7"/>
  <c r="IYV68" i="7"/>
  <c r="IYW68" i="7"/>
  <c r="IYX68" i="7"/>
  <c r="IYY68" i="7"/>
  <c r="IYZ68" i="7"/>
  <c r="IZA68" i="7"/>
  <c r="IZB68" i="7"/>
  <c r="IZC68" i="7"/>
  <c r="IZD68" i="7"/>
  <c r="IZE68" i="7"/>
  <c r="IZF68" i="7"/>
  <c r="IZG68" i="7"/>
  <c r="IZH68" i="7"/>
  <c r="IZI68" i="7"/>
  <c r="IZJ68" i="7"/>
  <c r="IZK68" i="7"/>
  <c r="IZL68" i="7"/>
  <c r="IZM68" i="7"/>
  <c r="IZN68" i="7"/>
  <c r="IZO68" i="7"/>
  <c r="IZP68" i="7"/>
  <c r="IZQ68" i="7"/>
  <c r="IZR68" i="7"/>
  <c r="IZS68" i="7"/>
  <c r="IZT68" i="7"/>
  <c r="IZU68" i="7"/>
  <c r="IZV68" i="7"/>
  <c r="IZW68" i="7"/>
  <c r="IZX68" i="7"/>
  <c r="IZY68" i="7"/>
  <c r="IZZ68" i="7"/>
  <c r="JAA68" i="7"/>
  <c r="JAB68" i="7"/>
  <c r="JAC68" i="7"/>
  <c r="JAD68" i="7"/>
  <c r="JAE68" i="7"/>
  <c r="JAF68" i="7"/>
  <c r="JAG68" i="7"/>
  <c r="JAH68" i="7"/>
  <c r="JAI68" i="7"/>
  <c r="JAJ68" i="7"/>
  <c r="JAK68" i="7"/>
  <c r="JAL68" i="7"/>
  <c r="JAM68" i="7"/>
  <c r="JAN68" i="7"/>
  <c r="JAO68" i="7"/>
  <c r="JAP68" i="7"/>
  <c r="JAQ68" i="7"/>
  <c r="JAR68" i="7"/>
  <c r="JAS68" i="7"/>
  <c r="JAT68" i="7"/>
  <c r="JAU68" i="7"/>
  <c r="JAV68" i="7"/>
  <c r="JAW68" i="7"/>
  <c r="JAX68" i="7"/>
  <c r="JAY68" i="7"/>
  <c r="JAZ68" i="7"/>
  <c r="JBA68" i="7"/>
  <c r="JBB68" i="7"/>
  <c r="JBC68" i="7"/>
  <c r="JBD68" i="7"/>
  <c r="JBE68" i="7"/>
  <c r="JBF68" i="7"/>
  <c r="JBG68" i="7"/>
  <c r="JBH68" i="7"/>
  <c r="JBI68" i="7"/>
  <c r="JBJ68" i="7"/>
  <c r="JBK68" i="7"/>
  <c r="JBL68" i="7"/>
  <c r="JBM68" i="7"/>
  <c r="JBN68" i="7"/>
  <c r="JBO68" i="7"/>
  <c r="JBP68" i="7"/>
  <c r="JBQ68" i="7"/>
  <c r="JBR68" i="7"/>
  <c r="JBS68" i="7"/>
  <c r="JBT68" i="7"/>
  <c r="JBU68" i="7"/>
  <c r="JBV68" i="7"/>
  <c r="JBW68" i="7"/>
  <c r="JBX68" i="7"/>
  <c r="JBY68" i="7"/>
  <c r="JBZ68" i="7"/>
  <c r="JCA68" i="7"/>
  <c r="JCB68" i="7"/>
  <c r="JCC68" i="7"/>
  <c r="JCD68" i="7"/>
  <c r="JCE68" i="7"/>
  <c r="JCF68" i="7"/>
  <c r="JCG68" i="7"/>
  <c r="JCH68" i="7"/>
  <c r="JCI68" i="7"/>
  <c r="JCJ68" i="7"/>
  <c r="JCK68" i="7"/>
  <c r="JCL68" i="7"/>
  <c r="JCM68" i="7"/>
  <c r="JCN68" i="7"/>
  <c r="JCO68" i="7"/>
  <c r="JCP68" i="7"/>
  <c r="JCQ68" i="7"/>
  <c r="JCR68" i="7"/>
  <c r="JCS68" i="7"/>
  <c r="JCT68" i="7"/>
  <c r="JCU68" i="7"/>
  <c r="JCV68" i="7"/>
  <c r="JCW68" i="7"/>
  <c r="JCX68" i="7"/>
  <c r="JCY68" i="7"/>
  <c r="JCZ68" i="7"/>
  <c r="JDA68" i="7"/>
  <c r="JDB68" i="7"/>
  <c r="JDC68" i="7"/>
  <c r="JDD68" i="7"/>
  <c r="JDE68" i="7"/>
  <c r="JDF68" i="7"/>
  <c r="JDG68" i="7"/>
  <c r="JDH68" i="7"/>
  <c r="JDI68" i="7"/>
  <c r="JDJ68" i="7"/>
  <c r="JDK68" i="7"/>
  <c r="JDL68" i="7"/>
  <c r="JDM68" i="7"/>
  <c r="JDN68" i="7"/>
  <c r="JDO68" i="7"/>
  <c r="JDP68" i="7"/>
  <c r="JDQ68" i="7"/>
  <c r="JDR68" i="7"/>
  <c r="JDS68" i="7"/>
  <c r="JDT68" i="7"/>
  <c r="JDU68" i="7"/>
  <c r="JDV68" i="7"/>
  <c r="JDW68" i="7"/>
  <c r="JDX68" i="7"/>
  <c r="JDY68" i="7"/>
  <c r="JDZ68" i="7"/>
  <c r="JEA68" i="7"/>
  <c r="JEB68" i="7"/>
  <c r="JEC68" i="7"/>
  <c r="JED68" i="7"/>
  <c r="JEE68" i="7"/>
  <c r="JEF68" i="7"/>
  <c r="JEG68" i="7"/>
  <c r="JEH68" i="7"/>
  <c r="JEI68" i="7"/>
  <c r="JEJ68" i="7"/>
  <c r="JEK68" i="7"/>
  <c r="JEL68" i="7"/>
  <c r="JEM68" i="7"/>
  <c r="JEN68" i="7"/>
  <c r="JEO68" i="7"/>
  <c r="JEP68" i="7"/>
  <c r="JEQ68" i="7"/>
  <c r="JER68" i="7"/>
  <c r="JES68" i="7"/>
  <c r="JET68" i="7"/>
  <c r="JEU68" i="7"/>
  <c r="JEV68" i="7"/>
  <c r="JEW68" i="7"/>
  <c r="JEX68" i="7"/>
  <c r="JEY68" i="7"/>
  <c r="JEZ68" i="7"/>
  <c r="JFA68" i="7"/>
  <c r="JFB68" i="7"/>
  <c r="JFC68" i="7"/>
  <c r="JFD68" i="7"/>
  <c r="JFE68" i="7"/>
  <c r="JFF68" i="7"/>
  <c r="JFG68" i="7"/>
  <c r="JFH68" i="7"/>
  <c r="JFI68" i="7"/>
  <c r="JFJ68" i="7"/>
  <c r="JFK68" i="7"/>
  <c r="JFL68" i="7"/>
  <c r="JFM68" i="7"/>
  <c r="JFN68" i="7"/>
  <c r="JFO68" i="7"/>
  <c r="JFP68" i="7"/>
  <c r="JFQ68" i="7"/>
  <c r="JFR68" i="7"/>
  <c r="JFS68" i="7"/>
  <c r="JFT68" i="7"/>
  <c r="JFU68" i="7"/>
  <c r="JFV68" i="7"/>
  <c r="JFW68" i="7"/>
  <c r="JFX68" i="7"/>
  <c r="JFY68" i="7"/>
  <c r="JFZ68" i="7"/>
  <c r="JGA68" i="7"/>
  <c r="JGB68" i="7"/>
  <c r="JGC68" i="7"/>
  <c r="JGD68" i="7"/>
  <c r="JGE68" i="7"/>
  <c r="JGF68" i="7"/>
  <c r="JGG68" i="7"/>
  <c r="JGH68" i="7"/>
  <c r="JGI68" i="7"/>
  <c r="JGJ68" i="7"/>
  <c r="JGK68" i="7"/>
  <c r="JGL68" i="7"/>
  <c r="JGM68" i="7"/>
  <c r="JGN68" i="7"/>
  <c r="JGO68" i="7"/>
  <c r="JGP68" i="7"/>
  <c r="JGQ68" i="7"/>
  <c r="JGR68" i="7"/>
  <c r="JGS68" i="7"/>
  <c r="JGT68" i="7"/>
  <c r="JGU68" i="7"/>
  <c r="JGV68" i="7"/>
  <c r="JGW68" i="7"/>
  <c r="JGX68" i="7"/>
  <c r="JGY68" i="7"/>
  <c r="JGZ68" i="7"/>
  <c r="JHA68" i="7"/>
  <c r="JHB68" i="7"/>
  <c r="JHC68" i="7"/>
  <c r="JHD68" i="7"/>
  <c r="JHE68" i="7"/>
  <c r="JHF68" i="7"/>
  <c r="JHG68" i="7"/>
  <c r="JHH68" i="7"/>
  <c r="JHI68" i="7"/>
  <c r="JHJ68" i="7"/>
  <c r="JHK68" i="7"/>
  <c r="JHL68" i="7"/>
  <c r="JHM68" i="7"/>
  <c r="JHN68" i="7"/>
  <c r="JHO68" i="7"/>
  <c r="JHP68" i="7"/>
  <c r="JHQ68" i="7"/>
  <c r="JHR68" i="7"/>
  <c r="JHS68" i="7"/>
  <c r="JHT68" i="7"/>
  <c r="JHU68" i="7"/>
  <c r="JHV68" i="7"/>
  <c r="JHW68" i="7"/>
  <c r="JHX68" i="7"/>
  <c r="JHY68" i="7"/>
  <c r="JHZ68" i="7"/>
  <c r="JIA68" i="7"/>
  <c r="JIB68" i="7"/>
  <c r="JIC68" i="7"/>
  <c r="JID68" i="7"/>
  <c r="JIE68" i="7"/>
  <c r="JIF68" i="7"/>
  <c r="JIG68" i="7"/>
  <c r="JIH68" i="7"/>
  <c r="JII68" i="7"/>
  <c r="JIJ68" i="7"/>
  <c r="JIK68" i="7"/>
  <c r="JIL68" i="7"/>
  <c r="JIM68" i="7"/>
  <c r="JIN68" i="7"/>
  <c r="JIO68" i="7"/>
  <c r="JIP68" i="7"/>
  <c r="JIQ68" i="7"/>
  <c r="JIR68" i="7"/>
  <c r="JIS68" i="7"/>
  <c r="JIT68" i="7"/>
  <c r="JIU68" i="7"/>
  <c r="JIV68" i="7"/>
  <c r="JIW68" i="7"/>
  <c r="JIX68" i="7"/>
  <c r="JIY68" i="7"/>
  <c r="JIZ68" i="7"/>
  <c r="JJA68" i="7"/>
  <c r="JJB68" i="7"/>
  <c r="JJC68" i="7"/>
  <c r="JJD68" i="7"/>
  <c r="JJE68" i="7"/>
  <c r="JJF68" i="7"/>
  <c r="JJG68" i="7"/>
  <c r="JJH68" i="7"/>
  <c r="JJI68" i="7"/>
  <c r="JJJ68" i="7"/>
  <c r="JJK68" i="7"/>
  <c r="JJL68" i="7"/>
  <c r="JJM68" i="7"/>
  <c r="JJN68" i="7"/>
  <c r="JJO68" i="7"/>
  <c r="JJP68" i="7"/>
  <c r="JJQ68" i="7"/>
  <c r="JJR68" i="7"/>
  <c r="JJS68" i="7"/>
  <c r="JJT68" i="7"/>
  <c r="JJU68" i="7"/>
  <c r="JJV68" i="7"/>
  <c r="JJW68" i="7"/>
  <c r="JJX68" i="7"/>
  <c r="JJY68" i="7"/>
  <c r="JJZ68" i="7"/>
  <c r="JKA68" i="7"/>
  <c r="JKB68" i="7"/>
  <c r="JKC68" i="7"/>
  <c r="JKD68" i="7"/>
  <c r="JKE68" i="7"/>
  <c r="JKF68" i="7"/>
  <c r="JKG68" i="7"/>
  <c r="JKH68" i="7"/>
  <c r="JKI68" i="7"/>
  <c r="JKJ68" i="7"/>
  <c r="JKK68" i="7"/>
  <c r="JKL68" i="7"/>
  <c r="JKM68" i="7"/>
  <c r="JKN68" i="7"/>
  <c r="JKO68" i="7"/>
  <c r="JKP68" i="7"/>
  <c r="JKQ68" i="7"/>
  <c r="JKR68" i="7"/>
  <c r="JKS68" i="7"/>
  <c r="JKT68" i="7"/>
  <c r="JKU68" i="7"/>
  <c r="JKV68" i="7"/>
  <c r="JKW68" i="7"/>
  <c r="JKX68" i="7"/>
  <c r="JKY68" i="7"/>
  <c r="JKZ68" i="7"/>
  <c r="JLA68" i="7"/>
  <c r="JLB68" i="7"/>
  <c r="JLC68" i="7"/>
  <c r="JLD68" i="7"/>
  <c r="JLE68" i="7"/>
  <c r="JLF68" i="7"/>
  <c r="JLG68" i="7"/>
  <c r="JLH68" i="7"/>
  <c r="JLI68" i="7"/>
  <c r="JLJ68" i="7"/>
  <c r="JLK68" i="7"/>
  <c r="JLL68" i="7"/>
  <c r="JLM68" i="7"/>
  <c r="JLN68" i="7"/>
  <c r="JLO68" i="7"/>
  <c r="JLP68" i="7"/>
  <c r="JLQ68" i="7"/>
  <c r="JLR68" i="7"/>
  <c r="JLS68" i="7"/>
  <c r="JLT68" i="7"/>
  <c r="JLU68" i="7"/>
  <c r="JLV68" i="7"/>
  <c r="JLW68" i="7"/>
  <c r="JLX68" i="7"/>
  <c r="JLY68" i="7"/>
  <c r="JLZ68" i="7"/>
  <c r="JMA68" i="7"/>
  <c r="JMB68" i="7"/>
  <c r="JMC68" i="7"/>
  <c r="JMD68" i="7"/>
  <c r="JME68" i="7"/>
  <c r="JMF68" i="7"/>
  <c r="JMG68" i="7"/>
  <c r="JMH68" i="7"/>
  <c r="JMI68" i="7"/>
  <c r="JMJ68" i="7"/>
  <c r="JMK68" i="7"/>
  <c r="JML68" i="7"/>
  <c r="JMM68" i="7"/>
  <c r="JMN68" i="7"/>
  <c r="JMO68" i="7"/>
  <c r="JMP68" i="7"/>
  <c r="JMQ68" i="7"/>
  <c r="JMR68" i="7"/>
  <c r="JMS68" i="7"/>
  <c r="JMT68" i="7"/>
  <c r="JMU68" i="7"/>
  <c r="JMV68" i="7"/>
  <c r="JMW68" i="7"/>
  <c r="JMX68" i="7"/>
  <c r="JMY68" i="7"/>
  <c r="JMZ68" i="7"/>
  <c r="JNA68" i="7"/>
  <c r="JNB68" i="7"/>
  <c r="JNC68" i="7"/>
  <c r="JND68" i="7"/>
  <c r="JNE68" i="7"/>
  <c r="JNF68" i="7"/>
  <c r="JNG68" i="7"/>
  <c r="JNH68" i="7"/>
  <c r="JNI68" i="7"/>
  <c r="JNJ68" i="7"/>
  <c r="JNK68" i="7"/>
  <c r="JNL68" i="7"/>
  <c r="JNM68" i="7"/>
  <c r="JNN68" i="7"/>
  <c r="JNO68" i="7"/>
  <c r="JNP68" i="7"/>
  <c r="JNQ68" i="7"/>
  <c r="JNR68" i="7"/>
  <c r="JNS68" i="7"/>
  <c r="JNT68" i="7"/>
  <c r="JNU68" i="7"/>
  <c r="JNV68" i="7"/>
  <c r="JNW68" i="7"/>
  <c r="JNX68" i="7"/>
  <c r="JNY68" i="7"/>
  <c r="JNZ68" i="7"/>
  <c r="JOA68" i="7"/>
  <c r="JOB68" i="7"/>
  <c r="JOC68" i="7"/>
  <c r="JOD68" i="7"/>
  <c r="JOE68" i="7"/>
  <c r="JOF68" i="7"/>
  <c r="JOG68" i="7"/>
  <c r="JOH68" i="7"/>
  <c r="JOI68" i="7"/>
  <c r="JOJ68" i="7"/>
  <c r="JOK68" i="7"/>
  <c r="JOL68" i="7"/>
  <c r="JOM68" i="7"/>
  <c r="JON68" i="7"/>
  <c r="JOO68" i="7"/>
  <c r="JOP68" i="7"/>
  <c r="JOQ68" i="7"/>
  <c r="JOR68" i="7"/>
  <c r="JOS68" i="7"/>
  <c r="JOT68" i="7"/>
  <c r="JOU68" i="7"/>
  <c r="JOV68" i="7"/>
  <c r="JOW68" i="7"/>
  <c r="JOX68" i="7"/>
  <c r="JOY68" i="7"/>
  <c r="JOZ68" i="7"/>
  <c r="JPA68" i="7"/>
  <c r="JPB68" i="7"/>
  <c r="JPC68" i="7"/>
  <c r="JPD68" i="7"/>
  <c r="JPE68" i="7"/>
  <c r="JPF68" i="7"/>
  <c r="JPG68" i="7"/>
  <c r="JPH68" i="7"/>
  <c r="JPI68" i="7"/>
  <c r="JPJ68" i="7"/>
  <c r="JPK68" i="7"/>
  <c r="JPL68" i="7"/>
  <c r="JPM68" i="7"/>
  <c r="JPN68" i="7"/>
  <c r="JPO68" i="7"/>
  <c r="JPP68" i="7"/>
  <c r="JPQ68" i="7"/>
  <c r="JPR68" i="7"/>
  <c r="JPS68" i="7"/>
  <c r="JPT68" i="7"/>
  <c r="JPU68" i="7"/>
  <c r="JPV68" i="7"/>
  <c r="JPW68" i="7"/>
  <c r="JPX68" i="7"/>
  <c r="JPY68" i="7"/>
  <c r="JPZ68" i="7"/>
  <c r="JQA68" i="7"/>
  <c r="JQB68" i="7"/>
  <c r="JQC68" i="7"/>
  <c r="JQD68" i="7"/>
  <c r="JQE68" i="7"/>
  <c r="JQF68" i="7"/>
  <c r="JQG68" i="7"/>
  <c r="JQH68" i="7"/>
  <c r="JQI68" i="7"/>
  <c r="JQJ68" i="7"/>
  <c r="JQK68" i="7"/>
  <c r="JQL68" i="7"/>
  <c r="JQM68" i="7"/>
  <c r="JQN68" i="7"/>
  <c r="JQO68" i="7"/>
  <c r="JQP68" i="7"/>
  <c r="JQQ68" i="7"/>
  <c r="JQR68" i="7"/>
  <c r="JQS68" i="7"/>
  <c r="JQT68" i="7"/>
  <c r="JQU68" i="7"/>
  <c r="JQV68" i="7"/>
  <c r="JQW68" i="7"/>
  <c r="JQX68" i="7"/>
  <c r="JQY68" i="7"/>
  <c r="JQZ68" i="7"/>
  <c r="JRA68" i="7"/>
  <c r="JRB68" i="7"/>
  <c r="JRC68" i="7"/>
  <c r="JRD68" i="7"/>
  <c r="JRE68" i="7"/>
  <c r="JRF68" i="7"/>
  <c r="JRG68" i="7"/>
  <c r="JRH68" i="7"/>
  <c r="JRI68" i="7"/>
  <c r="JRJ68" i="7"/>
  <c r="JRK68" i="7"/>
  <c r="JRL68" i="7"/>
  <c r="JRM68" i="7"/>
  <c r="JRN68" i="7"/>
  <c r="JRO68" i="7"/>
  <c r="JRP68" i="7"/>
  <c r="JRQ68" i="7"/>
  <c r="JRR68" i="7"/>
  <c r="JRS68" i="7"/>
  <c r="JRT68" i="7"/>
  <c r="JRU68" i="7"/>
  <c r="JRV68" i="7"/>
  <c r="JRW68" i="7"/>
  <c r="JRX68" i="7"/>
  <c r="JRY68" i="7"/>
  <c r="JRZ68" i="7"/>
  <c r="JSA68" i="7"/>
  <c r="JSB68" i="7"/>
  <c r="JSC68" i="7"/>
  <c r="JSD68" i="7"/>
  <c r="JSE68" i="7"/>
  <c r="JSF68" i="7"/>
  <c r="JSG68" i="7"/>
  <c r="JSH68" i="7"/>
  <c r="JSI68" i="7"/>
  <c r="JSJ68" i="7"/>
  <c r="JSK68" i="7"/>
  <c r="JSL68" i="7"/>
  <c r="JSM68" i="7"/>
  <c r="JSN68" i="7"/>
  <c r="JSO68" i="7"/>
  <c r="JSP68" i="7"/>
  <c r="JSQ68" i="7"/>
  <c r="JSR68" i="7"/>
  <c r="JSS68" i="7"/>
  <c r="JST68" i="7"/>
  <c r="JSU68" i="7"/>
  <c r="JSV68" i="7"/>
  <c r="JSW68" i="7"/>
  <c r="JSX68" i="7"/>
  <c r="JSY68" i="7"/>
  <c r="JSZ68" i="7"/>
  <c r="JTA68" i="7"/>
  <c r="JTB68" i="7"/>
  <c r="JTC68" i="7"/>
  <c r="JTD68" i="7"/>
  <c r="JTE68" i="7"/>
  <c r="JTF68" i="7"/>
  <c r="JTG68" i="7"/>
  <c r="JTH68" i="7"/>
  <c r="JTI68" i="7"/>
  <c r="JTJ68" i="7"/>
  <c r="JTK68" i="7"/>
  <c r="JTL68" i="7"/>
  <c r="JTM68" i="7"/>
  <c r="JTN68" i="7"/>
  <c r="JTO68" i="7"/>
  <c r="JTP68" i="7"/>
  <c r="JTQ68" i="7"/>
  <c r="JTR68" i="7"/>
  <c r="JTS68" i="7"/>
  <c r="JTT68" i="7"/>
  <c r="JTU68" i="7"/>
  <c r="JTV68" i="7"/>
  <c r="JTW68" i="7"/>
  <c r="JTX68" i="7"/>
  <c r="JTY68" i="7"/>
  <c r="JTZ68" i="7"/>
  <c r="JUA68" i="7"/>
  <c r="JUB68" i="7"/>
  <c r="JUC68" i="7"/>
  <c r="JUD68" i="7"/>
  <c r="JUE68" i="7"/>
  <c r="JUF68" i="7"/>
  <c r="JUG68" i="7"/>
  <c r="JUH68" i="7"/>
  <c r="JUI68" i="7"/>
  <c r="JUJ68" i="7"/>
  <c r="JUK68" i="7"/>
  <c r="JUL68" i="7"/>
  <c r="JUM68" i="7"/>
  <c r="JUN68" i="7"/>
  <c r="JUO68" i="7"/>
  <c r="JUP68" i="7"/>
  <c r="JUQ68" i="7"/>
  <c r="JUR68" i="7"/>
  <c r="JUS68" i="7"/>
  <c r="JUT68" i="7"/>
  <c r="JUU68" i="7"/>
  <c r="JUV68" i="7"/>
  <c r="JUW68" i="7"/>
  <c r="JUX68" i="7"/>
  <c r="JUY68" i="7"/>
  <c r="JUZ68" i="7"/>
  <c r="JVA68" i="7"/>
  <c r="JVB68" i="7"/>
  <c r="JVC68" i="7"/>
  <c r="JVD68" i="7"/>
  <c r="JVE68" i="7"/>
  <c r="JVF68" i="7"/>
  <c r="JVG68" i="7"/>
  <c r="JVH68" i="7"/>
  <c r="JVI68" i="7"/>
  <c r="JVJ68" i="7"/>
  <c r="JVK68" i="7"/>
  <c r="JVL68" i="7"/>
  <c r="JVM68" i="7"/>
  <c r="JVN68" i="7"/>
  <c r="JVO68" i="7"/>
  <c r="JVP68" i="7"/>
  <c r="JVQ68" i="7"/>
  <c r="JVR68" i="7"/>
  <c r="JVS68" i="7"/>
  <c r="JVT68" i="7"/>
  <c r="JVU68" i="7"/>
  <c r="JVV68" i="7"/>
  <c r="JVW68" i="7"/>
  <c r="JVX68" i="7"/>
  <c r="JVY68" i="7"/>
  <c r="JVZ68" i="7"/>
  <c r="JWA68" i="7"/>
  <c r="JWB68" i="7"/>
  <c r="JWC68" i="7"/>
  <c r="JWD68" i="7"/>
  <c r="JWE68" i="7"/>
  <c r="JWF68" i="7"/>
  <c r="JWG68" i="7"/>
  <c r="JWH68" i="7"/>
  <c r="JWI68" i="7"/>
  <c r="JWJ68" i="7"/>
  <c r="JWK68" i="7"/>
  <c r="JWL68" i="7"/>
  <c r="JWM68" i="7"/>
  <c r="JWN68" i="7"/>
  <c r="JWO68" i="7"/>
  <c r="JWP68" i="7"/>
  <c r="JWQ68" i="7"/>
  <c r="JWR68" i="7"/>
  <c r="JWS68" i="7"/>
  <c r="JWT68" i="7"/>
  <c r="JWU68" i="7"/>
  <c r="JWV68" i="7"/>
  <c r="JWW68" i="7"/>
  <c r="JWX68" i="7"/>
  <c r="JWY68" i="7"/>
  <c r="JWZ68" i="7"/>
  <c r="JXA68" i="7"/>
  <c r="JXB68" i="7"/>
  <c r="JXC68" i="7"/>
  <c r="JXD68" i="7"/>
  <c r="JXE68" i="7"/>
  <c r="JXF68" i="7"/>
  <c r="JXG68" i="7"/>
  <c r="JXH68" i="7"/>
  <c r="JXI68" i="7"/>
  <c r="JXJ68" i="7"/>
  <c r="JXK68" i="7"/>
  <c r="JXL68" i="7"/>
  <c r="JXM68" i="7"/>
  <c r="JXN68" i="7"/>
  <c r="JXO68" i="7"/>
  <c r="JXP68" i="7"/>
  <c r="JXQ68" i="7"/>
  <c r="JXR68" i="7"/>
  <c r="JXS68" i="7"/>
  <c r="JXT68" i="7"/>
  <c r="JXU68" i="7"/>
  <c r="JXV68" i="7"/>
  <c r="JXW68" i="7"/>
  <c r="JXX68" i="7"/>
  <c r="JXY68" i="7"/>
  <c r="JXZ68" i="7"/>
  <c r="JYA68" i="7"/>
  <c r="JYB68" i="7"/>
  <c r="JYC68" i="7"/>
  <c r="JYD68" i="7"/>
  <c r="JYE68" i="7"/>
  <c r="JYF68" i="7"/>
  <c r="JYG68" i="7"/>
  <c r="JYH68" i="7"/>
  <c r="JYI68" i="7"/>
  <c r="JYJ68" i="7"/>
  <c r="JYK68" i="7"/>
  <c r="JYL68" i="7"/>
  <c r="JYM68" i="7"/>
  <c r="JYN68" i="7"/>
  <c r="JYO68" i="7"/>
  <c r="JYP68" i="7"/>
  <c r="JYQ68" i="7"/>
  <c r="JYR68" i="7"/>
  <c r="JYS68" i="7"/>
  <c r="JYT68" i="7"/>
  <c r="JYU68" i="7"/>
  <c r="JYV68" i="7"/>
  <c r="JYW68" i="7"/>
  <c r="JYX68" i="7"/>
  <c r="JYY68" i="7"/>
  <c r="JYZ68" i="7"/>
  <c r="JZA68" i="7"/>
  <c r="JZB68" i="7"/>
  <c r="JZC68" i="7"/>
  <c r="JZD68" i="7"/>
  <c r="JZE68" i="7"/>
  <c r="JZF68" i="7"/>
  <c r="JZG68" i="7"/>
  <c r="JZH68" i="7"/>
  <c r="JZI68" i="7"/>
  <c r="JZJ68" i="7"/>
  <c r="JZK68" i="7"/>
  <c r="JZL68" i="7"/>
  <c r="JZM68" i="7"/>
  <c r="JZN68" i="7"/>
  <c r="JZO68" i="7"/>
  <c r="JZP68" i="7"/>
  <c r="JZQ68" i="7"/>
  <c r="JZR68" i="7"/>
  <c r="JZS68" i="7"/>
  <c r="JZT68" i="7"/>
  <c r="JZU68" i="7"/>
  <c r="JZV68" i="7"/>
  <c r="JZW68" i="7"/>
  <c r="JZX68" i="7"/>
  <c r="JZY68" i="7"/>
  <c r="JZZ68" i="7"/>
  <c r="KAA68" i="7"/>
  <c r="KAB68" i="7"/>
  <c r="KAC68" i="7"/>
  <c r="KAD68" i="7"/>
  <c r="KAE68" i="7"/>
  <c r="KAF68" i="7"/>
  <c r="KAG68" i="7"/>
  <c r="KAH68" i="7"/>
  <c r="KAI68" i="7"/>
  <c r="KAJ68" i="7"/>
  <c r="KAK68" i="7"/>
  <c r="KAL68" i="7"/>
  <c r="KAM68" i="7"/>
  <c r="KAN68" i="7"/>
  <c r="KAO68" i="7"/>
  <c r="KAP68" i="7"/>
  <c r="KAQ68" i="7"/>
  <c r="KAR68" i="7"/>
  <c r="KAS68" i="7"/>
  <c r="KAT68" i="7"/>
  <c r="KAU68" i="7"/>
  <c r="KAV68" i="7"/>
  <c r="KAW68" i="7"/>
  <c r="KAX68" i="7"/>
  <c r="KAY68" i="7"/>
  <c r="KAZ68" i="7"/>
  <c r="KBA68" i="7"/>
  <c r="KBB68" i="7"/>
  <c r="KBC68" i="7"/>
  <c r="KBD68" i="7"/>
  <c r="KBE68" i="7"/>
  <c r="KBF68" i="7"/>
  <c r="KBG68" i="7"/>
  <c r="KBH68" i="7"/>
  <c r="KBI68" i="7"/>
  <c r="KBJ68" i="7"/>
  <c r="KBK68" i="7"/>
  <c r="KBL68" i="7"/>
  <c r="KBM68" i="7"/>
  <c r="KBN68" i="7"/>
  <c r="KBO68" i="7"/>
  <c r="KBP68" i="7"/>
  <c r="KBQ68" i="7"/>
  <c r="KBR68" i="7"/>
  <c r="KBS68" i="7"/>
  <c r="KBT68" i="7"/>
  <c r="KBU68" i="7"/>
  <c r="KBV68" i="7"/>
  <c r="KBW68" i="7"/>
  <c r="KBX68" i="7"/>
  <c r="KBY68" i="7"/>
  <c r="KBZ68" i="7"/>
  <c r="KCA68" i="7"/>
  <c r="KCB68" i="7"/>
  <c r="KCC68" i="7"/>
  <c r="KCD68" i="7"/>
  <c r="KCE68" i="7"/>
  <c r="KCF68" i="7"/>
  <c r="KCG68" i="7"/>
  <c r="KCH68" i="7"/>
  <c r="KCI68" i="7"/>
  <c r="KCJ68" i="7"/>
  <c r="KCK68" i="7"/>
  <c r="KCL68" i="7"/>
  <c r="KCM68" i="7"/>
  <c r="KCN68" i="7"/>
  <c r="KCO68" i="7"/>
  <c r="KCP68" i="7"/>
  <c r="KCQ68" i="7"/>
  <c r="KCR68" i="7"/>
  <c r="KCS68" i="7"/>
  <c r="KCT68" i="7"/>
  <c r="KCU68" i="7"/>
  <c r="KCV68" i="7"/>
  <c r="KCW68" i="7"/>
  <c r="KCX68" i="7"/>
  <c r="KCY68" i="7"/>
  <c r="KCZ68" i="7"/>
  <c r="KDA68" i="7"/>
  <c r="KDB68" i="7"/>
  <c r="KDC68" i="7"/>
  <c r="KDD68" i="7"/>
  <c r="KDE68" i="7"/>
  <c r="KDF68" i="7"/>
  <c r="KDG68" i="7"/>
  <c r="KDH68" i="7"/>
  <c r="KDI68" i="7"/>
  <c r="KDJ68" i="7"/>
  <c r="KDK68" i="7"/>
  <c r="KDL68" i="7"/>
  <c r="KDM68" i="7"/>
  <c r="KDN68" i="7"/>
  <c r="KDO68" i="7"/>
  <c r="KDP68" i="7"/>
  <c r="KDQ68" i="7"/>
  <c r="KDR68" i="7"/>
  <c r="KDS68" i="7"/>
  <c r="KDT68" i="7"/>
  <c r="KDU68" i="7"/>
  <c r="KDV68" i="7"/>
  <c r="KDW68" i="7"/>
  <c r="KDX68" i="7"/>
  <c r="KDY68" i="7"/>
  <c r="KDZ68" i="7"/>
  <c r="KEA68" i="7"/>
  <c r="KEB68" i="7"/>
  <c r="KEC68" i="7"/>
  <c r="KED68" i="7"/>
  <c r="KEE68" i="7"/>
  <c r="KEF68" i="7"/>
  <c r="KEG68" i="7"/>
  <c r="KEH68" i="7"/>
  <c r="KEI68" i="7"/>
  <c r="KEJ68" i="7"/>
  <c r="KEK68" i="7"/>
  <c r="KEL68" i="7"/>
  <c r="KEM68" i="7"/>
  <c r="KEN68" i="7"/>
  <c r="KEO68" i="7"/>
  <c r="KEP68" i="7"/>
  <c r="KEQ68" i="7"/>
  <c r="KER68" i="7"/>
  <c r="KES68" i="7"/>
  <c r="KET68" i="7"/>
  <c r="KEU68" i="7"/>
  <c r="KEV68" i="7"/>
  <c r="KEW68" i="7"/>
  <c r="KEX68" i="7"/>
  <c r="KEY68" i="7"/>
  <c r="KEZ68" i="7"/>
  <c r="KFA68" i="7"/>
  <c r="KFB68" i="7"/>
  <c r="KFC68" i="7"/>
  <c r="KFD68" i="7"/>
  <c r="KFE68" i="7"/>
  <c r="KFF68" i="7"/>
  <c r="KFG68" i="7"/>
  <c r="KFH68" i="7"/>
  <c r="KFI68" i="7"/>
  <c r="KFJ68" i="7"/>
  <c r="KFK68" i="7"/>
  <c r="KFL68" i="7"/>
  <c r="KFM68" i="7"/>
  <c r="KFN68" i="7"/>
  <c r="KFO68" i="7"/>
  <c r="KFP68" i="7"/>
  <c r="KFQ68" i="7"/>
  <c r="KFR68" i="7"/>
  <c r="KFS68" i="7"/>
  <c r="KFT68" i="7"/>
  <c r="KFU68" i="7"/>
  <c r="KFV68" i="7"/>
  <c r="KFW68" i="7"/>
  <c r="KFX68" i="7"/>
  <c r="KFY68" i="7"/>
  <c r="KFZ68" i="7"/>
  <c r="KGA68" i="7"/>
  <c r="KGB68" i="7"/>
  <c r="KGC68" i="7"/>
  <c r="KGD68" i="7"/>
  <c r="KGE68" i="7"/>
  <c r="KGF68" i="7"/>
  <c r="KGG68" i="7"/>
  <c r="KGH68" i="7"/>
  <c r="KGI68" i="7"/>
  <c r="KGJ68" i="7"/>
  <c r="KGK68" i="7"/>
  <c r="KGL68" i="7"/>
  <c r="KGM68" i="7"/>
  <c r="KGN68" i="7"/>
  <c r="KGO68" i="7"/>
  <c r="KGP68" i="7"/>
  <c r="KGQ68" i="7"/>
  <c r="KGR68" i="7"/>
  <c r="KGS68" i="7"/>
  <c r="KGT68" i="7"/>
  <c r="KGU68" i="7"/>
  <c r="KGV68" i="7"/>
  <c r="KGW68" i="7"/>
  <c r="KGX68" i="7"/>
  <c r="KGY68" i="7"/>
  <c r="KGZ68" i="7"/>
  <c r="KHA68" i="7"/>
  <c r="KHB68" i="7"/>
  <c r="KHC68" i="7"/>
  <c r="KHD68" i="7"/>
  <c r="KHE68" i="7"/>
  <c r="KHF68" i="7"/>
  <c r="KHG68" i="7"/>
  <c r="KHH68" i="7"/>
  <c r="KHI68" i="7"/>
  <c r="KHJ68" i="7"/>
  <c r="KHK68" i="7"/>
  <c r="KHL68" i="7"/>
  <c r="KHM68" i="7"/>
  <c r="KHN68" i="7"/>
  <c r="KHO68" i="7"/>
  <c r="KHP68" i="7"/>
  <c r="KHQ68" i="7"/>
  <c r="KHR68" i="7"/>
  <c r="KHS68" i="7"/>
  <c r="KHT68" i="7"/>
  <c r="KHU68" i="7"/>
  <c r="KHV68" i="7"/>
  <c r="KHW68" i="7"/>
  <c r="KHX68" i="7"/>
  <c r="KHY68" i="7"/>
  <c r="KHZ68" i="7"/>
  <c r="KIA68" i="7"/>
  <c r="KIB68" i="7"/>
  <c r="KIC68" i="7"/>
  <c r="KID68" i="7"/>
  <c r="KIE68" i="7"/>
  <c r="KIF68" i="7"/>
  <c r="KIG68" i="7"/>
  <c r="KIH68" i="7"/>
  <c r="KII68" i="7"/>
  <c r="KIJ68" i="7"/>
  <c r="KIK68" i="7"/>
  <c r="KIL68" i="7"/>
  <c r="KIM68" i="7"/>
  <c r="KIN68" i="7"/>
  <c r="KIO68" i="7"/>
  <c r="KIP68" i="7"/>
  <c r="KIQ68" i="7"/>
  <c r="KIR68" i="7"/>
  <c r="KIS68" i="7"/>
  <c r="KIT68" i="7"/>
  <c r="KIU68" i="7"/>
  <c r="KIV68" i="7"/>
  <c r="KIW68" i="7"/>
  <c r="KIX68" i="7"/>
  <c r="KIY68" i="7"/>
  <c r="KIZ68" i="7"/>
  <c r="KJA68" i="7"/>
  <c r="KJB68" i="7"/>
  <c r="KJC68" i="7"/>
  <c r="KJD68" i="7"/>
  <c r="KJE68" i="7"/>
  <c r="KJF68" i="7"/>
  <c r="KJG68" i="7"/>
  <c r="KJH68" i="7"/>
  <c r="KJI68" i="7"/>
  <c r="KJJ68" i="7"/>
  <c r="KJK68" i="7"/>
  <c r="KJL68" i="7"/>
  <c r="KJM68" i="7"/>
  <c r="KJN68" i="7"/>
  <c r="KJO68" i="7"/>
  <c r="KJP68" i="7"/>
  <c r="KJQ68" i="7"/>
  <c r="KJR68" i="7"/>
  <c r="KJS68" i="7"/>
  <c r="KJT68" i="7"/>
  <c r="KJU68" i="7"/>
  <c r="KJV68" i="7"/>
  <c r="KJW68" i="7"/>
  <c r="KJX68" i="7"/>
  <c r="KJY68" i="7"/>
  <c r="KJZ68" i="7"/>
  <c r="KKA68" i="7"/>
  <c r="KKB68" i="7"/>
  <c r="KKC68" i="7"/>
  <c r="KKD68" i="7"/>
  <c r="KKE68" i="7"/>
  <c r="KKF68" i="7"/>
  <c r="KKG68" i="7"/>
  <c r="KKH68" i="7"/>
  <c r="KKI68" i="7"/>
  <c r="KKJ68" i="7"/>
  <c r="KKK68" i="7"/>
  <c r="KKL68" i="7"/>
  <c r="KKM68" i="7"/>
  <c r="KKN68" i="7"/>
  <c r="KKO68" i="7"/>
  <c r="KKP68" i="7"/>
  <c r="KKQ68" i="7"/>
  <c r="KKR68" i="7"/>
  <c r="KKS68" i="7"/>
  <c r="KKT68" i="7"/>
  <c r="KKU68" i="7"/>
  <c r="KKV68" i="7"/>
  <c r="KKW68" i="7"/>
  <c r="KKX68" i="7"/>
  <c r="KKY68" i="7"/>
  <c r="KKZ68" i="7"/>
  <c r="KLA68" i="7"/>
  <c r="KLB68" i="7"/>
  <c r="KLC68" i="7"/>
  <c r="KLD68" i="7"/>
  <c r="KLE68" i="7"/>
  <c r="KLF68" i="7"/>
  <c r="KLG68" i="7"/>
  <c r="KLH68" i="7"/>
  <c r="KLI68" i="7"/>
  <c r="KLJ68" i="7"/>
  <c r="KLK68" i="7"/>
  <c r="KLL68" i="7"/>
  <c r="KLM68" i="7"/>
  <c r="KLN68" i="7"/>
  <c r="KLO68" i="7"/>
  <c r="KLP68" i="7"/>
  <c r="KLQ68" i="7"/>
  <c r="KLR68" i="7"/>
  <c r="KLS68" i="7"/>
  <c r="KLT68" i="7"/>
  <c r="KLU68" i="7"/>
  <c r="KLV68" i="7"/>
  <c r="KLW68" i="7"/>
  <c r="KLX68" i="7"/>
  <c r="KLY68" i="7"/>
  <c r="KLZ68" i="7"/>
  <c r="KMA68" i="7"/>
  <c r="KMB68" i="7"/>
  <c r="KMC68" i="7"/>
  <c r="KMD68" i="7"/>
  <c r="KME68" i="7"/>
  <c r="KMF68" i="7"/>
  <c r="KMG68" i="7"/>
  <c r="KMH68" i="7"/>
  <c r="KMI68" i="7"/>
  <c r="KMJ68" i="7"/>
  <c r="KMK68" i="7"/>
  <c r="KML68" i="7"/>
  <c r="KMM68" i="7"/>
  <c r="KMN68" i="7"/>
  <c r="KMO68" i="7"/>
  <c r="KMP68" i="7"/>
  <c r="KMQ68" i="7"/>
  <c r="KMR68" i="7"/>
  <c r="KMS68" i="7"/>
  <c r="KMT68" i="7"/>
  <c r="KMU68" i="7"/>
  <c r="KMV68" i="7"/>
  <c r="KMW68" i="7"/>
  <c r="KMX68" i="7"/>
  <c r="KMY68" i="7"/>
  <c r="KMZ68" i="7"/>
  <c r="KNA68" i="7"/>
  <c r="KNB68" i="7"/>
  <c r="KNC68" i="7"/>
  <c r="KND68" i="7"/>
  <c r="KNE68" i="7"/>
  <c r="KNF68" i="7"/>
  <c r="KNG68" i="7"/>
  <c r="KNH68" i="7"/>
  <c r="KNI68" i="7"/>
  <c r="KNJ68" i="7"/>
  <c r="KNK68" i="7"/>
  <c r="KNL68" i="7"/>
  <c r="KNM68" i="7"/>
  <c r="KNN68" i="7"/>
  <c r="KNO68" i="7"/>
  <c r="KNP68" i="7"/>
  <c r="KNQ68" i="7"/>
  <c r="KNR68" i="7"/>
  <c r="KNS68" i="7"/>
  <c r="KNT68" i="7"/>
  <c r="KNU68" i="7"/>
  <c r="KNV68" i="7"/>
  <c r="KNW68" i="7"/>
  <c r="KNX68" i="7"/>
  <c r="KNY68" i="7"/>
  <c r="KNZ68" i="7"/>
  <c r="KOA68" i="7"/>
  <c r="KOB68" i="7"/>
  <c r="KOC68" i="7"/>
  <c r="KOD68" i="7"/>
  <c r="KOE68" i="7"/>
  <c r="KOF68" i="7"/>
  <c r="KOG68" i="7"/>
  <c r="KOH68" i="7"/>
  <c r="KOI68" i="7"/>
  <c r="KOJ68" i="7"/>
  <c r="KOK68" i="7"/>
  <c r="KOL68" i="7"/>
  <c r="KOM68" i="7"/>
  <c r="KON68" i="7"/>
  <c r="KOO68" i="7"/>
  <c r="KOP68" i="7"/>
  <c r="KOQ68" i="7"/>
  <c r="KOR68" i="7"/>
  <c r="KOS68" i="7"/>
  <c r="KOT68" i="7"/>
  <c r="KOU68" i="7"/>
  <c r="KOV68" i="7"/>
  <c r="KOW68" i="7"/>
  <c r="KOX68" i="7"/>
  <c r="KOY68" i="7"/>
  <c r="KOZ68" i="7"/>
  <c r="KPA68" i="7"/>
  <c r="KPB68" i="7"/>
  <c r="KPC68" i="7"/>
  <c r="KPD68" i="7"/>
  <c r="KPE68" i="7"/>
  <c r="KPF68" i="7"/>
  <c r="KPG68" i="7"/>
  <c r="KPH68" i="7"/>
  <c r="KPI68" i="7"/>
  <c r="KPJ68" i="7"/>
  <c r="KPK68" i="7"/>
  <c r="KPL68" i="7"/>
  <c r="KPM68" i="7"/>
  <c r="KPN68" i="7"/>
  <c r="KPO68" i="7"/>
  <c r="KPP68" i="7"/>
  <c r="KPQ68" i="7"/>
  <c r="KPR68" i="7"/>
  <c r="KPS68" i="7"/>
  <c r="KPT68" i="7"/>
  <c r="KPU68" i="7"/>
  <c r="KPV68" i="7"/>
  <c r="KPW68" i="7"/>
  <c r="KPX68" i="7"/>
  <c r="KPY68" i="7"/>
  <c r="KPZ68" i="7"/>
  <c r="KQA68" i="7"/>
  <c r="KQB68" i="7"/>
  <c r="KQC68" i="7"/>
  <c r="KQD68" i="7"/>
  <c r="KQE68" i="7"/>
  <c r="KQF68" i="7"/>
  <c r="KQG68" i="7"/>
  <c r="KQH68" i="7"/>
  <c r="KQI68" i="7"/>
  <c r="KQJ68" i="7"/>
  <c r="KQK68" i="7"/>
  <c r="KQL68" i="7"/>
  <c r="KQM68" i="7"/>
  <c r="KQN68" i="7"/>
  <c r="KQO68" i="7"/>
  <c r="KQP68" i="7"/>
  <c r="KQQ68" i="7"/>
  <c r="KQR68" i="7"/>
  <c r="KQS68" i="7"/>
  <c r="KQT68" i="7"/>
  <c r="KQU68" i="7"/>
  <c r="KQV68" i="7"/>
  <c r="KQW68" i="7"/>
  <c r="KQX68" i="7"/>
  <c r="KQY68" i="7"/>
  <c r="KQZ68" i="7"/>
  <c r="KRA68" i="7"/>
  <c r="KRB68" i="7"/>
  <c r="KRC68" i="7"/>
  <c r="KRD68" i="7"/>
  <c r="KRE68" i="7"/>
  <c r="KRF68" i="7"/>
  <c r="KRG68" i="7"/>
  <c r="KRH68" i="7"/>
  <c r="KRI68" i="7"/>
  <c r="KRJ68" i="7"/>
  <c r="KRK68" i="7"/>
  <c r="KRL68" i="7"/>
  <c r="KRM68" i="7"/>
  <c r="KRN68" i="7"/>
  <c r="KRO68" i="7"/>
  <c r="KRP68" i="7"/>
  <c r="KRQ68" i="7"/>
  <c r="KRR68" i="7"/>
  <c r="KRS68" i="7"/>
  <c r="KRT68" i="7"/>
  <c r="KRU68" i="7"/>
  <c r="KRV68" i="7"/>
  <c r="KRW68" i="7"/>
  <c r="KRX68" i="7"/>
  <c r="KRY68" i="7"/>
  <c r="KRZ68" i="7"/>
  <c r="KSA68" i="7"/>
  <c r="KSB68" i="7"/>
  <c r="KSC68" i="7"/>
  <c r="KSD68" i="7"/>
  <c r="KSE68" i="7"/>
  <c r="KSF68" i="7"/>
  <c r="KSG68" i="7"/>
  <c r="KSH68" i="7"/>
  <c r="KSI68" i="7"/>
  <c r="KSJ68" i="7"/>
  <c r="KSK68" i="7"/>
  <c r="KSL68" i="7"/>
  <c r="KSM68" i="7"/>
  <c r="KSN68" i="7"/>
  <c r="KSO68" i="7"/>
  <c r="KSP68" i="7"/>
  <c r="KSQ68" i="7"/>
  <c r="KSR68" i="7"/>
  <c r="KSS68" i="7"/>
  <c r="KST68" i="7"/>
  <c r="KSU68" i="7"/>
  <c r="KSV68" i="7"/>
  <c r="KSW68" i="7"/>
  <c r="KSX68" i="7"/>
  <c r="KSY68" i="7"/>
  <c r="KSZ68" i="7"/>
  <c r="KTA68" i="7"/>
  <c r="KTB68" i="7"/>
  <c r="KTC68" i="7"/>
  <c r="KTD68" i="7"/>
  <c r="KTE68" i="7"/>
  <c r="KTF68" i="7"/>
  <c r="KTG68" i="7"/>
  <c r="KTH68" i="7"/>
  <c r="KTI68" i="7"/>
  <c r="KTJ68" i="7"/>
  <c r="KTK68" i="7"/>
  <c r="KTL68" i="7"/>
  <c r="KTM68" i="7"/>
  <c r="KTN68" i="7"/>
  <c r="KTO68" i="7"/>
  <c r="KTP68" i="7"/>
  <c r="KTQ68" i="7"/>
  <c r="KTR68" i="7"/>
  <c r="KTS68" i="7"/>
  <c r="KTT68" i="7"/>
  <c r="KTU68" i="7"/>
  <c r="KTV68" i="7"/>
  <c r="KTW68" i="7"/>
  <c r="KTX68" i="7"/>
  <c r="KTY68" i="7"/>
  <c r="KTZ68" i="7"/>
  <c r="KUA68" i="7"/>
  <c r="KUB68" i="7"/>
  <c r="KUC68" i="7"/>
  <c r="KUD68" i="7"/>
  <c r="KUE68" i="7"/>
  <c r="KUF68" i="7"/>
  <c r="KUG68" i="7"/>
  <c r="KUH68" i="7"/>
  <c r="KUI68" i="7"/>
  <c r="KUJ68" i="7"/>
  <c r="KUK68" i="7"/>
  <c r="KUL68" i="7"/>
  <c r="KUM68" i="7"/>
  <c r="KUN68" i="7"/>
  <c r="KUO68" i="7"/>
  <c r="KUP68" i="7"/>
  <c r="KUQ68" i="7"/>
  <c r="KUR68" i="7"/>
  <c r="KUS68" i="7"/>
  <c r="KUT68" i="7"/>
  <c r="KUU68" i="7"/>
  <c r="KUV68" i="7"/>
  <c r="KUW68" i="7"/>
  <c r="KUX68" i="7"/>
  <c r="KUY68" i="7"/>
  <c r="KUZ68" i="7"/>
  <c r="KVA68" i="7"/>
  <c r="KVB68" i="7"/>
  <c r="KVC68" i="7"/>
  <c r="KVD68" i="7"/>
  <c r="KVE68" i="7"/>
  <c r="KVF68" i="7"/>
  <c r="KVG68" i="7"/>
  <c r="KVH68" i="7"/>
  <c r="KVI68" i="7"/>
  <c r="KVJ68" i="7"/>
  <c r="KVK68" i="7"/>
  <c r="KVL68" i="7"/>
  <c r="KVM68" i="7"/>
  <c r="KVN68" i="7"/>
  <c r="KVO68" i="7"/>
  <c r="KVP68" i="7"/>
  <c r="KVQ68" i="7"/>
  <c r="KVR68" i="7"/>
  <c r="KVS68" i="7"/>
  <c r="KVT68" i="7"/>
  <c r="KVU68" i="7"/>
  <c r="KVV68" i="7"/>
  <c r="KVW68" i="7"/>
  <c r="KVX68" i="7"/>
  <c r="KVY68" i="7"/>
  <c r="KVZ68" i="7"/>
  <c r="KWA68" i="7"/>
  <c r="KWB68" i="7"/>
  <c r="KWC68" i="7"/>
  <c r="KWD68" i="7"/>
  <c r="KWE68" i="7"/>
  <c r="KWF68" i="7"/>
  <c r="KWG68" i="7"/>
  <c r="KWH68" i="7"/>
  <c r="KWI68" i="7"/>
  <c r="KWJ68" i="7"/>
  <c r="KWK68" i="7"/>
  <c r="KWL68" i="7"/>
  <c r="KWM68" i="7"/>
  <c r="KWN68" i="7"/>
  <c r="KWO68" i="7"/>
  <c r="KWP68" i="7"/>
  <c r="KWQ68" i="7"/>
  <c r="KWR68" i="7"/>
  <c r="KWS68" i="7"/>
  <c r="KWT68" i="7"/>
  <c r="KWU68" i="7"/>
  <c r="KWV68" i="7"/>
  <c r="KWW68" i="7"/>
  <c r="KWX68" i="7"/>
  <c r="KWY68" i="7"/>
  <c r="KWZ68" i="7"/>
  <c r="KXA68" i="7"/>
  <c r="KXB68" i="7"/>
  <c r="KXC68" i="7"/>
  <c r="KXD68" i="7"/>
  <c r="KXE68" i="7"/>
  <c r="KXF68" i="7"/>
  <c r="KXG68" i="7"/>
  <c r="KXH68" i="7"/>
  <c r="KXI68" i="7"/>
  <c r="KXJ68" i="7"/>
  <c r="KXK68" i="7"/>
  <c r="KXL68" i="7"/>
  <c r="KXM68" i="7"/>
  <c r="KXN68" i="7"/>
  <c r="KXO68" i="7"/>
  <c r="KXP68" i="7"/>
  <c r="KXQ68" i="7"/>
  <c r="KXR68" i="7"/>
  <c r="KXS68" i="7"/>
  <c r="KXT68" i="7"/>
  <c r="KXU68" i="7"/>
  <c r="KXV68" i="7"/>
  <c r="KXW68" i="7"/>
  <c r="KXX68" i="7"/>
  <c r="KXY68" i="7"/>
  <c r="KXZ68" i="7"/>
  <c r="KYA68" i="7"/>
  <c r="KYB68" i="7"/>
  <c r="KYC68" i="7"/>
  <c r="KYD68" i="7"/>
  <c r="KYE68" i="7"/>
  <c r="KYF68" i="7"/>
  <c r="KYG68" i="7"/>
  <c r="KYH68" i="7"/>
  <c r="KYI68" i="7"/>
  <c r="KYJ68" i="7"/>
  <c r="KYK68" i="7"/>
  <c r="KYL68" i="7"/>
  <c r="KYM68" i="7"/>
  <c r="KYN68" i="7"/>
  <c r="KYO68" i="7"/>
  <c r="KYP68" i="7"/>
  <c r="KYQ68" i="7"/>
  <c r="KYR68" i="7"/>
  <c r="KYS68" i="7"/>
  <c r="KYT68" i="7"/>
  <c r="KYU68" i="7"/>
  <c r="KYV68" i="7"/>
  <c r="KYW68" i="7"/>
  <c r="KYX68" i="7"/>
  <c r="KYY68" i="7"/>
  <c r="KYZ68" i="7"/>
  <c r="KZA68" i="7"/>
  <c r="KZB68" i="7"/>
  <c r="KZC68" i="7"/>
  <c r="KZD68" i="7"/>
  <c r="KZE68" i="7"/>
  <c r="KZF68" i="7"/>
  <c r="KZG68" i="7"/>
  <c r="KZH68" i="7"/>
  <c r="KZI68" i="7"/>
  <c r="KZJ68" i="7"/>
  <c r="KZK68" i="7"/>
  <c r="KZL68" i="7"/>
  <c r="KZM68" i="7"/>
  <c r="KZN68" i="7"/>
  <c r="KZO68" i="7"/>
  <c r="KZP68" i="7"/>
  <c r="KZQ68" i="7"/>
  <c r="KZR68" i="7"/>
  <c r="KZS68" i="7"/>
  <c r="KZT68" i="7"/>
  <c r="KZU68" i="7"/>
  <c r="KZV68" i="7"/>
  <c r="KZW68" i="7"/>
  <c r="KZX68" i="7"/>
  <c r="KZY68" i="7"/>
  <c r="KZZ68" i="7"/>
  <c r="LAA68" i="7"/>
  <c r="LAB68" i="7"/>
  <c r="LAC68" i="7"/>
  <c r="LAD68" i="7"/>
  <c r="LAE68" i="7"/>
  <c r="LAF68" i="7"/>
  <c r="LAG68" i="7"/>
  <c r="LAH68" i="7"/>
  <c r="LAI68" i="7"/>
  <c r="LAJ68" i="7"/>
  <c r="LAK68" i="7"/>
  <c r="LAL68" i="7"/>
  <c r="LAM68" i="7"/>
  <c r="LAN68" i="7"/>
  <c r="LAO68" i="7"/>
  <c r="LAP68" i="7"/>
  <c r="LAQ68" i="7"/>
  <c r="LAR68" i="7"/>
  <c r="LAS68" i="7"/>
  <c r="LAT68" i="7"/>
  <c r="LAU68" i="7"/>
  <c r="LAV68" i="7"/>
  <c r="LAW68" i="7"/>
  <c r="LAX68" i="7"/>
  <c r="LAY68" i="7"/>
  <c r="LAZ68" i="7"/>
  <c r="LBA68" i="7"/>
  <c r="LBB68" i="7"/>
  <c r="LBC68" i="7"/>
  <c r="LBD68" i="7"/>
  <c r="LBE68" i="7"/>
  <c r="LBF68" i="7"/>
  <c r="LBG68" i="7"/>
  <c r="LBH68" i="7"/>
  <c r="LBI68" i="7"/>
  <c r="LBJ68" i="7"/>
  <c r="LBK68" i="7"/>
  <c r="LBL68" i="7"/>
  <c r="LBM68" i="7"/>
  <c r="LBN68" i="7"/>
  <c r="LBO68" i="7"/>
  <c r="LBP68" i="7"/>
  <c r="LBQ68" i="7"/>
  <c r="LBR68" i="7"/>
  <c r="LBS68" i="7"/>
  <c r="LBT68" i="7"/>
  <c r="LBU68" i="7"/>
  <c r="LBV68" i="7"/>
  <c r="LBW68" i="7"/>
  <c r="LBX68" i="7"/>
  <c r="LBY68" i="7"/>
  <c r="LBZ68" i="7"/>
  <c r="LCA68" i="7"/>
  <c r="LCB68" i="7"/>
  <c r="LCC68" i="7"/>
  <c r="LCD68" i="7"/>
  <c r="LCE68" i="7"/>
  <c r="LCF68" i="7"/>
  <c r="LCG68" i="7"/>
  <c r="LCH68" i="7"/>
  <c r="LCI68" i="7"/>
  <c r="LCJ68" i="7"/>
  <c r="LCK68" i="7"/>
  <c r="LCL68" i="7"/>
  <c r="LCM68" i="7"/>
  <c r="LCN68" i="7"/>
  <c r="LCO68" i="7"/>
  <c r="LCP68" i="7"/>
  <c r="LCQ68" i="7"/>
  <c r="LCR68" i="7"/>
  <c r="LCS68" i="7"/>
  <c r="LCT68" i="7"/>
  <c r="LCU68" i="7"/>
  <c r="LCV68" i="7"/>
  <c r="LCW68" i="7"/>
  <c r="LCX68" i="7"/>
  <c r="LCY68" i="7"/>
  <c r="LCZ68" i="7"/>
  <c r="LDA68" i="7"/>
  <c r="LDB68" i="7"/>
  <c r="LDC68" i="7"/>
  <c r="LDD68" i="7"/>
  <c r="LDE68" i="7"/>
  <c r="LDF68" i="7"/>
  <c r="LDG68" i="7"/>
  <c r="LDH68" i="7"/>
  <c r="LDI68" i="7"/>
  <c r="LDJ68" i="7"/>
  <c r="LDK68" i="7"/>
  <c r="LDL68" i="7"/>
  <c r="LDM68" i="7"/>
  <c r="LDN68" i="7"/>
  <c r="LDO68" i="7"/>
  <c r="LDP68" i="7"/>
  <c r="LDQ68" i="7"/>
  <c r="LDR68" i="7"/>
  <c r="LDS68" i="7"/>
  <c r="LDT68" i="7"/>
  <c r="LDU68" i="7"/>
  <c r="LDV68" i="7"/>
  <c r="LDW68" i="7"/>
  <c r="LDX68" i="7"/>
  <c r="LDY68" i="7"/>
  <c r="LDZ68" i="7"/>
  <c r="LEA68" i="7"/>
  <c r="LEB68" i="7"/>
  <c r="LEC68" i="7"/>
  <c r="LED68" i="7"/>
  <c r="LEE68" i="7"/>
  <c r="LEF68" i="7"/>
  <c r="LEG68" i="7"/>
  <c r="LEH68" i="7"/>
  <c r="LEI68" i="7"/>
  <c r="LEJ68" i="7"/>
  <c r="LEK68" i="7"/>
  <c r="LEL68" i="7"/>
  <c r="LEM68" i="7"/>
  <c r="LEN68" i="7"/>
  <c r="LEO68" i="7"/>
  <c r="LEP68" i="7"/>
  <c r="LEQ68" i="7"/>
  <c r="LER68" i="7"/>
  <c r="LES68" i="7"/>
  <c r="LET68" i="7"/>
  <c r="LEU68" i="7"/>
  <c r="LEV68" i="7"/>
  <c r="LEW68" i="7"/>
  <c r="LEX68" i="7"/>
  <c r="LEY68" i="7"/>
  <c r="LEZ68" i="7"/>
  <c r="LFA68" i="7"/>
  <c r="LFB68" i="7"/>
  <c r="LFC68" i="7"/>
  <c r="LFD68" i="7"/>
  <c r="LFE68" i="7"/>
  <c r="LFF68" i="7"/>
  <c r="LFG68" i="7"/>
  <c r="LFH68" i="7"/>
  <c r="LFI68" i="7"/>
  <c r="LFJ68" i="7"/>
  <c r="LFK68" i="7"/>
  <c r="LFL68" i="7"/>
  <c r="LFM68" i="7"/>
  <c r="LFN68" i="7"/>
  <c r="LFO68" i="7"/>
  <c r="LFP68" i="7"/>
  <c r="LFQ68" i="7"/>
  <c r="LFR68" i="7"/>
  <c r="LFS68" i="7"/>
  <c r="LFT68" i="7"/>
  <c r="LFU68" i="7"/>
  <c r="LFV68" i="7"/>
  <c r="LFW68" i="7"/>
  <c r="LFX68" i="7"/>
  <c r="LFY68" i="7"/>
  <c r="LFZ68" i="7"/>
  <c r="LGA68" i="7"/>
  <c r="LGB68" i="7"/>
  <c r="LGC68" i="7"/>
  <c r="LGD68" i="7"/>
  <c r="LGE68" i="7"/>
  <c r="LGF68" i="7"/>
  <c r="LGG68" i="7"/>
  <c r="LGH68" i="7"/>
  <c r="LGI68" i="7"/>
  <c r="LGJ68" i="7"/>
  <c r="LGK68" i="7"/>
  <c r="LGL68" i="7"/>
  <c r="LGM68" i="7"/>
  <c r="LGN68" i="7"/>
  <c r="LGO68" i="7"/>
  <c r="LGP68" i="7"/>
  <c r="LGQ68" i="7"/>
  <c r="LGR68" i="7"/>
  <c r="LGS68" i="7"/>
  <c r="LGT68" i="7"/>
  <c r="LGU68" i="7"/>
  <c r="LGV68" i="7"/>
  <c r="LGW68" i="7"/>
  <c r="LGX68" i="7"/>
  <c r="LGY68" i="7"/>
  <c r="LGZ68" i="7"/>
  <c r="LHA68" i="7"/>
  <c r="LHB68" i="7"/>
  <c r="LHC68" i="7"/>
  <c r="LHD68" i="7"/>
  <c r="LHE68" i="7"/>
  <c r="LHF68" i="7"/>
  <c r="LHG68" i="7"/>
  <c r="LHH68" i="7"/>
  <c r="LHI68" i="7"/>
  <c r="LHJ68" i="7"/>
  <c r="LHK68" i="7"/>
  <c r="LHL68" i="7"/>
  <c r="LHM68" i="7"/>
  <c r="LHN68" i="7"/>
  <c r="LHO68" i="7"/>
  <c r="LHP68" i="7"/>
  <c r="LHQ68" i="7"/>
  <c r="LHR68" i="7"/>
  <c r="LHS68" i="7"/>
  <c r="LHT68" i="7"/>
  <c r="LHU68" i="7"/>
  <c r="LHV68" i="7"/>
  <c r="LHW68" i="7"/>
  <c r="LHX68" i="7"/>
  <c r="LHY68" i="7"/>
  <c r="LHZ68" i="7"/>
  <c r="LIA68" i="7"/>
  <c r="LIB68" i="7"/>
  <c r="LIC68" i="7"/>
  <c r="LID68" i="7"/>
  <c r="LIE68" i="7"/>
  <c r="LIF68" i="7"/>
  <c r="LIG68" i="7"/>
  <c r="LIH68" i="7"/>
  <c r="LII68" i="7"/>
  <c r="LIJ68" i="7"/>
  <c r="LIK68" i="7"/>
  <c r="LIL68" i="7"/>
  <c r="LIM68" i="7"/>
  <c r="LIN68" i="7"/>
  <c r="LIO68" i="7"/>
  <c r="LIP68" i="7"/>
  <c r="LIQ68" i="7"/>
  <c r="LIR68" i="7"/>
  <c r="LIS68" i="7"/>
  <c r="LIT68" i="7"/>
  <c r="LIU68" i="7"/>
  <c r="LIV68" i="7"/>
  <c r="LIW68" i="7"/>
  <c r="LIX68" i="7"/>
  <c r="LIY68" i="7"/>
  <c r="LIZ68" i="7"/>
  <c r="LJA68" i="7"/>
  <c r="LJB68" i="7"/>
  <c r="LJC68" i="7"/>
  <c r="LJD68" i="7"/>
  <c r="LJE68" i="7"/>
  <c r="LJF68" i="7"/>
  <c r="LJG68" i="7"/>
  <c r="LJH68" i="7"/>
  <c r="LJI68" i="7"/>
  <c r="LJJ68" i="7"/>
  <c r="LJK68" i="7"/>
  <c r="LJL68" i="7"/>
  <c r="LJM68" i="7"/>
  <c r="LJN68" i="7"/>
  <c r="LJO68" i="7"/>
  <c r="LJP68" i="7"/>
  <c r="LJQ68" i="7"/>
  <c r="LJR68" i="7"/>
  <c r="LJS68" i="7"/>
  <c r="LJT68" i="7"/>
  <c r="LJU68" i="7"/>
  <c r="LJV68" i="7"/>
  <c r="LJW68" i="7"/>
  <c r="LJX68" i="7"/>
  <c r="LJY68" i="7"/>
  <c r="LJZ68" i="7"/>
  <c r="LKA68" i="7"/>
  <c r="LKB68" i="7"/>
  <c r="LKC68" i="7"/>
  <c r="LKD68" i="7"/>
  <c r="LKE68" i="7"/>
  <c r="LKF68" i="7"/>
  <c r="LKG68" i="7"/>
  <c r="LKH68" i="7"/>
  <c r="LKI68" i="7"/>
  <c r="LKJ68" i="7"/>
  <c r="LKK68" i="7"/>
  <c r="LKL68" i="7"/>
  <c r="LKM68" i="7"/>
  <c r="LKN68" i="7"/>
  <c r="LKO68" i="7"/>
  <c r="LKP68" i="7"/>
  <c r="LKQ68" i="7"/>
  <c r="LKR68" i="7"/>
  <c r="LKS68" i="7"/>
  <c r="LKT68" i="7"/>
  <c r="LKU68" i="7"/>
  <c r="LKV68" i="7"/>
  <c r="LKW68" i="7"/>
  <c r="LKX68" i="7"/>
  <c r="LKY68" i="7"/>
  <c r="LKZ68" i="7"/>
  <c r="LLA68" i="7"/>
  <c r="LLB68" i="7"/>
  <c r="LLC68" i="7"/>
  <c r="LLD68" i="7"/>
  <c r="LLE68" i="7"/>
  <c r="LLF68" i="7"/>
  <c r="LLG68" i="7"/>
  <c r="LLH68" i="7"/>
  <c r="LLI68" i="7"/>
  <c r="LLJ68" i="7"/>
  <c r="LLK68" i="7"/>
  <c r="LLL68" i="7"/>
  <c r="LLM68" i="7"/>
  <c r="LLN68" i="7"/>
  <c r="LLO68" i="7"/>
  <c r="LLP68" i="7"/>
  <c r="LLQ68" i="7"/>
  <c r="LLR68" i="7"/>
  <c r="LLS68" i="7"/>
  <c r="LLT68" i="7"/>
  <c r="LLU68" i="7"/>
  <c r="LLV68" i="7"/>
  <c r="LLW68" i="7"/>
  <c r="LLX68" i="7"/>
  <c r="LLY68" i="7"/>
  <c r="LLZ68" i="7"/>
  <c r="LMA68" i="7"/>
  <c r="LMB68" i="7"/>
  <c r="LMC68" i="7"/>
  <c r="LMD68" i="7"/>
  <c r="LME68" i="7"/>
  <c r="LMF68" i="7"/>
  <c r="LMG68" i="7"/>
  <c r="LMH68" i="7"/>
  <c r="LMI68" i="7"/>
  <c r="LMJ68" i="7"/>
  <c r="LMK68" i="7"/>
  <c r="LML68" i="7"/>
  <c r="LMM68" i="7"/>
  <c r="LMN68" i="7"/>
  <c r="LMO68" i="7"/>
  <c r="LMP68" i="7"/>
  <c r="LMQ68" i="7"/>
  <c r="LMR68" i="7"/>
  <c r="LMS68" i="7"/>
  <c r="LMT68" i="7"/>
  <c r="LMU68" i="7"/>
  <c r="LMV68" i="7"/>
  <c r="LMW68" i="7"/>
  <c r="LMX68" i="7"/>
  <c r="LMY68" i="7"/>
  <c r="LMZ68" i="7"/>
  <c r="LNA68" i="7"/>
  <c r="LNB68" i="7"/>
  <c r="LNC68" i="7"/>
  <c r="LND68" i="7"/>
  <c r="LNE68" i="7"/>
  <c r="LNF68" i="7"/>
  <c r="LNG68" i="7"/>
  <c r="LNH68" i="7"/>
  <c r="LNI68" i="7"/>
  <c r="LNJ68" i="7"/>
  <c r="LNK68" i="7"/>
  <c r="LNL68" i="7"/>
  <c r="LNM68" i="7"/>
  <c r="LNN68" i="7"/>
  <c r="LNO68" i="7"/>
  <c r="LNP68" i="7"/>
  <c r="LNQ68" i="7"/>
  <c r="LNR68" i="7"/>
  <c r="LNS68" i="7"/>
  <c r="LNT68" i="7"/>
  <c r="LNU68" i="7"/>
  <c r="LNV68" i="7"/>
  <c r="LNW68" i="7"/>
  <c r="LNX68" i="7"/>
  <c r="LNY68" i="7"/>
  <c r="LNZ68" i="7"/>
  <c r="LOA68" i="7"/>
  <c r="LOB68" i="7"/>
  <c r="LOC68" i="7"/>
  <c r="LOD68" i="7"/>
  <c r="LOE68" i="7"/>
  <c r="LOF68" i="7"/>
  <c r="LOG68" i="7"/>
  <c r="LOH68" i="7"/>
  <c r="LOI68" i="7"/>
  <c r="LOJ68" i="7"/>
  <c r="LOK68" i="7"/>
  <c r="LOL68" i="7"/>
  <c r="LOM68" i="7"/>
  <c r="LON68" i="7"/>
  <c r="LOO68" i="7"/>
  <c r="LOP68" i="7"/>
  <c r="LOQ68" i="7"/>
  <c r="LOR68" i="7"/>
  <c r="LOS68" i="7"/>
  <c r="LOT68" i="7"/>
  <c r="LOU68" i="7"/>
  <c r="LOV68" i="7"/>
  <c r="LOW68" i="7"/>
  <c r="LOX68" i="7"/>
  <c r="LOY68" i="7"/>
  <c r="LOZ68" i="7"/>
  <c r="LPA68" i="7"/>
  <c r="LPB68" i="7"/>
  <c r="LPC68" i="7"/>
  <c r="LPD68" i="7"/>
  <c r="LPE68" i="7"/>
  <c r="LPF68" i="7"/>
  <c r="LPG68" i="7"/>
  <c r="LPH68" i="7"/>
  <c r="LPI68" i="7"/>
  <c r="LPJ68" i="7"/>
  <c r="LPK68" i="7"/>
  <c r="LPL68" i="7"/>
  <c r="LPM68" i="7"/>
  <c r="LPN68" i="7"/>
  <c r="LPO68" i="7"/>
  <c r="LPP68" i="7"/>
  <c r="LPQ68" i="7"/>
  <c r="LPR68" i="7"/>
  <c r="LPS68" i="7"/>
  <c r="LPT68" i="7"/>
  <c r="LPU68" i="7"/>
  <c r="LPV68" i="7"/>
  <c r="LPW68" i="7"/>
  <c r="LPX68" i="7"/>
  <c r="LPY68" i="7"/>
  <c r="LPZ68" i="7"/>
  <c r="LQA68" i="7"/>
  <c r="LQB68" i="7"/>
  <c r="LQC68" i="7"/>
  <c r="LQD68" i="7"/>
  <c r="LQE68" i="7"/>
  <c r="LQF68" i="7"/>
  <c r="LQG68" i="7"/>
  <c r="LQH68" i="7"/>
  <c r="LQI68" i="7"/>
  <c r="LQJ68" i="7"/>
  <c r="LQK68" i="7"/>
  <c r="LQL68" i="7"/>
  <c r="LQM68" i="7"/>
  <c r="LQN68" i="7"/>
  <c r="LQO68" i="7"/>
  <c r="LQP68" i="7"/>
  <c r="LQQ68" i="7"/>
  <c r="LQR68" i="7"/>
  <c r="LQS68" i="7"/>
  <c r="LQT68" i="7"/>
  <c r="LQU68" i="7"/>
  <c r="LQV68" i="7"/>
  <c r="LQW68" i="7"/>
  <c r="LQX68" i="7"/>
  <c r="LQY68" i="7"/>
  <c r="LQZ68" i="7"/>
  <c r="LRA68" i="7"/>
  <c r="LRB68" i="7"/>
  <c r="LRC68" i="7"/>
  <c r="LRD68" i="7"/>
  <c r="LRE68" i="7"/>
  <c r="LRF68" i="7"/>
  <c r="LRG68" i="7"/>
  <c r="LRH68" i="7"/>
  <c r="LRI68" i="7"/>
  <c r="LRJ68" i="7"/>
  <c r="LRK68" i="7"/>
  <c r="LRL68" i="7"/>
  <c r="LRM68" i="7"/>
  <c r="LRN68" i="7"/>
  <c r="LRO68" i="7"/>
  <c r="LRP68" i="7"/>
  <c r="LRQ68" i="7"/>
  <c r="LRR68" i="7"/>
  <c r="LRS68" i="7"/>
  <c r="LRT68" i="7"/>
  <c r="LRU68" i="7"/>
  <c r="LRV68" i="7"/>
  <c r="LRW68" i="7"/>
  <c r="LRX68" i="7"/>
  <c r="LRY68" i="7"/>
  <c r="LRZ68" i="7"/>
  <c r="LSA68" i="7"/>
  <c r="LSB68" i="7"/>
  <c r="LSC68" i="7"/>
  <c r="LSD68" i="7"/>
  <c r="LSE68" i="7"/>
  <c r="LSF68" i="7"/>
  <c r="LSG68" i="7"/>
  <c r="LSH68" i="7"/>
  <c r="LSI68" i="7"/>
  <c r="LSJ68" i="7"/>
  <c r="LSK68" i="7"/>
  <c r="LSL68" i="7"/>
  <c r="LSM68" i="7"/>
  <c r="LSN68" i="7"/>
  <c r="LSO68" i="7"/>
  <c r="LSP68" i="7"/>
  <c r="LSQ68" i="7"/>
  <c r="LSR68" i="7"/>
  <c r="LSS68" i="7"/>
  <c r="LST68" i="7"/>
  <c r="LSU68" i="7"/>
  <c r="LSV68" i="7"/>
  <c r="LSW68" i="7"/>
  <c r="LSX68" i="7"/>
  <c r="LSY68" i="7"/>
  <c r="LSZ68" i="7"/>
  <c r="LTA68" i="7"/>
  <c r="LTB68" i="7"/>
  <c r="LTC68" i="7"/>
  <c r="LTD68" i="7"/>
  <c r="LTE68" i="7"/>
  <c r="LTF68" i="7"/>
  <c r="LTG68" i="7"/>
  <c r="LTH68" i="7"/>
  <c r="LTI68" i="7"/>
  <c r="LTJ68" i="7"/>
  <c r="LTK68" i="7"/>
  <c r="LTL68" i="7"/>
  <c r="LTM68" i="7"/>
  <c r="LTN68" i="7"/>
  <c r="LTO68" i="7"/>
  <c r="LTP68" i="7"/>
  <c r="LTQ68" i="7"/>
  <c r="LTR68" i="7"/>
  <c r="LTS68" i="7"/>
  <c r="LTT68" i="7"/>
  <c r="LTU68" i="7"/>
  <c r="LTV68" i="7"/>
  <c r="LTW68" i="7"/>
  <c r="LTX68" i="7"/>
  <c r="LTY68" i="7"/>
  <c r="LTZ68" i="7"/>
  <c r="LUA68" i="7"/>
  <c r="LUB68" i="7"/>
  <c r="LUC68" i="7"/>
  <c r="LUD68" i="7"/>
  <c r="LUE68" i="7"/>
  <c r="LUF68" i="7"/>
  <c r="LUG68" i="7"/>
  <c r="LUH68" i="7"/>
  <c r="LUI68" i="7"/>
  <c r="LUJ68" i="7"/>
  <c r="LUK68" i="7"/>
  <c r="LUL68" i="7"/>
  <c r="LUM68" i="7"/>
  <c r="LUN68" i="7"/>
  <c r="LUO68" i="7"/>
  <c r="LUP68" i="7"/>
  <c r="LUQ68" i="7"/>
  <c r="LUR68" i="7"/>
  <c r="LUS68" i="7"/>
  <c r="LUT68" i="7"/>
  <c r="LUU68" i="7"/>
  <c r="LUV68" i="7"/>
  <c r="LUW68" i="7"/>
  <c r="LUX68" i="7"/>
  <c r="LUY68" i="7"/>
  <c r="LUZ68" i="7"/>
  <c r="LVA68" i="7"/>
  <c r="LVB68" i="7"/>
  <c r="LVC68" i="7"/>
  <c r="LVD68" i="7"/>
  <c r="LVE68" i="7"/>
  <c r="LVF68" i="7"/>
  <c r="LVG68" i="7"/>
  <c r="LVH68" i="7"/>
  <c r="LVI68" i="7"/>
  <c r="LVJ68" i="7"/>
  <c r="LVK68" i="7"/>
  <c r="LVL68" i="7"/>
  <c r="LVM68" i="7"/>
  <c r="LVN68" i="7"/>
  <c r="LVO68" i="7"/>
  <c r="LVP68" i="7"/>
  <c r="LVQ68" i="7"/>
  <c r="LVR68" i="7"/>
  <c r="LVS68" i="7"/>
  <c r="LVT68" i="7"/>
  <c r="LVU68" i="7"/>
  <c r="LVV68" i="7"/>
  <c r="LVW68" i="7"/>
  <c r="LVX68" i="7"/>
  <c r="LVY68" i="7"/>
  <c r="LVZ68" i="7"/>
  <c r="LWA68" i="7"/>
  <c r="LWB68" i="7"/>
  <c r="LWC68" i="7"/>
  <c r="LWD68" i="7"/>
  <c r="LWE68" i="7"/>
  <c r="LWF68" i="7"/>
  <c r="LWG68" i="7"/>
  <c r="LWH68" i="7"/>
  <c r="LWI68" i="7"/>
  <c r="LWJ68" i="7"/>
  <c r="LWK68" i="7"/>
  <c r="LWL68" i="7"/>
  <c r="LWM68" i="7"/>
  <c r="LWN68" i="7"/>
  <c r="LWO68" i="7"/>
  <c r="LWP68" i="7"/>
  <c r="LWQ68" i="7"/>
  <c r="LWR68" i="7"/>
  <c r="LWS68" i="7"/>
  <c r="LWT68" i="7"/>
  <c r="LWU68" i="7"/>
  <c r="LWV68" i="7"/>
  <c r="LWW68" i="7"/>
  <c r="LWX68" i="7"/>
  <c r="LWY68" i="7"/>
  <c r="LWZ68" i="7"/>
  <c r="LXA68" i="7"/>
  <c r="LXB68" i="7"/>
  <c r="LXC68" i="7"/>
  <c r="LXD68" i="7"/>
  <c r="LXE68" i="7"/>
  <c r="LXF68" i="7"/>
  <c r="LXG68" i="7"/>
  <c r="LXH68" i="7"/>
  <c r="LXI68" i="7"/>
  <c r="LXJ68" i="7"/>
  <c r="LXK68" i="7"/>
  <c r="LXL68" i="7"/>
  <c r="LXM68" i="7"/>
  <c r="LXN68" i="7"/>
  <c r="LXO68" i="7"/>
  <c r="LXP68" i="7"/>
  <c r="LXQ68" i="7"/>
  <c r="LXR68" i="7"/>
  <c r="LXS68" i="7"/>
  <c r="LXT68" i="7"/>
  <c r="LXU68" i="7"/>
  <c r="LXV68" i="7"/>
  <c r="LXW68" i="7"/>
  <c r="LXX68" i="7"/>
  <c r="LXY68" i="7"/>
  <c r="LXZ68" i="7"/>
  <c r="LYA68" i="7"/>
  <c r="LYB68" i="7"/>
  <c r="LYC68" i="7"/>
  <c r="LYD68" i="7"/>
  <c r="LYE68" i="7"/>
  <c r="LYF68" i="7"/>
  <c r="LYG68" i="7"/>
  <c r="LYH68" i="7"/>
  <c r="LYI68" i="7"/>
  <c r="LYJ68" i="7"/>
  <c r="LYK68" i="7"/>
  <c r="LYL68" i="7"/>
  <c r="LYM68" i="7"/>
  <c r="LYN68" i="7"/>
  <c r="LYO68" i="7"/>
  <c r="LYP68" i="7"/>
  <c r="LYQ68" i="7"/>
  <c r="LYR68" i="7"/>
  <c r="LYS68" i="7"/>
  <c r="LYT68" i="7"/>
  <c r="LYU68" i="7"/>
  <c r="LYV68" i="7"/>
  <c r="LYW68" i="7"/>
  <c r="LYX68" i="7"/>
  <c r="LYY68" i="7"/>
  <c r="LYZ68" i="7"/>
  <c r="LZA68" i="7"/>
  <c r="LZB68" i="7"/>
  <c r="LZC68" i="7"/>
  <c r="LZD68" i="7"/>
  <c r="LZE68" i="7"/>
  <c r="LZF68" i="7"/>
  <c r="LZG68" i="7"/>
  <c r="LZH68" i="7"/>
  <c r="LZI68" i="7"/>
  <c r="LZJ68" i="7"/>
  <c r="LZK68" i="7"/>
  <c r="LZL68" i="7"/>
  <c r="LZM68" i="7"/>
  <c r="LZN68" i="7"/>
  <c r="LZO68" i="7"/>
  <c r="LZP68" i="7"/>
  <c r="LZQ68" i="7"/>
  <c r="LZR68" i="7"/>
  <c r="LZS68" i="7"/>
  <c r="LZT68" i="7"/>
  <c r="LZU68" i="7"/>
  <c r="LZV68" i="7"/>
  <c r="LZW68" i="7"/>
  <c r="LZX68" i="7"/>
  <c r="LZY68" i="7"/>
  <c r="LZZ68" i="7"/>
  <c r="MAA68" i="7"/>
  <c r="MAB68" i="7"/>
  <c r="MAC68" i="7"/>
  <c r="MAD68" i="7"/>
  <c r="MAE68" i="7"/>
  <c r="MAF68" i="7"/>
  <c r="MAG68" i="7"/>
  <c r="MAH68" i="7"/>
  <c r="MAI68" i="7"/>
  <c r="MAJ68" i="7"/>
  <c r="MAK68" i="7"/>
  <c r="MAL68" i="7"/>
  <c r="MAM68" i="7"/>
  <c r="MAN68" i="7"/>
  <c r="MAO68" i="7"/>
  <c r="MAP68" i="7"/>
  <c r="MAQ68" i="7"/>
  <c r="MAR68" i="7"/>
  <c r="MAS68" i="7"/>
  <c r="MAT68" i="7"/>
  <c r="MAU68" i="7"/>
  <c r="MAV68" i="7"/>
  <c r="MAW68" i="7"/>
  <c r="MAX68" i="7"/>
  <c r="MAY68" i="7"/>
  <c r="MAZ68" i="7"/>
  <c r="MBA68" i="7"/>
  <c r="MBB68" i="7"/>
  <c r="MBC68" i="7"/>
  <c r="MBD68" i="7"/>
  <c r="MBE68" i="7"/>
  <c r="MBF68" i="7"/>
  <c r="MBG68" i="7"/>
  <c r="MBH68" i="7"/>
  <c r="MBI68" i="7"/>
  <c r="MBJ68" i="7"/>
  <c r="MBK68" i="7"/>
  <c r="MBL68" i="7"/>
  <c r="MBM68" i="7"/>
  <c r="MBN68" i="7"/>
  <c r="MBO68" i="7"/>
  <c r="MBP68" i="7"/>
  <c r="MBQ68" i="7"/>
  <c r="MBR68" i="7"/>
  <c r="MBS68" i="7"/>
  <c r="MBT68" i="7"/>
  <c r="MBU68" i="7"/>
  <c r="MBV68" i="7"/>
  <c r="MBW68" i="7"/>
  <c r="MBX68" i="7"/>
  <c r="MBY68" i="7"/>
  <c r="MBZ68" i="7"/>
  <c r="MCA68" i="7"/>
  <c r="MCB68" i="7"/>
  <c r="MCC68" i="7"/>
  <c r="MCD68" i="7"/>
  <c r="MCE68" i="7"/>
  <c r="MCF68" i="7"/>
  <c r="MCG68" i="7"/>
  <c r="MCH68" i="7"/>
  <c r="MCI68" i="7"/>
  <c r="MCJ68" i="7"/>
  <c r="MCK68" i="7"/>
  <c r="MCL68" i="7"/>
  <c r="MCM68" i="7"/>
  <c r="MCN68" i="7"/>
  <c r="MCO68" i="7"/>
  <c r="MCP68" i="7"/>
  <c r="MCQ68" i="7"/>
  <c r="MCR68" i="7"/>
  <c r="MCS68" i="7"/>
  <c r="MCT68" i="7"/>
  <c r="MCU68" i="7"/>
  <c r="MCV68" i="7"/>
  <c r="MCW68" i="7"/>
  <c r="MCX68" i="7"/>
  <c r="MCY68" i="7"/>
  <c r="MCZ68" i="7"/>
  <c r="MDA68" i="7"/>
  <c r="MDB68" i="7"/>
  <c r="MDC68" i="7"/>
  <c r="MDD68" i="7"/>
  <c r="MDE68" i="7"/>
  <c r="MDF68" i="7"/>
  <c r="MDG68" i="7"/>
  <c r="MDH68" i="7"/>
  <c r="MDI68" i="7"/>
  <c r="MDJ68" i="7"/>
  <c r="MDK68" i="7"/>
  <c r="MDL68" i="7"/>
  <c r="MDM68" i="7"/>
  <c r="MDN68" i="7"/>
  <c r="MDO68" i="7"/>
  <c r="MDP68" i="7"/>
  <c r="MDQ68" i="7"/>
  <c r="MDR68" i="7"/>
  <c r="MDS68" i="7"/>
  <c r="MDT68" i="7"/>
  <c r="MDU68" i="7"/>
  <c r="MDV68" i="7"/>
  <c r="MDW68" i="7"/>
  <c r="MDX68" i="7"/>
  <c r="MDY68" i="7"/>
  <c r="MDZ68" i="7"/>
  <c r="MEA68" i="7"/>
  <c r="MEB68" i="7"/>
  <c r="MEC68" i="7"/>
  <c r="MED68" i="7"/>
  <c r="MEE68" i="7"/>
  <c r="MEF68" i="7"/>
  <c r="MEG68" i="7"/>
  <c r="MEH68" i="7"/>
  <c r="MEI68" i="7"/>
  <c r="MEJ68" i="7"/>
  <c r="MEK68" i="7"/>
  <c r="MEL68" i="7"/>
  <c r="MEM68" i="7"/>
  <c r="MEN68" i="7"/>
  <c r="MEO68" i="7"/>
  <c r="MEP68" i="7"/>
  <c r="MEQ68" i="7"/>
  <c r="MER68" i="7"/>
  <c r="MES68" i="7"/>
  <c r="MET68" i="7"/>
  <c r="MEU68" i="7"/>
  <c r="MEV68" i="7"/>
  <c r="MEW68" i="7"/>
  <c r="MEX68" i="7"/>
  <c r="MEY68" i="7"/>
  <c r="MEZ68" i="7"/>
  <c r="MFA68" i="7"/>
  <c r="MFB68" i="7"/>
  <c r="MFC68" i="7"/>
  <c r="MFD68" i="7"/>
  <c r="MFE68" i="7"/>
  <c r="MFF68" i="7"/>
  <c r="MFG68" i="7"/>
  <c r="MFH68" i="7"/>
  <c r="MFI68" i="7"/>
  <c r="MFJ68" i="7"/>
  <c r="MFK68" i="7"/>
  <c r="MFL68" i="7"/>
  <c r="MFM68" i="7"/>
  <c r="MFN68" i="7"/>
  <c r="MFO68" i="7"/>
  <c r="MFP68" i="7"/>
  <c r="MFQ68" i="7"/>
  <c r="MFR68" i="7"/>
  <c r="MFS68" i="7"/>
  <c r="MFT68" i="7"/>
  <c r="MFU68" i="7"/>
  <c r="MFV68" i="7"/>
  <c r="MFW68" i="7"/>
  <c r="MFX68" i="7"/>
  <c r="MFY68" i="7"/>
  <c r="MFZ68" i="7"/>
  <c r="MGA68" i="7"/>
  <c r="MGB68" i="7"/>
  <c r="MGC68" i="7"/>
  <c r="MGD68" i="7"/>
  <c r="MGE68" i="7"/>
  <c r="MGF68" i="7"/>
  <c r="MGG68" i="7"/>
  <c r="MGH68" i="7"/>
  <c r="MGI68" i="7"/>
  <c r="MGJ68" i="7"/>
  <c r="MGK68" i="7"/>
  <c r="MGL68" i="7"/>
  <c r="MGM68" i="7"/>
  <c r="MGN68" i="7"/>
  <c r="MGO68" i="7"/>
  <c r="MGP68" i="7"/>
  <c r="MGQ68" i="7"/>
  <c r="MGR68" i="7"/>
  <c r="MGS68" i="7"/>
  <c r="MGT68" i="7"/>
  <c r="MGU68" i="7"/>
  <c r="MGV68" i="7"/>
  <c r="MGW68" i="7"/>
  <c r="MGX68" i="7"/>
  <c r="MGY68" i="7"/>
  <c r="MGZ68" i="7"/>
  <c r="MHA68" i="7"/>
  <c r="MHB68" i="7"/>
  <c r="MHC68" i="7"/>
  <c r="MHD68" i="7"/>
  <c r="MHE68" i="7"/>
  <c r="MHF68" i="7"/>
  <c r="MHG68" i="7"/>
  <c r="MHH68" i="7"/>
  <c r="MHI68" i="7"/>
  <c r="MHJ68" i="7"/>
  <c r="MHK68" i="7"/>
  <c r="MHL68" i="7"/>
  <c r="MHM68" i="7"/>
  <c r="MHN68" i="7"/>
  <c r="MHO68" i="7"/>
  <c r="MHP68" i="7"/>
  <c r="MHQ68" i="7"/>
  <c r="MHR68" i="7"/>
  <c r="MHS68" i="7"/>
  <c r="MHT68" i="7"/>
  <c r="MHU68" i="7"/>
  <c r="MHV68" i="7"/>
  <c r="MHW68" i="7"/>
  <c r="MHX68" i="7"/>
  <c r="MHY68" i="7"/>
  <c r="MHZ68" i="7"/>
  <c r="MIA68" i="7"/>
  <c r="MIB68" i="7"/>
  <c r="MIC68" i="7"/>
  <c r="MID68" i="7"/>
  <c r="MIE68" i="7"/>
  <c r="MIF68" i="7"/>
  <c r="MIG68" i="7"/>
  <c r="MIH68" i="7"/>
  <c r="MII68" i="7"/>
  <c r="MIJ68" i="7"/>
  <c r="MIK68" i="7"/>
  <c r="MIL68" i="7"/>
  <c r="MIM68" i="7"/>
  <c r="MIN68" i="7"/>
  <c r="MIO68" i="7"/>
  <c r="MIP68" i="7"/>
  <c r="MIQ68" i="7"/>
  <c r="MIR68" i="7"/>
  <c r="MIS68" i="7"/>
  <c r="MIT68" i="7"/>
  <c r="MIU68" i="7"/>
  <c r="MIV68" i="7"/>
  <c r="MIW68" i="7"/>
  <c r="MIX68" i="7"/>
  <c r="MIY68" i="7"/>
  <c r="MIZ68" i="7"/>
  <c r="MJA68" i="7"/>
  <c r="MJB68" i="7"/>
  <c r="MJC68" i="7"/>
  <c r="MJD68" i="7"/>
  <c r="MJE68" i="7"/>
  <c r="MJF68" i="7"/>
  <c r="MJG68" i="7"/>
  <c r="MJH68" i="7"/>
  <c r="MJI68" i="7"/>
  <c r="MJJ68" i="7"/>
  <c r="MJK68" i="7"/>
  <c r="MJL68" i="7"/>
  <c r="MJM68" i="7"/>
  <c r="MJN68" i="7"/>
  <c r="MJO68" i="7"/>
  <c r="MJP68" i="7"/>
  <c r="MJQ68" i="7"/>
  <c r="MJR68" i="7"/>
  <c r="MJS68" i="7"/>
  <c r="MJT68" i="7"/>
  <c r="MJU68" i="7"/>
  <c r="MJV68" i="7"/>
  <c r="MJW68" i="7"/>
  <c r="MJX68" i="7"/>
  <c r="MJY68" i="7"/>
  <c r="MJZ68" i="7"/>
  <c r="MKA68" i="7"/>
  <c r="MKB68" i="7"/>
  <c r="MKC68" i="7"/>
  <c r="MKD68" i="7"/>
  <c r="MKE68" i="7"/>
  <c r="MKF68" i="7"/>
  <c r="MKG68" i="7"/>
  <c r="MKH68" i="7"/>
  <c r="MKI68" i="7"/>
  <c r="MKJ68" i="7"/>
  <c r="MKK68" i="7"/>
  <c r="MKL68" i="7"/>
  <c r="MKM68" i="7"/>
  <c r="MKN68" i="7"/>
  <c r="MKO68" i="7"/>
  <c r="MKP68" i="7"/>
  <c r="MKQ68" i="7"/>
  <c r="MKR68" i="7"/>
  <c r="MKS68" i="7"/>
  <c r="MKT68" i="7"/>
  <c r="MKU68" i="7"/>
  <c r="MKV68" i="7"/>
  <c r="MKW68" i="7"/>
  <c r="MKX68" i="7"/>
  <c r="MKY68" i="7"/>
  <c r="MKZ68" i="7"/>
  <c r="MLA68" i="7"/>
  <c r="MLB68" i="7"/>
  <c r="MLC68" i="7"/>
  <c r="MLD68" i="7"/>
  <c r="MLE68" i="7"/>
  <c r="MLF68" i="7"/>
  <c r="MLG68" i="7"/>
  <c r="MLH68" i="7"/>
  <c r="MLI68" i="7"/>
  <c r="MLJ68" i="7"/>
  <c r="MLK68" i="7"/>
  <c r="MLL68" i="7"/>
  <c r="MLM68" i="7"/>
  <c r="MLN68" i="7"/>
  <c r="MLO68" i="7"/>
  <c r="MLP68" i="7"/>
  <c r="MLQ68" i="7"/>
  <c r="MLR68" i="7"/>
  <c r="MLS68" i="7"/>
  <c r="MLT68" i="7"/>
  <c r="MLU68" i="7"/>
  <c r="MLV68" i="7"/>
  <c r="MLW68" i="7"/>
  <c r="MLX68" i="7"/>
  <c r="MLY68" i="7"/>
  <c r="MLZ68" i="7"/>
  <c r="MMA68" i="7"/>
  <c r="MMB68" i="7"/>
  <c r="MMC68" i="7"/>
  <c r="MMD68" i="7"/>
  <c r="MME68" i="7"/>
  <c r="MMF68" i="7"/>
  <c r="MMG68" i="7"/>
  <c r="MMH68" i="7"/>
  <c r="MMI68" i="7"/>
  <c r="MMJ68" i="7"/>
  <c r="MMK68" i="7"/>
  <c r="MML68" i="7"/>
  <c r="MMM68" i="7"/>
  <c r="MMN68" i="7"/>
  <c r="MMO68" i="7"/>
  <c r="MMP68" i="7"/>
  <c r="MMQ68" i="7"/>
  <c r="MMR68" i="7"/>
  <c r="MMS68" i="7"/>
  <c r="MMT68" i="7"/>
  <c r="MMU68" i="7"/>
  <c r="MMV68" i="7"/>
  <c r="MMW68" i="7"/>
  <c r="MMX68" i="7"/>
  <c r="MMY68" i="7"/>
  <c r="MMZ68" i="7"/>
  <c r="MNA68" i="7"/>
  <c r="MNB68" i="7"/>
  <c r="MNC68" i="7"/>
  <c r="MND68" i="7"/>
  <c r="MNE68" i="7"/>
  <c r="MNF68" i="7"/>
  <c r="MNG68" i="7"/>
  <c r="MNH68" i="7"/>
  <c r="MNI68" i="7"/>
  <c r="MNJ68" i="7"/>
  <c r="MNK68" i="7"/>
  <c r="MNL68" i="7"/>
  <c r="MNM68" i="7"/>
  <c r="MNN68" i="7"/>
  <c r="MNO68" i="7"/>
  <c r="MNP68" i="7"/>
  <c r="MNQ68" i="7"/>
  <c r="MNR68" i="7"/>
  <c r="MNS68" i="7"/>
  <c r="MNT68" i="7"/>
  <c r="MNU68" i="7"/>
  <c r="MNV68" i="7"/>
  <c r="MNW68" i="7"/>
  <c r="MNX68" i="7"/>
  <c r="MNY68" i="7"/>
  <c r="MNZ68" i="7"/>
  <c r="MOA68" i="7"/>
  <c r="MOB68" i="7"/>
  <c r="MOC68" i="7"/>
  <c r="MOD68" i="7"/>
  <c r="MOE68" i="7"/>
  <c r="MOF68" i="7"/>
  <c r="MOG68" i="7"/>
  <c r="MOH68" i="7"/>
  <c r="MOI68" i="7"/>
  <c r="MOJ68" i="7"/>
  <c r="MOK68" i="7"/>
  <c r="MOL68" i="7"/>
  <c r="MOM68" i="7"/>
  <c r="MON68" i="7"/>
  <c r="MOO68" i="7"/>
  <c r="MOP68" i="7"/>
  <c r="MOQ68" i="7"/>
  <c r="MOR68" i="7"/>
  <c r="MOS68" i="7"/>
  <c r="MOT68" i="7"/>
  <c r="MOU68" i="7"/>
  <c r="MOV68" i="7"/>
  <c r="MOW68" i="7"/>
  <c r="MOX68" i="7"/>
  <c r="MOY68" i="7"/>
  <c r="MOZ68" i="7"/>
  <c r="MPA68" i="7"/>
  <c r="MPB68" i="7"/>
  <c r="MPC68" i="7"/>
  <c r="MPD68" i="7"/>
  <c r="MPE68" i="7"/>
  <c r="MPF68" i="7"/>
  <c r="MPG68" i="7"/>
  <c r="MPH68" i="7"/>
  <c r="MPI68" i="7"/>
  <c r="MPJ68" i="7"/>
  <c r="MPK68" i="7"/>
  <c r="MPL68" i="7"/>
  <c r="MPM68" i="7"/>
  <c r="MPN68" i="7"/>
  <c r="MPO68" i="7"/>
  <c r="MPP68" i="7"/>
  <c r="MPQ68" i="7"/>
  <c r="MPR68" i="7"/>
  <c r="MPS68" i="7"/>
  <c r="MPT68" i="7"/>
  <c r="MPU68" i="7"/>
  <c r="MPV68" i="7"/>
  <c r="MPW68" i="7"/>
  <c r="MPX68" i="7"/>
  <c r="MPY68" i="7"/>
  <c r="MPZ68" i="7"/>
  <c r="MQA68" i="7"/>
  <c r="MQB68" i="7"/>
  <c r="MQC68" i="7"/>
  <c r="MQD68" i="7"/>
  <c r="MQE68" i="7"/>
  <c r="MQF68" i="7"/>
  <c r="MQG68" i="7"/>
  <c r="MQH68" i="7"/>
  <c r="MQI68" i="7"/>
  <c r="MQJ68" i="7"/>
  <c r="MQK68" i="7"/>
  <c r="MQL68" i="7"/>
  <c r="MQM68" i="7"/>
  <c r="MQN68" i="7"/>
  <c r="MQO68" i="7"/>
  <c r="MQP68" i="7"/>
  <c r="MQQ68" i="7"/>
  <c r="MQR68" i="7"/>
  <c r="MQS68" i="7"/>
  <c r="MQT68" i="7"/>
  <c r="MQU68" i="7"/>
  <c r="MQV68" i="7"/>
  <c r="MQW68" i="7"/>
  <c r="MQX68" i="7"/>
  <c r="MQY68" i="7"/>
  <c r="MQZ68" i="7"/>
  <c r="MRA68" i="7"/>
  <c r="MRB68" i="7"/>
  <c r="MRC68" i="7"/>
  <c r="MRD68" i="7"/>
  <c r="MRE68" i="7"/>
  <c r="MRF68" i="7"/>
  <c r="MRG68" i="7"/>
  <c r="MRH68" i="7"/>
  <c r="MRI68" i="7"/>
  <c r="MRJ68" i="7"/>
  <c r="MRK68" i="7"/>
  <c r="MRL68" i="7"/>
  <c r="MRM68" i="7"/>
  <c r="MRN68" i="7"/>
  <c r="MRO68" i="7"/>
  <c r="MRP68" i="7"/>
  <c r="MRQ68" i="7"/>
  <c r="MRR68" i="7"/>
  <c r="MRS68" i="7"/>
  <c r="MRT68" i="7"/>
  <c r="MRU68" i="7"/>
  <c r="MRV68" i="7"/>
  <c r="MRW68" i="7"/>
  <c r="MRX68" i="7"/>
  <c r="MRY68" i="7"/>
  <c r="MRZ68" i="7"/>
  <c r="MSA68" i="7"/>
  <c r="MSB68" i="7"/>
  <c r="MSC68" i="7"/>
  <c r="MSD68" i="7"/>
  <c r="MSE68" i="7"/>
  <c r="MSF68" i="7"/>
  <c r="MSG68" i="7"/>
  <c r="MSH68" i="7"/>
  <c r="MSI68" i="7"/>
  <c r="MSJ68" i="7"/>
  <c r="MSK68" i="7"/>
  <c r="MSL68" i="7"/>
  <c r="MSM68" i="7"/>
  <c r="MSN68" i="7"/>
  <c r="MSO68" i="7"/>
  <c r="MSP68" i="7"/>
  <c r="MSQ68" i="7"/>
  <c r="MSR68" i="7"/>
  <c r="MSS68" i="7"/>
  <c r="MST68" i="7"/>
  <c r="MSU68" i="7"/>
  <c r="MSV68" i="7"/>
  <c r="MSW68" i="7"/>
  <c r="MSX68" i="7"/>
  <c r="MSY68" i="7"/>
  <c r="MSZ68" i="7"/>
  <c r="MTA68" i="7"/>
  <c r="MTB68" i="7"/>
  <c r="MTC68" i="7"/>
  <c r="MTD68" i="7"/>
  <c r="MTE68" i="7"/>
  <c r="MTF68" i="7"/>
  <c r="MTG68" i="7"/>
  <c r="MTH68" i="7"/>
  <c r="MTI68" i="7"/>
  <c r="MTJ68" i="7"/>
  <c r="MTK68" i="7"/>
  <c r="MTL68" i="7"/>
  <c r="MTM68" i="7"/>
  <c r="MTN68" i="7"/>
  <c r="MTO68" i="7"/>
  <c r="MTP68" i="7"/>
  <c r="MTQ68" i="7"/>
  <c r="MTR68" i="7"/>
  <c r="MTS68" i="7"/>
  <c r="MTT68" i="7"/>
  <c r="MTU68" i="7"/>
  <c r="MTV68" i="7"/>
  <c r="MTW68" i="7"/>
  <c r="MTX68" i="7"/>
  <c r="MTY68" i="7"/>
  <c r="MTZ68" i="7"/>
  <c r="MUA68" i="7"/>
  <c r="MUB68" i="7"/>
  <c r="MUC68" i="7"/>
  <c r="MUD68" i="7"/>
  <c r="MUE68" i="7"/>
  <c r="MUF68" i="7"/>
  <c r="MUG68" i="7"/>
  <c r="MUH68" i="7"/>
  <c r="MUI68" i="7"/>
  <c r="MUJ68" i="7"/>
  <c r="MUK68" i="7"/>
  <c r="MUL68" i="7"/>
  <c r="MUM68" i="7"/>
  <c r="MUN68" i="7"/>
  <c r="MUO68" i="7"/>
  <c r="MUP68" i="7"/>
  <c r="MUQ68" i="7"/>
  <c r="MUR68" i="7"/>
  <c r="MUS68" i="7"/>
  <c r="MUT68" i="7"/>
  <c r="MUU68" i="7"/>
  <c r="MUV68" i="7"/>
  <c r="MUW68" i="7"/>
  <c r="MUX68" i="7"/>
  <c r="MUY68" i="7"/>
  <c r="MUZ68" i="7"/>
  <c r="MVA68" i="7"/>
  <c r="MVB68" i="7"/>
  <c r="MVC68" i="7"/>
  <c r="MVD68" i="7"/>
  <c r="MVE68" i="7"/>
  <c r="MVF68" i="7"/>
  <c r="MVG68" i="7"/>
  <c r="MVH68" i="7"/>
  <c r="MVI68" i="7"/>
  <c r="MVJ68" i="7"/>
  <c r="MVK68" i="7"/>
  <c r="MVL68" i="7"/>
  <c r="MVM68" i="7"/>
  <c r="MVN68" i="7"/>
  <c r="MVO68" i="7"/>
  <c r="MVP68" i="7"/>
  <c r="MVQ68" i="7"/>
  <c r="MVR68" i="7"/>
  <c r="MVS68" i="7"/>
  <c r="MVT68" i="7"/>
  <c r="MVU68" i="7"/>
  <c r="MVV68" i="7"/>
  <c r="MVW68" i="7"/>
  <c r="MVX68" i="7"/>
  <c r="MVY68" i="7"/>
  <c r="MVZ68" i="7"/>
  <c r="MWA68" i="7"/>
  <c r="MWB68" i="7"/>
  <c r="MWC68" i="7"/>
  <c r="MWD68" i="7"/>
  <c r="MWE68" i="7"/>
  <c r="MWF68" i="7"/>
  <c r="MWG68" i="7"/>
  <c r="MWH68" i="7"/>
  <c r="MWI68" i="7"/>
  <c r="MWJ68" i="7"/>
  <c r="MWK68" i="7"/>
  <c r="MWL68" i="7"/>
  <c r="MWM68" i="7"/>
  <c r="MWN68" i="7"/>
  <c r="MWO68" i="7"/>
  <c r="MWP68" i="7"/>
  <c r="MWQ68" i="7"/>
  <c r="MWR68" i="7"/>
  <c r="MWS68" i="7"/>
  <c r="MWT68" i="7"/>
  <c r="MWU68" i="7"/>
  <c r="MWV68" i="7"/>
  <c r="MWW68" i="7"/>
  <c r="MWX68" i="7"/>
  <c r="MWY68" i="7"/>
  <c r="MWZ68" i="7"/>
  <c r="MXA68" i="7"/>
  <c r="MXB68" i="7"/>
  <c r="MXC68" i="7"/>
  <c r="MXD68" i="7"/>
  <c r="MXE68" i="7"/>
  <c r="MXF68" i="7"/>
  <c r="MXG68" i="7"/>
  <c r="MXH68" i="7"/>
  <c r="MXI68" i="7"/>
  <c r="MXJ68" i="7"/>
  <c r="MXK68" i="7"/>
  <c r="MXL68" i="7"/>
  <c r="MXM68" i="7"/>
  <c r="MXN68" i="7"/>
  <c r="MXO68" i="7"/>
  <c r="MXP68" i="7"/>
  <c r="MXQ68" i="7"/>
  <c r="MXR68" i="7"/>
  <c r="MXS68" i="7"/>
  <c r="MXT68" i="7"/>
  <c r="MXU68" i="7"/>
  <c r="MXV68" i="7"/>
  <c r="MXW68" i="7"/>
  <c r="MXX68" i="7"/>
  <c r="MXY68" i="7"/>
  <c r="MXZ68" i="7"/>
  <c r="MYA68" i="7"/>
  <c r="MYB68" i="7"/>
  <c r="MYC68" i="7"/>
  <c r="MYD68" i="7"/>
  <c r="MYE68" i="7"/>
  <c r="MYF68" i="7"/>
  <c r="MYG68" i="7"/>
  <c r="MYH68" i="7"/>
  <c r="MYI68" i="7"/>
  <c r="MYJ68" i="7"/>
  <c r="MYK68" i="7"/>
  <c r="MYL68" i="7"/>
  <c r="MYM68" i="7"/>
  <c r="MYN68" i="7"/>
  <c r="MYO68" i="7"/>
  <c r="MYP68" i="7"/>
  <c r="MYQ68" i="7"/>
  <c r="MYR68" i="7"/>
  <c r="MYS68" i="7"/>
  <c r="MYT68" i="7"/>
  <c r="MYU68" i="7"/>
  <c r="MYV68" i="7"/>
  <c r="MYW68" i="7"/>
  <c r="MYX68" i="7"/>
  <c r="MYY68" i="7"/>
  <c r="MYZ68" i="7"/>
  <c r="MZA68" i="7"/>
  <c r="MZB68" i="7"/>
  <c r="MZC68" i="7"/>
  <c r="MZD68" i="7"/>
  <c r="MZE68" i="7"/>
  <c r="MZF68" i="7"/>
  <c r="MZG68" i="7"/>
  <c r="MZH68" i="7"/>
  <c r="MZI68" i="7"/>
  <c r="MZJ68" i="7"/>
  <c r="MZK68" i="7"/>
  <c r="MZL68" i="7"/>
  <c r="MZM68" i="7"/>
  <c r="MZN68" i="7"/>
  <c r="MZO68" i="7"/>
  <c r="MZP68" i="7"/>
  <c r="MZQ68" i="7"/>
  <c r="MZR68" i="7"/>
  <c r="MZS68" i="7"/>
  <c r="MZT68" i="7"/>
  <c r="MZU68" i="7"/>
  <c r="MZV68" i="7"/>
  <c r="MZW68" i="7"/>
  <c r="MZX68" i="7"/>
  <c r="MZY68" i="7"/>
  <c r="MZZ68" i="7"/>
  <c r="NAA68" i="7"/>
  <c r="NAB68" i="7"/>
  <c r="NAC68" i="7"/>
  <c r="NAD68" i="7"/>
  <c r="NAE68" i="7"/>
  <c r="NAF68" i="7"/>
  <c r="NAG68" i="7"/>
  <c r="NAH68" i="7"/>
  <c r="NAI68" i="7"/>
  <c r="NAJ68" i="7"/>
  <c r="NAK68" i="7"/>
  <c r="NAL68" i="7"/>
  <c r="NAM68" i="7"/>
  <c r="NAN68" i="7"/>
  <c r="NAO68" i="7"/>
  <c r="NAP68" i="7"/>
  <c r="NAQ68" i="7"/>
  <c r="NAR68" i="7"/>
  <c r="NAS68" i="7"/>
  <c r="NAT68" i="7"/>
  <c r="NAU68" i="7"/>
  <c r="NAV68" i="7"/>
  <c r="NAW68" i="7"/>
  <c r="NAX68" i="7"/>
  <c r="NAY68" i="7"/>
  <c r="NAZ68" i="7"/>
  <c r="NBA68" i="7"/>
  <c r="NBB68" i="7"/>
  <c r="NBC68" i="7"/>
  <c r="NBD68" i="7"/>
  <c r="NBE68" i="7"/>
  <c r="NBF68" i="7"/>
  <c r="NBG68" i="7"/>
  <c r="NBH68" i="7"/>
  <c r="NBI68" i="7"/>
  <c r="NBJ68" i="7"/>
  <c r="NBK68" i="7"/>
  <c r="NBL68" i="7"/>
  <c r="NBM68" i="7"/>
  <c r="NBN68" i="7"/>
  <c r="NBO68" i="7"/>
  <c r="NBP68" i="7"/>
  <c r="NBQ68" i="7"/>
  <c r="NBR68" i="7"/>
  <c r="NBS68" i="7"/>
  <c r="NBT68" i="7"/>
  <c r="NBU68" i="7"/>
  <c r="NBV68" i="7"/>
  <c r="NBW68" i="7"/>
  <c r="NBX68" i="7"/>
  <c r="NBY68" i="7"/>
  <c r="NBZ68" i="7"/>
  <c r="NCA68" i="7"/>
  <c r="NCB68" i="7"/>
  <c r="NCC68" i="7"/>
  <c r="NCD68" i="7"/>
  <c r="NCE68" i="7"/>
  <c r="NCF68" i="7"/>
  <c r="NCG68" i="7"/>
  <c r="NCH68" i="7"/>
  <c r="NCI68" i="7"/>
  <c r="NCJ68" i="7"/>
  <c r="NCK68" i="7"/>
  <c r="NCL68" i="7"/>
  <c r="NCM68" i="7"/>
  <c r="NCN68" i="7"/>
  <c r="NCO68" i="7"/>
  <c r="NCP68" i="7"/>
  <c r="NCQ68" i="7"/>
  <c r="NCR68" i="7"/>
  <c r="NCS68" i="7"/>
  <c r="NCT68" i="7"/>
  <c r="NCU68" i="7"/>
  <c r="NCV68" i="7"/>
  <c r="NCW68" i="7"/>
  <c r="NCX68" i="7"/>
  <c r="NCY68" i="7"/>
  <c r="NCZ68" i="7"/>
  <c r="NDA68" i="7"/>
  <c r="NDB68" i="7"/>
  <c r="NDC68" i="7"/>
  <c r="NDD68" i="7"/>
  <c r="NDE68" i="7"/>
  <c r="NDF68" i="7"/>
  <c r="NDG68" i="7"/>
  <c r="NDH68" i="7"/>
  <c r="NDI68" i="7"/>
  <c r="NDJ68" i="7"/>
  <c r="NDK68" i="7"/>
  <c r="NDL68" i="7"/>
  <c r="NDM68" i="7"/>
  <c r="NDN68" i="7"/>
  <c r="NDO68" i="7"/>
  <c r="NDP68" i="7"/>
  <c r="NDQ68" i="7"/>
  <c r="NDR68" i="7"/>
  <c r="NDS68" i="7"/>
  <c r="NDT68" i="7"/>
  <c r="NDU68" i="7"/>
  <c r="NDV68" i="7"/>
  <c r="NDW68" i="7"/>
  <c r="NDX68" i="7"/>
  <c r="NDY68" i="7"/>
  <c r="NDZ68" i="7"/>
  <c r="NEA68" i="7"/>
  <c r="NEB68" i="7"/>
  <c r="NEC68" i="7"/>
  <c r="NED68" i="7"/>
  <c r="NEE68" i="7"/>
  <c r="NEF68" i="7"/>
  <c r="NEG68" i="7"/>
  <c r="NEH68" i="7"/>
  <c r="NEI68" i="7"/>
  <c r="NEJ68" i="7"/>
  <c r="NEK68" i="7"/>
  <c r="NEL68" i="7"/>
  <c r="NEM68" i="7"/>
  <c r="NEN68" i="7"/>
  <c r="NEO68" i="7"/>
  <c r="NEP68" i="7"/>
  <c r="NEQ68" i="7"/>
  <c r="NER68" i="7"/>
  <c r="NES68" i="7"/>
  <c r="NET68" i="7"/>
  <c r="NEU68" i="7"/>
  <c r="NEV68" i="7"/>
  <c r="NEW68" i="7"/>
  <c r="NEX68" i="7"/>
  <c r="NEY68" i="7"/>
  <c r="NEZ68" i="7"/>
  <c r="NFA68" i="7"/>
  <c r="NFB68" i="7"/>
  <c r="NFC68" i="7"/>
  <c r="NFD68" i="7"/>
  <c r="NFE68" i="7"/>
  <c r="NFF68" i="7"/>
  <c r="NFG68" i="7"/>
  <c r="NFH68" i="7"/>
  <c r="NFI68" i="7"/>
  <c r="NFJ68" i="7"/>
  <c r="NFK68" i="7"/>
  <c r="NFL68" i="7"/>
  <c r="NFM68" i="7"/>
  <c r="NFN68" i="7"/>
  <c r="NFO68" i="7"/>
  <c r="NFP68" i="7"/>
  <c r="NFQ68" i="7"/>
  <c r="NFR68" i="7"/>
  <c r="NFS68" i="7"/>
  <c r="NFT68" i="7"/>
  <c r="NFU68" i="7"/>
  <c r="NFV68" i="7"/>
  <c r="NFW68" i="7"/>
  <c r="NFX68" i="7"/>
  <c r="NFY68" i="7"/>
  <c r="NFZ68" i="7"/>
  <c r="NGA68" i="7"/>
  <c r="NGB68" i="7"/>
  <c r="NGC68" i="7"/>
  <c r="NGD68" i="7"/>
  <c r="NGE68" i="7"/>
  <c r="NGF68" i="7"/>
  <c r="NGG68" i="7"/>
  <c r="NGH68" i="7"/>
  <c r="NGI68" i="7"/>
  <c r="NGJ68" i="7"/>
  <c r="NGK68" i="7"/>
  <c r="NGL68" i="7"/>
  <c r="NGM68" i="7"/>
  <c r="NGN68" i="7"/>
  <c r="NGO68" i="7"/>
  <c r="NGP68" i="7"/>
  <c r="NGQ68" i="7"/>
  <c r="NGR68" i="7"/>
  <c r="NGS68" i="7"/>
  <c r="NGT68" i="7"/>
  <c r="NGU68" i="7"/>
  <c r="NGV68" i="7"/>
  <c r="NGW68" i="7"/>
  <c r="NGX68" i="7"/>
  <c r="NGY68" i="7"/>
  <c r="NGZ68" i="7"/>
  <c r="NHA68" i="7"/>
  <c r="NHB68" i="7"/>
  <c r="NHC68" i="7"/>
  <c r="NHD68" i="7"/>
  <c r="NHE68" i="7"/>
  <c r="NHF68" i="7"/>
  <c r="NHG68" i="7"/>
  <c r="NHH68" i="7"/>
  <c r="NHI68" i="7"/>
  <c r="NHJ68" i="7"/>
  <c r="NHK68" i="7"/>
  <c r="NHL68" i="7"/>
  <c r="NHM68" i="7"/>
  <c r="NHN68" i="7"/>
  <c r="NHO68" i="7"/>
  <c r="NHP68" i="7"/>
  <c r="NHQ68" i="7"/>
  <c r="NHR68" i="7"/>
  <c r="NHS68" i="7"/>
  <c r="NHT68" i="7"/>
  <c r="NHU68" i="7"/>
  <c r="NHV68" i="7"/>
  <c r="NHW68" i="7"/>
  <c r="NHX68" i="7"/>
  <c r="NHY68" i="7"/>
  <c r="NHZ68" i="7"/>
  <c r="NIA68" i="7"/>
  <c r="NIB68" i="7"/>
  <c r="NIC68" i="7"/>
  <c r="NID68" i="7"/>
  <c r="NIE68" i="7"/>
  <c r="NIF68" i="7"/>
  <c r="NIG68" i="7"/>
  <c r="NIH68" i="7"/>
  <c r="NII68" i="7"/>
  <c r="NIJ68" i="7"/>
  <c r="NIK68" i="7"/>
  <c r="NIL68" i="7"/>
  <c r="NIM68" i="7"/>
  <c r="NIN68" i="7"/>
  <c r="NIO68" i="7"/>
  <c r="NIP68" i="7"/>
  <c r="NIQ68" i="7"/>
  <c r="NIR68" i="7"/>
  <c r="NIS68" i="7"/>
  <c r="NIT68" i="7"/>
  <c r="NIU68" i="7"/>
  <c r="NIV68" i="7"/>
  <c r="NIW68" i="7"/>
  <c r="NIX68" i="7"/>
  <c r="NIY68" i="7"/>
  <c r="NIZ68" i="7"/>
  <c r="NJA68" i="7"/>
  <c r="NJB68" i="7"/>
  <c r="NJC68" i="7"/>
  <c r="NJD68" i="7"/>
  <c r="NJE68" i="7"/>
  <c r="NJF68" i="7"/>
  <c r="NJG68" i="7"/>
  <c r="NJH68" i="7"/>
  <c r="NJI68" i="7"/>
  <c r="NJJ68" i="7"/>
  <c r="NJK68" i="7"/>
  <c r="NJL68" i="7"/>
  <c r="NJM68" i="7"/>
  <c r="NJN68" i="7"/>
  <c r="NJO68" i="7"/>
  <c r="NJP68" i="7"/>
  <c r="NJQ68" i="7"/>
  <c r="NJR68" i="7"/>
  <c r="NJS68" i="7"/>
  <c r="NJT68" i="7"/>
  <c r="NJU68" i="7"/>
  <c r="NJV68" i="7"/>
  <c r="NJW68" i="7"/>
  <c r="NJX68" i="7"/>
  <c r="NJY68" i="7"/>
  <c r="NJZ68" i="7"/>
  <c r="NKA68" i="7"/>
  <c r="NKB68" i="7"/>
  <c r="NKC68" i="7"/>
  <c r="NKD68" i="7"/>
  <c r="NKE68" i="7"/>
  <c r="NKF68" i="7"/>
  <c r="NKG68" i="7"/>
  <c r="NKH68" i="7"/>
  <c r="NKI68" i="7"/>
  <c r="NKJ68" i="7"/>
  <c r="NKK68" i="7"/>
  <c r="NKL68" i="7"/>
  <c r="NKM68" i="7"/>
  <c r="NKN68" i="7"/>
  <c r="NKO68" i="7"/>
  <c r="NKP68" i="7"/>
  <c r="NKQ68" i="7"/>
  <c r="NKR68" i="7"/>
  <c r="NKS68" i="7"/>
  <c r="NKT68" i="7"/>
  <c r="NKU68" i="7"/>
  <c r="NKV68" i="7"/>
  <c r="NKW68" i="7"/>
  <c r="NKX68" i="7"/>
  <c r="NKY68" i="7"/>
  <c r="NKZ68" i="7"/>
  <c r="NLA68" i="7"/>
  <c r="NLB68" i="7"/>
  <c r="NLC68" i="7"/>
  <c r="NLD68" i="7"/>
  <c r="NLE68" i="7"/>
  <c r="NLF68" i="7"/>
  <c r="NLG68" i="7"/>
  <c r="NLH68" i="7"/>
  <c r="NLI68" i="7"/>
  <c r="NLJ68" i="7"/>
  <c r="NLK68" i="7"/>
  <c r="NLL68" i="7"/>
  <c r="NLM68" i="7"/>
  <c r="NLN68" i="7"/>
  <c r="NLO68" i="7"/>
  <c r="NLP68" i="7"/>
  <c r="NLQ68" i="7"/>
  <c r="NLR68" i="7"/>
  <c r="NLS68" i="7"/>
  <c r="NLT68" i="7"/>
  <c r="NLU68" i="7"/>
  <c r="NLV68" i="7"/>
  <c r="NLW68" i="7"/>
  <c r="NLX68" i="7"/>
  <c r="NLY68" i="7"/>
  <c r="NLZ68" i="7"/>
  <c r="NMA68" i="7"/>
  <c r="NMB68" i="7"/>
  <c r="NMC68" i="7"/>
  <c r="NMD68" i="7"/>
  <c r="NME68" i="7"/>
  <c r="NMF68" i="7"/>
  <c r="NMG68" i="7"/>
  <c r="NMH68" i="7"/>
  <c r="NMI68" i="7"/>
  <c r="NMJ68" i="7"/>
  <c r="NMK68" i="7"/>
  <c r="NML68" i="7"/>
  <c r="NMM68" i="7"/>
  <c r="NMN68" i="7"/>
  <c r="NMO68" i="7"/>
  <c r="NMP68" i="7"/>
  <c r="NMQ68" i="7"/>
  <c r="NMR68" i="7"/>
  <c r="NMS68" i="7"/>
  <c r="NMT68" i="7"/>
  <c r="NMU68" i="7"/>
  <c r="NMV68" i="7"/>
  <c r="NMW68" i="7"/>
  <c r="NMX68" i="7"/>
  <c r="NMY68" i="7"/>
  <c r="NMZ68" i="7"/>
  <c r="NNA68" i="7"/>
  <c r="NNB68" i="7"/>
  <c r="NNC68" i="7"/>
  <c r="NND68" i="7"/>
  <c r="NNE68" i="7"/>
  <c r="NNF68" i="7"/>
  <c r="NNG68" i="7"/>
  <c r="NNH68" i="7"/>
  <c r="NNI68" i="7"/>
  <c r="NNJ68" i="7"/>
  <c r="NNK68" i="7"/>
  <c r="NNL68" i="7"/>
  <c r="NNM68" i="7"/>
  <c r="NNN68" i="7"/>
  <c r="NNO68" i="7"/>
  <c r="NNP68" i="7"/>
  <c r="NNQ68" i="7"/>
  <c r="NNR68" i="7"/>
  <c r="NNS68" i="7"/>
  <c r="NNT68" i="7"/>
  <c r="NNU68" i="7"/>
  <c r="NNV68" i="7"/>
  <c r="NNW68" i="7"/>
  <c r="NNX68" i="7"/>
  <c r="NNY68" i="7"/>
  <c r="NNZ68" i="7"/>
  <c r="NOA68" i="7"/>
  <c r="NOB68" i="7"/>
  <c r="NOC68" i="7"/>
  <c r="NOD68" i="7"/>
  <c r="NOE68" i="7"/>
  <c r="NOF68" i="7"/>
  <c r="NOG68" i="7"/>
  <c r="NOH68" i="7"/>
  <c r="NOI68" i="7"/>
  <c r="NOJ68" i="7"/>
  <c r="NOK68" i="7"/>
  <c r="NOL68" i="7"/>
  <c r="NOM68" i="7"/>
  <c r="NON68" i="7"/>
  <c r="NOO68" i="7"/>
  <c r="NOP68" i="7"/>
  <c r="NOQ68" i="7"/>
  <c r="NOR68" i="7"/>
  <c r="NOS68" i="7"/>
  <c r="NOT68" i="7"/>
  <c r="NOU68" i="7"/>
  <c r="NOV68" i="7"/>
  <c r="NOW68" i="7"/>
  <c r="NOX68" i="7"/>
  <c r="NOY68" i="7"/>
  <c r="NOZ68" i="7"/>
  <c r="NPA68" i="7"/>
  <c r="NPB68" i="7"/>
  <c r="NPC68" i="7"/>
  <c r="NPD68" i="7"/>
  <c r="NPE68" i="7"/>
  <c r="NPF68" i="7"/>
  <c r="NPG68" i="7"/>
  <c r="NPH68" i="7"/>
  <c r="NPI68" i="7"/>
  <c r="NPJ68" i="7"/>
  <c r="NPK68" i="7"/>
  <c r="NPL68" i="7"/>
  <c r="NPM68" i="7"/>
  <c r="NPN68" i="7"/>
  <c r="NPO68" i="7"/>
  <c r="NPP68" i="7"/>
  <c r="NPQ68" i="7"/>
  <c r="NPR68" i="7"/>
  <c r="NPS68" i="7"/>
  <c r="NPT68" i="7"/>
  <c r="NPU68" i="7"/>
  <c r="NPV68" i="7"/>
  <c r="NPW68" i="7"/>
  <c r="NPX68" i="7"/>
  <c r="NPY68" i="7"/>
  <c r="NPZ68" i="7"/>
  <c r="NQA68" i="7"/>
  <c r="NQB68" i="7"/>
  <c r="NQC68" i="7"/>
  <c r="NQD68" i="7"/>
  <c r="NQE68" i="7"/>
  <c r="NQF68" i="7"/>
  <c r="NQG68" i="7"/>
  <c r="NQH68" i="7"/>
  <c r="NQI68" i="7"/>
  <c r="NQJ68" i="7"/>
  <c r="NQK68" i="7"/>
  <c r="NQL68" i="7"/>
  <c r="NQM68" i="7"/>
  <c r="NQN68" i="7"/>
  <c r="NQO68" i="7"/>
  <c r="NQP68" i="7"/>
  <c r="NQQ68" i="7"/>
  <c r="NQR68" i="7"/>
  <c r="NQS68" i="7"/>
  <c r="NQT68" i="7"/>
  <c r="NQU68" i="7"/>
  <c r="NQV68" i="7"/>
  <c r="NQW68" i="7"/>
  <c r="NQX68" i="7"/>
  <c r="NQY68" i="7"/>
  <c r="NQZ68" i="7"/>
  <c r="NRA68" i="7"/>
  <c r="NRB68" i="7"/>
  <c r="NRC68" i="7"/>
  <c r="NRD68" i="7"/>
  <c r="NRE68" i="7"/>
  <c r="NRF68" i="7"/>
  <c r="NRG68" i="7"/>
  <c r="NRH68" i="7"/>
  <c r="NRI68" i="7"/>
  <c r="NRJ68" i="7"/>
  <c r="NRK68" i="7"/>
  <c r="NRL68" i="7"/>
  <c r="NRM68" i="7"/>
  <c r="NRN68" i="7"/>
  <c r="NRO68" i="7"/>
  <c r="NRP68" i="7"/>
  <c r="NRQ68" i="7"/>
  <c r="NRR68" i="7"/>
  <c r="NRS68" i="7"/>
  <c r="NRT68" i="7"/>
  <c r="NRU68" i="7"/>
  <c r="NRV68" i="7"/>
  <c r="NRW68" i="7"/>
  <c r="NRX68" i="7"/>
  <c r="NRY68" i="7"/>
  <c r="NRZ68" i="7"/>
  <c r="NSA68" i="7"/>
  <c r="NSB68" i="7"/>
  <c r="NSC68" i="7"/>
  <c r="NSD68" i="7"/>
  <c r="NSE68" i="7"/>
  <c r="NSF68" i="7"/>
  <c r="NSG68" i="7"/>
  <c r="NSH68" i="7"/>
  <c r="NSI68" i="7"/>
  <c r="NSJ68" i="7"/>
  <c r="NSK68" i="7"/>
  <c r="NSL68" i="7"/>
  <c r="NSM68" i="7"/>
  <c r="NSN68" i="7"/>
  <c r="NSO68" i="7"/>
  <c r="NSP68" i="7"/>
  <c r="NSQ68" i="7"/>
  <c r="NSR68" i="7"/>
  <c r="NSS68" i="7"/>
  <c r="NST68" i="7"/>
  <c r="NSU68" i="7"/>
  <c r="NSV68" i="7"/>
  <c r="NSW68" i="7"/>
  <c r="NSX68" i="7"/>
  <c r="NSY68" i="7"/>
  <c r="NSZ68" i="7"/>
  <c r="NTA68" i="7"/>
  <c r="NTB68" i="7"/>
  <c r="NTC68" i="7"/>
  <c r="NTD68" i="7"/>
  <c r="NTE68" i="7"/>
  <c r="NTF68" i="7"/>
  <c r="NTG68" i="7"/>
  <c r="NTH68" i="7"/>
  <c r="NTI68" i="7"/>
  <c r="NTJ68" i="7"/>
  <c r="NTK68" i="7"/>
  <c r="NTL68" i="7"/>
  <c r="NTM68" i="7"/>
  <c r="NTN68" i="7"/>
  <c r="NTO68" i="7"/>
  <c r="NTP68" i="7"/>
  <c r="NTQ68" i="7"/>
  <c r="NTR68" i="7"/>
  <c r="NTS68" i="7"/>
  <c r="NTT68" i="7"/>
  <c r="NTU68" i="7"/>
  <c r="NTV68" i="7"/>
  <c r="NTW68" i="7"/>
  <c r="NTX68" i="7"/>
  <c r="NTY68" i="7"/>
  <c r="NTZ68" i="7"/>
  <c r="NUA68" i="7"/>
  <c r="NUB68" i="7"/>
  <c r="NUC68" i="7"/>
  <c r="NUD68" i="7"/>
  <c r="NUE68" i="7"/>
  <c r="NUF68" i="7"/>
  <c r="NUG68" i="7"/>
  <c r="NUH68" i="7"/>
  <c r="NUI68" i="7"/>
  <c r="NUJ68" i="7"/>
  <c r="NUK68" i="7"/>
  <c r="NUL68" i="7"/>
  <c r="NUM68" i="7"/>
  <c r="NUN68" i="7"/>
  <c r="NUO68" i="7"/>
  <c r="NUP68" i="7"/>
  <c r="NUQ68" i="7"/>
  <c r="NUR68" i="7"/>
  <c r="NUS68" i="7"/>
  <c r="NUT68" i="7"/>
  <c r="NUU68" i="7"/>
  <c r="NUV68" i="7"/>
  <c r="NUW68" i="7"/>
  <c r="NUX68" i="7"/>
  <c r="NUY68" i="7"/>
  <c r="NUZ68" i="7"/>
  <c r="NVA68" i="7"/>
  <c r="NVB68" i="7"/>
  <c r="NVC68" i="7"/>
  <c r="NVD68" i="7"/>
  <c r="NVE68" i="7"/>
  <c r="NVF68" i="7"/>
  <c r="NVG68" i="7"/>
  <c r="NVH68" i="7"/>
  <c r="NVI68" i="7"/>
  <c r="NVJ68" i="7"/>
  <c r="NVK68" i="7"/>
  <c r="NVL68" i="7"/>
  <c r="NVM68" i="7"/>
  <c r="NVN68" i="7"/>
  <c r="NVO68" i="7"/>
  <c r="NVP68" i="7"/>
  <c r="NVQ68" i="7"/>
  <c r="NVR68" i="7"/>
  <c r="NVS68" i="7"/>
  <c r="NVT68" i="7"/>
  <c r="NVU68" i="7"/>
  <c r="NVV68" i="7"/>
  <c r="NVW68" i="7"/>
  <c r="NVX68" i="7"/>
  <c r="NVY68" i="7"/>
  <c r="NVZ68" i="7"/>
  <c r="NWA68" i="7"/>
  <c r="NWB68" i="7"/>
  <c r="NWC68" i="7"/>
  <c r="NWD68" i="7"/>
  <c r="NWE68" i="7"/>
  <c r="NWF68" i="7"/>
  <c r="NWG68" i="7"/>
  <c r="NWH68" i="7"/>
  <c r="NWI68" i="7"/>
  <c r="NWJ68" i="7"/>
  <c r="NWK68" i="7"/>
  <c r="NWL68" i="7"/>
  <c r="NWM68" i="7"/>
  <c r="NWN68" i="7"/>
  <c r="NWO68" i="7"/>
  <c r="NWP68" i="7"/>
  <c r="NWQ68" i="7"/>
  <c r="NWR68" i="7"/>
  <c r="NWS68" i="7"/>
  <c r="NWT68" i="7"/>
  <c r="NWU68" i="7"/>
  <c r="NWV68" i="7"/>
  <c r="NWW68" i="7"/>
  <c r="NWX68" i="7"/>
  <c r="NWY68" i="7"/>
  <c r="NWZ68" i="7"/>
  <c r="NXA68" i="7"/>
  <c r="NXB68" i="7"/>
  <c r="NXC68" i="7"/>
  <c r="NXD68" i="7"/>
  <c r="NXE68" i="7"/>
  <c r="NXF68" i="7"/>
  <c r="NXG68" i="7"/>
  <c r="NXH68" i="7"/>
  <c r="NXI68" i="7"/>
  <c r="NXJ68" i="7"/>
  <c r="NXK68" i="7"/>
  <c r="NXL68" i="7"/>
  <c r="NXM68" i="7"/>
  <c r="NXN68" i="7"/>
  <c r="NXO68" i="7"/>
  <c r="NXP68" i="7"/>
  <c r="NXQ68" i="7"/>
  <c r="NXR68" i="7"/>
  <c r="NXS68" i="7"/>
  <c r="NXT68" i="7"/>
  <c r="NXU68" i="7"/>
  <c r="NXV68" i="7"/>
  <c r="NXW68" i="7"/>
  <c r="NXX68" i="7"/>
  <c r="NXY68" i="7"/>
  <c r="NXZ68" i="7"/>
  <c r="NYA68" i="7"/>
  <c r="NYB68" i="7"/>
  <c r="NYC68" i="7"/>
  <c r="NYD68" i="7"/>
  <c r="NYE68" i="7"/>
  <c r="NYF68" i="7"/>
  <c r="NYG68" i="7"/>
  <c r="NYH68" i="7"/>
  <c r="NYI68" i="7"/>
  <c r="NYJ68" i="7"/>
  <c r="NYK68" i="7"/>
  <c r="NYL68" i="7"/>
  <c r="NYM68" i="7"/>
  <c r="NYN68" i="7"/>
  <c r="NYO68" i="7"/>
  <c r="NYP68" i="7"/>
  <c r="NYQ68" i="7"/>
  <c r="NYR68" i="7"/>
  <c r="NYS68" i="7"/>
  <c r="NYT68" i="7"/>
  <c r="NYU68" i="7"/>
  <c r="NYV68" i="7"/>
  <c r="NYW68" i="7"/>
  <c r="NYX68" i="7"/>
  <c r="NYY68" i="7"/>
  <c r="NYZ68" i="7"/>
  <c r="NZA68" i="7"/>
  <c r="NZB68" i="7"/>
  <c r="NZC68" i="7"/>
  <c r="NZD68" i="7"/>
  <c r="NZE68" i="7"/>
  <c r="NZF68" i="7"/>
  <c r="NZG68" i="7"/>
  <c r="NZH68" i="7"/>
  <c r="NZI68" i="7"/>
  <c r="NZJ68" i="7"/>
  <c r="NZK68" i="7"/>
  <c r="NZL68" i="7"/>
  <c r="NZM68" i="7"/>
  <c r="NZN68" i="7"/>
  <c r="NZO68" i="7"/>
  <c r="NZP68" i="7"/>
  <c r="NZQ68" i="7"/>
  <c r="NZR68" i="7"/>
  <c r="NZS68" i="7"/>
  <c r="NZT68" i="7"/>
  <c r="NZU68" i="7"/>
  <c r="NZV68" i="7"/>
  <c r="NZW68" i="7"/>
  <c r="NZX68" i="7"/>
  <c r="NZY68" i="7"/>
  <c r="NZZ68" i="7"/>
  <c r="OAA68" i="7"/>
  <c r="OAB68" i="7"/>
  <c r="OAC68" i="7"/>
  <c r="OAD68" i="7"/>
  <c r="OAE68" i="7"/>
  <c r="OAF68" i="7"/>
  <c r="OAG68" i="7"/>
  <c r="OAH68" i="7"/>
  <c r="OAI68" i="7"/>
  <c r="OAJ68" i="7"/>
  <c r="OAK68" i="7"/>
  <c r="OAL68" i="7"/>
  <c r="OAM68" i="7"/>
  <c r="OAN68" i="7"/>
  <c r="OAO68" i="7"/>
  <c r="OAP68" i="7"/>
  <c r="OAQ68" i="7"/>
  <c r="OAR68" i="7"/>
  <c r="OAS68" i="7"/>
  <c r="OAT68" i="7"/>
  <c r="OAU68" i="7"/>
  <c r="OAV68" i="7"/>
  <c r="OAW68" i="7"/>
  <c r="OAX68" i="7"/>
  <c r="OAY68" i="7"/>
  <c r="OAZ68" i="7"/>
  <c r="OBA68" i="7"/>
  <c r="OBB68" i="7"/>
  <c r="OBC68" i="7"/>
  <c r="OBD68" i="7"/>
  <c r="OBE68" i="7"/>
  <c r="OBF68" i="7"/>
  <c r="OBG68" i="7"/>
  <c r="OBH68" i="7"/>
  <c r="OBI68" i="7"/>
  <c r="OBJ68" i="7"/>
  <c r="OBK68" i="7"/>
  <c r="OBL68" i="7"/>
  <c r="OBM68" i="7"/>
  <c r="OBN68" i="7"/>
  <c r="OBO68" i="7"/>
  <c r="OBP68" i="7"/>
  <c r="OBQ68" i="7"/>
  <c r="OBR68" i="7"/>
  <c r="OBS68" i="7"/>
  <c r="OBT68" i="7"/>
  <c r="OBU68" i="7"/>
  <c r="OBV68" i="7"/>
  <c r="OBW68" i="7"/>
  <c r="OBX68" i="7"/>
  <c r="OBY68" i="7"/>
  <c r="OBZ68" i="7"/>
  <c r="OCA68" i="7"/>
  <c r="OCB68" i="7"/>
  <c r="OCC68" i="7"/>
  <c r="OCD68" i="7"/>
  <c r="OCE68" i="7"/>
  <c r="OCF68" i="7"/>
  <c r="OCG68" i="7"/>
  <c r="OCH68" i="7"/>
  <c r="OCI68" i="7"/>
  <c r="OCJ68" i="7"/>
  <c r="OCK68" i="7"/>
  <c r="OCL68" i="7"/>
  <c r="OCM68" i="7"/>
  <c r="OCN68" i="7"/>
  <c r="OCO68" i="7"/>
  <c r="OCP68" i="7"/>
  <c r="OCQ68" i="7"/>
  <c r="OCR68" i="7"/>
  <c r="OCS68" i="7"/>
  <c r="OCT68" i="7"/>
  <c r="OCU68" i="7"/>
  <c r="OCV68" i="7"/>
  <c r="OCW68" i="7"/>
  <c r="OCX68" i="7"/>
  <c r="OCY68" i="7"/>
  <c r="OCZ68" i="7"/>
  <c r="ODA68" i="7"/>
  <c r="ODB68" i="7"/>
  <c r="ODC68" i="7"/>
  <c r="ODD68" i="7"/>
  <c r="ODE68" i="7"/>
  <c r="ODF68" i="7"/>
  <c r="ODG68" i="7"/>
  <c r="ODH68" i="7"/>
  <c r="ODI68" i="7"/>
  <c r="ODJ68" i="7"/>
  <c r="ODK68" i="7"/>
  <c r="ODL68" i="7"/>
  <c r="ODM68" i="7"/>
  <c r="ODN68" i="7"/>
  <c r="ODO68" i="7"/>
  <c r="ODP68" i="7"/>
  <c r="ODQ68" i="7"/>
  <c r="ODR68" i="7"/>
  <c r="ODS68" i="7"/>
  <c r="ODT68" i="7"/>
  <c r="ODU68" i="7"/>
  <c r="ODV68" i="7"/>
  <c r="ODW68" i="7"/>
  <c r="ODX68" i="7"/>
  <c r="ODY68" i="7"/>
  <c r="ODZ68" i="7"/>
  <c r="OEA68" i="7"/>
  <c r="OEB68" i="7"/>
  <c r="OEC68" i="7"/>
  <c r="OED68" i="7"/>
  <c r="OEE68" i="7"/>
  <c r="OEF68" i="7"/>
  <c r="OEG68" i="7"/>
  <c r="OEH68" i="7"/>
  <c r="OEI68" i="7"/>
  <c r="OEJ68" i="7"/>
  <c r="OEK68" i="7"/>
  <c r="OEL68" i="7"/>
  <c r="OEM68" i="7"/>
  <c r="OEN68" i="7"/>
  <c r="OEO68" i="7"/>
  <c r="OEP68" i="7"/>
  <c r="OEQ68" i="7"/>
  <c r="OER68" i="7"/>
  <c r="OES68" i="7"/>
  <c r="OET68" i="7"/>
  <c r="OEU68" i="7"/>
  <c r="OEV68" i="7"/>
  <c r="OEW68" i="7"/>
  <c r="OEX68" i="7"/>
  <c r="OEY68" i="7"/>
  <c r="OEZ68" i="7"/>
  <c r="OFA68" i="7"/>
  <c r="OFB68" i="7"/>
  <c r="OFC68" i="7"/>
  <c r="OFD68" i="7"/>
  <c r="OFE68" i="7"/>
  <c r="OFF68" i="7"/>
  <c r="OFG68" i="7"/>
  <c r="OFH68" i="7"/>
  <c r="OFI68" i="7"/>
  <c r="OFJ68" i="7"/>
  <c r="OFK68" i="7"/>
  <c r="OFL68" i="7"/>
  <c r="OFM68" i="7"/>
  <c r="OFN68" i="7"/>
  <c r="OFO68" i="7"/>
  <c r="OFP68" i="7"/>
  <c r="OFQ68" i="7"/>
  <c r="OFR68" i="7"/>
  <c r="OFS68" i="7"/>
  <c r="OFT68" i="7"/>
  <c r="OFU68" i="7"/>
  <c r="OFV68" i="7"/>
  <c r="OFW68" i="7"/>
  <c r="OFX68" i="7"/>
  <c r="OFY68" i="7"/>
  <c r="OFZ68" i="7"/>
  <c r="OGA68" i="7"/>
  <c r="OGB68" i="7"/>
  <c r="OGC68" i="7"/>
  <c r="OGD68" i="7"/>
  <c r="OGE68" i="7"/>
  <c r="OGF68" i="7"/>
  <c r="OGG68" i="7"/>
  <c r="OGH68" i="7"/>
  <c r="OGI68" i="7"/>
  <c r="OGJ68" i="7"/>
  <c r="OGK68" i="7"/>
  <c r="OGL68" i="7"/>
  <c r="OGM68" i="7"/>
  <c r="OGN68" i="7"/>
  <c r="OGO68" i="7"/>
  <c r="OGP68" i="7"/>
  <c r="OGQ68" i="7"/>
  <c r="OGR68" i="7"/>
  <c r="OGS68" i="7"/>
  <c r="OGT68" i="7"/>
  <c r="OGU68" i="7"/>
  <c r="OGV68" i="7"/>
  <c r="OGW68" i="7"/>
  <c r="OGX68" i="7"/>
  <c r="OGY68" i="7"/>
  <c r="OGZ68" i="7"/>
  <c r="OHA68" i="7"/>
  <c r="OHB68" i="7"/>
  <c r="OHC68" i="7"/>
  <c r="OHD68" i="7"/>
  <c r="OHE68" i="7"/>
  <c r="OHF68" i="7"/>
  <c r="OHG68" i="7"/>
  <c r="OHH68" i="7"/>
  <c r="OHI68" i="7"/>
  <c r="OHJ68" i="7"/>
  <c r="OHK68" i="7"/>
  <c r="OHL68" i="7"/>
  <c r="OHM68" i="7"/>
  <c r="OHN68" i="7"/>
  <c r="OHO68" i="7"/>
  <c r="OHP68" i="7"/>
  <c r="OHQ68" i="7"/>
  <c r="OHR68" i="7"/>
  <c r="OHS68" i="7"/>
  <c r="OHT68" i="7"/>
  <c r="OHU68" i="7"/>
  <c r="OHV68" i="7"/>
  <c r="OHW68" i="7"/>
  <c r="OHX68" i="7"/>
  <c r="OHY68" i="7"/>
  <c r="OHZ68" i="7"/>
  <c r="OIA68" i="7"/>
  <c r="OIB68" i="7"/>
  <c r="OIC68" i="7"/>
  <c r="OID68" i="7"/>
  <c r="OIE68" i="7"/>
  <c r="OIF68" i="7"/>
  <c r="OIG68" i="7"/>
  <c r="OIH68" i="7"/>
  <c r="OII68" i="7"/>
  <c r="OIJ68" i="7"/>
  <c r="OIK68" i="7"/>
  <c r="OIL68" i="7"/>
  <c r="OIM68" i="7"/>
  <c r="OIN68" i="7"/>
  <c r="OIO68" i="7"/>
  <c r="OIP68" i="7"/>
  <c r="OIQ68" i="7"/>
  <c r="OIR68" i="7"/>
  <c r="OIS68" i="7"/>
  <c r="OIT68" i="7"/>
  <c r="OIU68" i="7"/>
  <c r="OIV68" i="7"/>
  <c r="OIW68" i="7"/>
  <c r="OIX68" i="7"/>
  <c r="OIY68" i="7"/>
  <c r="OIZ68" i="7"/>
  <c r="OJA68" i="7"/>
  <c r="OJB68" i="7"/>
  <c r="OJC68" i="7"/>
  <c r="OJD68" i="7"/>
  <c r="OJE68" i="7"/>
  <c r="OJF68" i="7"/>
  <c r="OJG68" i="7"/>
  <c r="OJH68" i="7"/>
  <c r="OJI68" i="7"/>
  <c r="OJJ68" i="7"/>
  <c r="OJK68" i="7"/>
  <c r="OJL68" i="7"/>
  <c r="OJM68" i="7"/>
  <c r="OJN68" i="7"/>
  <c r="OJO68" i="7"/>
  <c r="OJP68" i="7"/>
  <c r="OJQ68" i="7"/>
  <c r="OJR68" i="7"/>
  <c r="OJS68" i="7"/>
  <c r="OJT68" i="7"/>
  <c r="OJU68" i="7"/>
  <c r="OJV68" i="7"/>
  <c r="OJW68" i="7"/>
  <c r="OJX68" i="7"/>
  <c r="OJY68" i="7"/>
  <c r="OJZ68" i="7"/>
  <c r="OKA68" i="7"/>
  <c r="OKB68" i="7"/>
  <c r="OKC68" i="7"/>
  <c r="OKD68" i="7"/>
  <c r="OKE68" i="7"/>
  <c r="OKF68" i="7"/>
  <c r="OKG68" i="7"/>
  <c r="OKH68" i="7"/>
  <c r="OKI68" i="7"/>
  <c r="OKJ68" i="7"/>
  <c r="OKK68" i="7"/>
  <c r="OKL68" i="7"/>
  <c r="OKM68" i="7"/>
  <c r="OKN68" i="7"/>
  <c r="OKO68" i="7"/>
  <c r="OKP68" i="7"/>
  <c r="OKQ68" i="7"/>
  <c r="OKR68" i="7"/>
  <c r="OKS68" i="7"/>
  <c r="OKT68" i="7"/>
  <c r="OKU68" i="7"/>
  <c r="OKV68" i="7"/>
  <c r="OKW68" i="7"/>
  <c r="OKX68" i="7"/>
  <c r="OKY68" i="7"/>
  <c r="OKZ68" i="7"/>
  <c r="OLA68" i="7"/>
  <c r="OLB68" i="7"/>
  <c r="OLC68" i="7"/>
  <c r="OLD68" i="7"/>
  <c r="OLE68" i="7"/>
  <c r="OLF68" i="7"/>
  <c r="OLG68" i="7"/>
  <c r="OLH68" i="7"/>
  <c r="OLI68" i="7"/>
  <c r="OLJ68" i="7"/>
  <c r="OLK68" i="7"/>
  <c r="OLL68" i="7"/>
  <c r="OLM68" i="7"/>
  <c r="OLN68" i="7"/>
  <c r="OLO68" i="7"/>
  <c r="OLP68" i="7"/>
  <c r="OLQ68" i="7"/>
  <c r="OLR68" i="7"/>
  <c r="OLS68" i="7"/>
  <c r="OLT68" i="7"/>
  <c r="OLU68" i="7"/>
  <c r="OLV68" i="7"/>
  <c r="OLW68" i="7"/>
  <c r="OLX68" i="7"/>
  <c r="OLY68" i="7"/>
  <c r="OLZ68" i="7"/>
  <c r="OMA68" i="7"/>
  <c r="OMB68" i="7"/>
  <c r="OMC68" i="7"/>
  <c r="OMD68" i="7"/>
  <c r="OME68" i="7"/>
  <c r="OMF68" i="7"/>
  <c r="OMG68" i="7"/>
  <c r="OMH68" i="7"/>
  <c r="OMI68" i="7"/>
  <c r="OMJ68" i="7"/>
  <c r="OMK68" i="7"/>
  <c r="OML68" i="7"/>
  <c r="OMM68" i="7"/>
  <c r="OMN68" i="7"/>
  <c r="OMO68" i="7"/>
  <c r="OMP68" i="7"/>
  <c r="OMQ68" i="7"/>
  <c r="OMR68" i="7"/>
  <c r="OMS68" i="7"/>
  <c r="OMT68" i="7"/>
  <c r="OMU68" i="7"/>
  <c r="OMV68" i="7"/>
  <c r="OMW68" i="7"/>
  <c r="OMX68" i="7"/>
  <c r="OMY68" i="7"/>
  <c r="OMZ68" i="7"/>
  <c r="ONA68" i="7"/>
  <c r="ONB68" i="7"/>
  <c r="ONC68" i="7"/>
  <c r="OND68" i="7"/>
  <c r="ONE68" i="7"/>
  <c r="ONF68" i="7"/>
  <c r="ONG68" i="7"/>
  <c r="ONH68" i="7"/>
  <c r="ONI68" i="7"/>
  <c r="ONJ68" i="7"/>
  <c r="ONK68" i="7"/>
  <c r="ONL68" i="7"/>
  <c r="ONM68" i="7"/>
  <c r="ONN68" i="7"/>
  <c r="ONO68" i="7"/>
  <c r="ONP68" i="7"/>
  <c r="ONQ68" i="7"/>
  <c r="ONR68" i="7"/>
  <c r="ONS68" i="7"/>
  <c r="ONT68" i="7"/>
  <c r="ONU68" i="7"/>
  <c r="ONV68" i="7"/>
  <c r="ONW68" i="7"/>
  <c r="ONX68" i="7"/>
  <c r="ONY68" i="7"/>
  <c r="ONZ68" i="7"/>
  <c r="OOA68" i="7"/>
  <c r="OOB68" i="7"/>
  <c r="OOC68" i="7"/>
  <c r="OOD68" i="7"/>
  <c r="OOE68" i="7"/>
  <c r="OOF68" i="7"/>
  <c r="OOG68" i="7"/>
  <c r="OOH68" i="7"/>
  <c r="OOI68" i="7"/>
  <c r="OOJ68" i="7"/>
  <c r="OOK68" i="7"/>
  <c r="OOL68" i="7"/>
  <c r="OOM68" i="7"/>
  <c r="OON68" i="7"/>
  <c r="OOO68" i="7"/>
  <c r="OOP68" i="7"/>
  <c r="OOQ68" i="7"/>
  <c r="OOR68" i="7"/>
  <c r="OOS68" i="7"/>
  <c r="OOT68" i="7"/>
  <c r="OOU68" i="7"/>
  <c r="OOV68" i="7"/>
  <c r="OOW68" i="7"/>
  <c r="OOX68" i="7"/>
  <c r="OOY68" i="7"/>
  <c r="OOZ68" i="7"/>
  <c r="OPA68" i="7"/>
  <c r="OPB68" i="7"/>
  <c r="OPC68" i="7"/>
  <c r="OPD68" i="7"/>
  <c r="OPE68" i="7"/>
  <c r="OPF68" i="7"/>
  <c r="OPG68" i="7"/>
  <c r="OPH68" i="7"/>
  <c r="OPI68" i="7"/>
  <c r="OPJ68" i="7"/>
  <c r="OPK68" i="7"/>
  <c r="OPL68" i="7"/>
  <c r="OPM68" i="7"/>
  <c r="OPN68" i="7"/>
  <c r="OPO68" i="7"/>
  <c r="OPP68" i="7"/>
  <c r="OPQ68" i="7"/>
  <c r="OPR68" i="7"/>
  <c r="OPS68" i="7"/>
  <c r="OPT68" i="7"/>
  <c r="OPU68" i="7"/>
  <c r="OPV68" i="7"/>
  <c r="OPW68" i="7"/>
  <c r="OPX68" i="7"/>
  <c r="OPY68" i="7"/>
  <c r="OPZ68" i="7"/>
  <c r="OQA68" i="7"/>
  <c r="OQB68" i="7"/>
  <c r="OQC68" i="7"/>
  <c r="OQD68" i="7"/>
  <c r="OQE68" i="7"/>
  <c r="OQF68" i="7"/>
  <c r="OQG68" i="7"/>
  <c r="OQH68" i="7"/>
  <c r="OQI68" i="7"/>
  <c r="OQJ68" i="7"/>
  <c r="OQK68" i="7"/>
  <c r="OQL68" i="7"/>
  <c r="OQM68" i="7"/>
  <c r="OQN68" i="7"/>
  <c r="OQO68" i="7"/>
  <c r="OQP68" i="7"/>
  <c r="OQQ68" i="7"/>
  <c r="OQR68" i="7"/>
  <c r="OQS68" i="7"/>
  <c r="OQT68" i="7"/>
  <c r="OQU68" i="7"/>
  <c r="OQV68" i="7"/>
  <c r="OQW68" i="7"/>
  <c r="OQX68" i="7"/>
  <c r="OQY68" i="7"/>
  <c r="OQZ68" i="7"/>
  <c r="ORA68" i="7"/>
  <c r="ORB68" i="7"/>
  <c r="ORC68" i="7"/>
  <c r="ORD68" i="7"/>
  <c r="ORE68" i="7"/>
  <c r="ORF68" i="7"/>
  <c r="ORG68" i="7"/>
  <c r="ORH68" i="7"/>
  <c r="ORI68" i="7"/>
  <c r="ORJ68" i="7"/>
  <c r="ORK68" i="7"/>
  <c r="ORL68" i="7"/>
  <c r="ORM68" i="7"/>
  <c r="ORN68" i="7"/>
  <c r="ORO68" i="7"/>
  <c r="ORP68" i="7"/>
  <c r="ORQ68" i="7"/>
  <c r="ORR68" i="7"/>
  <c r="ORS68" i="7"/>
  <c r="ORT68" i="7"/>
  <c r="ORU68" i="7"/>
  <c r="ORV68" i="7"/>
  <c r="ORW68" i="7"/>
  <c r="ORX68" i="7"/>
  <c r="ORY68" i="7"/>
  <c r="ORZ68" i="7"/>
  <c r="OSA68" i="7"/>
  <c r="OSB68" i="7"/>
  <c r="OSC68" i="7"/>
  <c r="OSD68" i="7"/>
  <c r="OSE68" i="7"/>
  <c r="OSF68" i="7"/>
  <c r="OSG68" i="7"/>
  <c r="OSH68" i="7"/>
  <c r="OSI68" i="7"/>
  <c r="OSJ68" i="7"/>
  <c r="OSK68" i="7"/>
  <c r="OSL68" i="7"/>
  <c r="OSM68" i="7"/>
  <c r="OSN68" i="7"/>
  <c r="OSO68" i="7"/>
  <c r="OSP68" i="7"/>
  <c r="OSQ68" i="7"/>
  <c r="OSR68" i="7"/>
  <c r="OSS68" i="7"/>
  <c r="OST68" i="7"/>
  <c r="OSU68" i="7"/>
  <c r="OSV68" i="7"/>
  <c r="OSW68" i="7"/>
  <c r="OSX68" i="7"/>
  <c r="OSY68" i="7"/>
  <c r="OSZ68" i="7"/>
  <c r="OTA68" i="7"/>
  <c r="OTB68" i="7"/>
  <c r="OTC68" i="7"/>
  <c r="OTD68" i="7"/>
  <c r="OTE68" i="7"/>
  <c r="OTF68" i="7"/>
  <c r="OTG68" i="7"/>
  <c r="OTH68" i="7"/>
  <c r="OTI68" i="7"/>
  <c r="OTJ68" i="7"/>
  <c r="OTK68" i="7"/>
  <c r="OTL68" i="7"/>
  <c r="OTM68" i="7"/>
  <c r="OTN68" i="7"/>
  <c r="OTO68" i="7"/>
  <c r="OTP68" i="7"/>
  <c r="OTQ68" i="7"/>
  <c r="OTR68" i="7"/>
  <c r="OTS68" i="7"/>
  <c r="OTT68" i="7"/>
  <c r="OTU68" i="7"/>
  <c r="OTV68" i="7"/>
  <c r="OTW68" i="7"/>
  <c r="OTX68" i="7"/>
  <c r="OTY68" i="7"/>
  <c r="OTZ68" i="7"/>
  <c r="OUA68" i="7"/>
  <c r="OUB68" i="7"/>
  <c r="OUC68" i="7"/>
  <c r="OUD68" i="7"/>
  <c r="OUE68" i="7"/>
  <c r="OUF68" i="7"/>
  <c r="OUG68" i="7"/>
  <c r="OUH68" i="7"/>
  <c r="OUI68" i="7"/>
  <c r="OUJ68" i="7"/>
  <c r="OUK68" i="7"/>
  <c r="OUL68" i="7"/>
  <c r="OUM68" i="7"/>
  <c r="OUN68" i="7"/>
  <c r="OUO68" i="7"/>
  <c r="OUP68" i="7"/>
  <c r="OUQ68" i="7"/>
  <c r="OUR68" i="7"/>
  <c r="OUS68" i="7"/>
  <c r="OUT68" i="7"/>
  <c r="OUU68" i="7"/>
  <c r="OUV68" i="7"/>
  <c r="OUW68" i="7"/>
  <c r="OUX68" i="7"/>
  <c r="OUY68" i="7"/>
  <c r="OUZ68" i="7"/>
  <c r="OVA68" i="7"/>
  <c r="OVB68" i="7"/>
  <c r="OVC68" i="7"/>
  <c r="OVD68" i="7"/>
  <c r="OVE68" i="7"/>
  <c r="OVF68" i="7"/>
  <c r="OVG68" i="7"/>
  <c r="OVH68" i="7"/>
  <c r="OVI68" i="7"/>
  <c r="OVJ68" i="7"/>
  <c r="OVK68" i="7"/>
  <c r="OVL68" i="7"/>
  <c r="OVM68" i="7"/>
  <c r="OVN68" i="7"/>
  <c r="OVO68" i="7"/>
  <c r="OVP68" i="7"/>
  <c r="OVQ68" i="7"/>
  <c r="OVR68" i="7"/>
  <c r="OVS68" i="7"/>
  <c r="OVT68" i="7"/>
  <c r="OVU68" i="7"/>
  <c r="OVV68" i="7"/>
  <c r="OVW68" i="7"/>
  <c r="OVX68" i="7"/>
  <c r="OVY68" i="7"/>
  <c r="OVZ68" i="7"/>
  <c r="OWA68" i="7"/>
  <c r="OWB68" i="7"/>
  <c r="OWC68" i="7"/>
  <c r="OWD68" i="7"/>
  <c r="OWE68" i="7"/>
  <c r="OWF68" i="7"/>
  <c r="OWG68" i="7"/>
  <c r="OWH68" i="7"/>
  <c r="OWI68" i="7"/>
  <c r="OWJ68" i="7"/>
  <c r="OWK68" i="7"/>
  <c r="OWL68" i="7"/>
  <c r="OWM68" i="7"/>
  <c r="OWN68" i="7"/>
  <c r="OWO68" i="7"/>
  <c r="OWP68" i="7"/>
  <c r="OWQ68" i="7"/>
  <c r="OWR68" i="7"/>
  <c r="OWS68" i="7"/>
  <c r="OWT68" i="7"/>
  <c r="OWU68" i="7"/>
  <c r="OWV68" i="7"/>
  <c r="OWW68" i="7"/>
  <c r="OWX68" i="7"/>
  <c r="OWY68" i="7"/>
  <c r="OWZ68" i="7"/>
  <c r="OXA68" i="7"/>
  <c r="OXB68" i="7"/>
  <c r="OXC68" i="7"/>
  <c r="OXD68" i="7"/>
  <c r="OXE68" i="7"/>
  <c r="OXF68" i="7"/>
  <c r="OXG68" i="7"/>
  <c r="OXH68" i="7"/>
  <c r="OXI68" i="7"/>
  <c r="OXJ68" i="7"/>
  <c r="OXK68" i="7"/>
  <c r="OXL68" i="7"/>
  <c r="OXM68" i="7"/>
  <c r="OXN68" i="7"/>
  <c r="OXO68" i="7"/>
  <c r="OXP68" i="7"/>
  <c r="OXQ68" i="7"/>
  <c r="OXR68" i="7"/>
  <c r="OXS68" i="7"/>
  <c r="OXT68" i="7"/>
  <c r="OXU68" i="7"/>
  <c r="OXV68" i="7"/>
  <c r="OXW68" i="7"/>
  <c r="OXX68" i="7"/>
  <c r="OXY68" i="7"/>
  <c r="OXZ68" i="7"/>
  <c r="OYA68" i="7"/>
  <c r="OYB68" i="7"/>
  <c r="OYC68" i="7"/>
  <c r="OYD68" i="7"/>
  <c r="OYE68" i="7"/>
  <c r="OYF68" i="7"/>
  <c r="OYG68" i="7"/>
  <c r="OYH68" i="7"/>
  <c r="OYI68" i="7"/>
  <c r="OYJ68" i="7"/>
  <c r="OYK68" i="7"/>
  <c r="OYL68" i="7"/>
  <c r="OYM68" i="7"/>
  <c r="OYN68" i="7"/>
  <c r="OYO68" i="7"/>
  <c r="OYP68" i="7"/>
  <c r="OYQ68" i="7"/>
  <c r="OYR68" i="7"/>
  <c r="OYS68" i="7"/>
  <c r="OYT68" i="7"/>
  <c r="OYU68" i="7"/>
  <c r="OYV68" i="7"/>
  <c r="OYW68" i="7"/>
  <c r="OYX68" i="7"/>
  <c r="OYY68" i="7"/>
  <c r="OYZ68" i="7"/>
  <c r="OZA68" i="7"/>
  <c r="OZB68" i="7"/>
  <c r="OZC68" i="7"/>
  <c r="OZD68" i="7"/>
  <c r="OZE68" i="7"/>
  <c r="OZF68" i="7"/>
  <c r="OZG68" i="7"/>
  <c r="OZH68" i="7"/>
  <c r="OZI68" i="7"/>
  <c r="OZJ68" i="7"/>
  <c r="OZK68" i="7"/>
  <c r="OZL68" i="7"/>
  <c r="OZM68" i="7"/>
  <c r="OZN68" i="7"/>
  <c r="OZO68" i="7"/>
  <c r="OZP68" i="7"/>
  <c r="OZQ68" i="7"/>
  <c r="OZR68" i="7"/>
  <c r="OZS68" i="7"/>
  <c r="OZT68" i="7"/>
  <c r="OZU68" i="7"/>
  <c r="OZV68" i="7"/>
  <c r="OZW68" i="7"/>
  <c r="OZX68" i="7"/>
  <c r="OZY68" i="7"/>
  <c r="OZZ68" i="7"/>
  <c r="PAA68" i="7"/>
  <c r="PAB68" i="7"/>
  <c r="PAC68" i="7"/>
  <c r="PAD68" i="7"/>
  <c r="PAE68" i="7"/>
  <c r="PAF68" i="7"/>
  <c r="PAG68" i="7"/>
  <c r="PAH68" i="7"/>
  <c r="PAI68" i="7"/>
  <c r="PAJ68" i="7"/>
  <c r="PAK68" i="7"/>
  <c r="PAL68" i="7"/>
  <c r="PAM68" i="7"/>
  <c r="PAN68" i="7"/>
  <c r="PAO68" i="7"/>
  <c r="PAP68" i="7"/>
  <c r="PAQ68" i="7"/>
  <c r="PAR68" i="7"/>
  <c r="PAS68" i="7"/>
  <c r="PAT68" i="7"/>
  <c r="PAU68" i="7"/>
  <c r="PAV68" i="7"/>
  <c r="PAW68" i="7"/>
  <c r="PAX68" i="7"/>
  <c r="PAY68" i="7"/>
  <c r="PAZ68" i="7"/>
  <c r="PBA68" i="7"/>
  <c r="PBB68" i="7"/>
  <c r="PBC68" i="7"/>
  <c r="PBD68" i="7"/>
  <c r="PBE68" i="7"/>
  <c r="PBF68" i="7"/>
  <c r="PBG68" i="7"/>
  <c r="PBH68" i="7"/>
  <c r="PBI68" i="7"/>
  <c r="PBJ68" i="7"/>
  <c r="PBK68" i="7"/>
  <c r="PBL68" i="7"/>
  <c r="PBM68" i="7"/>
  <c r="PBN68" i="7"/>
  <c r="PBO68" i="7"/>
  <c r="PBP68" i="7"/>
  <c r="PBQ68" i="7"/>
  <c r="PBR68" i="7"/>
  <c r="PBS68" i="7"/>
  <c r="PBT68" i="7"/>
  <c r="PBU68" i="7"/>
  <c r="PBV68" i="7"/>
  <c r="PBW68" i="7"/>
  <c r="PBX68" i="7"/>
  <c r="PBY68" i="7"/>
  <c r="PBZ68" i="7"/>
  <c r="PCA68" i="7"/>
  <c r="PCB68" i="7"/>
  <c r="PCC68" i="7"/>
  <c r="PCD68" i="7"/>
  <c r="PCE68" i="7"/>
  <c r="PCF68" i="7"/>
  <c r="PCG68" i="7"/>
  <c r="PCH68" i="7"/>
  <c r="PCI68" i="7"/>
  <c r="PCJ68" i="7"/>
  <c r="PCK68" i="7"/>
  <c r="PCL68" i="7"/>
  <c r="PCM68" i="7"/>
  <c r="PCN68" i="7"/>
  <c r="PCO68" i="7"/>
  <c r="PCP68" i="7"/>
  <c r="PCQ68" i="7"/>
  <c r="PCR68" i="7"/>
  <c r="PCS68" i="7"/>
  <c r="PCT68" i="7"/>
  <c r="PCU68" i="7"/>
  <c r="PCV68" i="7"/>
  <c r="PCW68" i="7"/>
  <c r="PCX68" i="7"/>
  <c r="PCY68" i="7"/>
  <c r="PCZ68" i="7"/>
  <c r="PDA68" i="7"/>
  <c r="PDB68" i="7"/>
  <c r="PDC68" i="7"/>
  <c r="PDD68" i="7"/>
  <c r="PDE68" i="7"/>
  <c r="PDF68" i="7"/>
  <c r="PDG68" i="7"/>
  <c r="PDH68" i="7"/>
  <c r="PDI68" i="7"/>
  <c r="PDJ68" i="7"/>
  <c r="PDK68" i="7"/>
  <c r="PDL68" i="7"/>
  <c r="PDM68" i="7"/>
  <c r="PDN68" i="7"/>
  <c r="PDO68" i="7"/>
  <c r="PDP68" i="7"/>
  <c r="PDQ68" i="7"/>
  <c r="PDR68" i="7"/>
  <c r="PDS68" i="7"/>
  <c r="PDT68" i="7"/>
  <c r="PDU68" i="7"/>
  <c r="PDV68" i="7"/>
  <c r="PDW68" i="7"/>
  <c r="PDX68" i="7"/>
  <c r="PDY68" i="7"/>
  <c r="PDZ68" i="7"/>
  <c r="PEA68" i="7"/>
  <c r="PEB68" i="7"/>
  <c r="PEC68" i="7"/>
  <c r="PED68" i="7"/>
  <c r="PEE68" i="7"/>
  <c r="PEF68" i="7"/>
  <c r="PEG68" i="7"/>
  <c r="PEH68" i="7"/>
  <c r="PEI68" i="7"/>
  <c r="PEJ68" i="7"/>
  <c r="PEK68" i="7"/>
  <c r="PEL68" i="7"/>
  <c r="PEM68" i="7"/>
  <c r="PEN68" i="7"/>
  <c r="PEO68" i="7"/>
  <c r="PEP68" i="7"/>
  <c r="PEQ68" i="7"/>
  <c r="PER68" i="7"/>
  <c r="PES68" i="7"/>
  <c r="PET68" i="7"/>
  <c r="PEU68" i="7"/>
  <c r="PEV68" i="7"/>
  <c r="PEW68" i="7"/>
  <c r="PEX68" i="7"/>
  <c r="PEY68" i="7"/>
  <c r="PEZ68" i="7"/>
  <c r="PFA68" i="7"/>
  <c r="PFB68" i="7"/>
  <c r="PFC68" i="7"/>
  <c r="PFD68" i="7"/>
  <c r="PFE68" i="7"/>
  <c r="PFF68" i="7"/>
  <c r="PFG68" i="7"/>
  <c r="PFH68" i="7"/>
  <c r="PFI68" i="7"/>
  <c r="PFJ68" i="7"/>
  <c r="PFK68" i="7"/>
  <c r="PFL68" i="7"/>
  <c r="PFM68" i="7"/>
  <c r="PFN68" i="7"/>
  <c r="PFO68" i="7"/>
  <c r="PFP68" i="7"/>
  <c r="PFQ68" i="7"/>
  <c r="PFR68" i="7"/>
  <c r="PFS68" i="7"/>
  <c r="PFT68" i="7"/>
  <c r="PFU68" i="7"/>
  <c r="PFV68" i="7"/>
  <c r="PFW68" i="7"/>
  <c r="PFX68" i="7"/>
  <c r="PFY68" i="7"/>
  <c r="PFZ68" i="7"/>
  <c r="PGA68" i="7"/>
  <c r="PGB68" i="7"/>
  <c r="PGC68" i="7"/>
  <c r="PGD68" i="7"/>
  <c r="PGE68" i="7"/>
  <c r="PGF68" i="7"/>
  <c r="PGG68" i="7"/>
  <c r="PGH68" i="7"/>
  <c r="PGI68" i="7"/>
  <c r="PGJ68" i="7"/>
  <c r="PGK68" i="7"/>
  <c r="PGL68" i="7"/>
  <c r="PGM68" i="7"/>
  <c r="PGN68" i="7"/>
  <c r="PGO68" i="7"/>
  <c r="PGP68" i="7"/>
  <c r="PGQ68" i="7"/>
  <c r="PGR68" i="7"/>
  <c r="PGS68" i="7"/>
  <c r="PGT68" i="7"/>
  <c r="PGU68" i="7"/>
  <c r="PGV68" i="7"/>
  <c r="PGW68" i="7"/>
  <c r="PGX68" i="7"/>
  <c r="PGY68" i="7"/>
  <c r="PGZ68" i="7"/>
  <c r="PHA68" i="7"/>
  <c r="PHB68" i="7"/>
  <c r="PHC68" i="7"/>
  <c r="PHD68" i="7"/>
  <c r="PHE68" i="7"/>
  <c r="PHF68" i="7"/>
  <c r="PHG68" i="7"/>
  <c r="PHH68" i="7"/>
  <c r="PHI68" i="7"/>
  <c r="PHJ68" i="7"/>
  <c r="PHK68" i="7"/>
  <c r="PHL68" i="7"/>
  <c r="PHM68" i="7"/>
  <c r="PHN68" i="7"/>
  <c r="PHO68" i="7"/>
  <c r="PHP68" i="7"/>
  <c r="PHQ68" i="7"/>
  <c r="PHR68" i="7"/>
  <c r="PHS68" i="7"/>
  <c r="PHT68" i="7"/>
  <c r="PHU68" i="7"/>
  <c r="PHV68" i="7"/>
  <c r="PHW68" i="7"/>
  <c r="PHX68" i="7"/>
  <c r="PHY68" i="7"/>
  <c r="PHZ68" i="7"/>
  <c r="PIA68" i="7"/>
  <c r="PIB68" i="7"/>
  <c r="PIC68" i="7"/>
  <c r="PID68" i="7"/>
  <c r="PIE68" i="7"/>
  <c r="PIF68" i="7"/>
  <c r="PIG68" i="7"/>
  <c r="PIH68" i="7"/>
  <c r="PII68" i="7"/>
  <c r="PIJ68" i="7"/>
  <c r="PIK68" i="7"/>
  <c r="PIL68" i="7"/>
  <c r="PIM68" i="7"/>
  <c r="PIN68" i="7"/>
  <c r="PIO68" i="7"/>
  <c r="PIP68" i="7"/>
  <c r="PIQ68" i="7"/>
  <c r="PIR68" i="7"/>
  <c r="PIS68" i="7"/>
  <c r="PIT68" i="7"/>
  <c r="PIU68" i="7"/>
  <c r="PIV68" i="7"/>
  <c r="PIW68" i="7"/>
  <c r="PIX68" i="7"/>
  <c r="PIY68" i="7"/>
  <c r="PIZ68" i="7"/>
  <c r="PJA68" i="7"/>
  <c r="PJB68" i="7"/>
  <c r="PJC68" i="7"/>
  <c r="PJD68" i="7"/>
  <c r="PJE68" i="7"/>
  <c r="PJF68" i="7"/>
  <c r="PJG68" i="7"/>
  <c r="PJH68" i="7"/>
  <c r="PJI68" i="7"/>
  <c r="PJJ68" i="7"/>
  <c r="PJK68" i="7"/>
  <c r="PJL68" i="7"/>
  <c r="PJM68" i="7"/>
  <c r="PJN68" i="7"/>
  <c r="PJO68" i="7"/>
  <c r="PJP68" i="7"/>
  <c r="PJQ68" i="7"/>
  <c r="PJR68" i="7"/>
  <c r="PJS68" i="7"/>
  <c r="PJT68" i="7"/>
  <c r="PJU68" i="7"/>
  <c r="PJV68" i="7"/>
  <c r="PJW68" i="7"/>
  <c r="PJX68" i="7"/>
  <c r="PJY68" i="7"/>
  <c r="PJZ68" i="7"/>
  <c r="PKA68" i="7"/>
  <c r="PKB68" i="7"/>
  <c r="PKC68" i="7"/>
  <c r="PKD68" i="7"/>
  <c r="PKE68" i="7"/>
  <c r="PKF68" i="7"/>
  <c r="PKG68" i="7"/>
  <c r="PKH68" i="7"/>
  <c r="PKI68" i="7"/>
  <c r="PKJ68" i="7"/>
  <c r="PKK68" i="7"/>
  <c r="PKL68" i="7"/>
  <c r="PKM68" i="7"/>
  <c r="PKN68" i="7"/>
  <c r="PKO68" i="7"/>
  <c r="PKP68" i="7"/>
  <c r="PKQ68" i="7"/>
  <c r="PKR68" i="7"/>
  <c r="PKS68" i="7"/>
  <c r="PKT68" i="7"/>
  <c r="PKU68" i="7"/>
  <c r="PKV68" i="7"/>
  <c r="PKW68" i="7"/>
  <c r="PKX68" i="7"/>
  <c r="PKY68" i="7"/>
  <c r="PKZ68" i="7"/>
  <c r="PLA68" i="7"/>
  <c r="PLB68" i="7"/>
  <c r="PLC68" i="7"/>
  <c r="PLD68" i="7"/>
  <c r="PLE68" i="7"/>
  <c r="PLF68" i="7"/>
  <c r="PLG68" i="7"/>
  <c r="PLH68" i="7"/>
  <c r="PLI68" i="7"/>
  <c r="PLJ68" i="7"/>
  <c r="PLK68" i="7"/>
  <c r="PLL68" i="7"/>
  <c r="PLM68" i="7"/>
  <c r="PLN68" i="7"/>
  <c r="PLO68" i="7"/>
  <c r="PLP68" i="7"/>
  <c r="PLQ68" i="7"/>
  <c r="PLR68" i="7"/>
  <c r="PLS68" i="7"/>
  <c r="PLT68" i="7"/>
  <c r="PLU68" i="7"/>
  <c r="PLV68" i="7"/>
  <c r="PLW68" i="7"/>
  <c r="PLX68" i="7"/>
  <c r="PLY68" i="7"/>
  <c r="PLZ68" i="7"/>
  <c r="PMA68" i="7"/>
  <c r="PMB68" i="7"/>
  <c r="PMC68" i="7"/>
  <c r="PMD68" i="7"/>
  <c r="PME68" i="7"/>
  <c r="PMF68" i="7"/>
  <c r="PMG68" i="7"/>
  <c r="PMH68" i="7"/>
  <c r="PMI68" i="7"/>
  <c r="PMJ68" i="7"/>
  <c r="PMK68" i="7"/>
  <c r="PML68" i="7"/>
  <c r="PMM68" i="7"/>
  <c r="PMN68" i="7"/>
  <c r="PMO68" i="7"/>
  <c r="PMP68" i="7"/>
  <c r="PMQ68" i="7"/>
  <c r="PMR68" i="7"/>
  <c r="PMS68" i="7"/>
  <c r="PMT68" i="7"/>
  <c r="PMU68" i="7"/>
  <c r="PMV68" i="7"/>
  <c r="PMW68" i="7"/>
  <c r="PMX68" i="7"/>
  <c r="PMY68" i="7"/>
  <c r="PMZ68" i="7"/>
  <c r="PNA68" i="7"/>
  <c r="PNB68" i="7"/>
  <c r="PNC68" i="7"/>
  <c r="PND68" i="7"/>
  <c r="PNE68" i="7"/>
  <c r="PNF68" i="7"/>
  <c r="PNG68" i="7"/>
  <c r="PNH68" i="7"/>
  <c r="PNI68" i="7"/>
  <c r="PNJ68" i="7"/>
  <c r="PNK68" i="7"/>
  <c r="PNL68" i="7"/>
  <c r="PNM68" i="7"/>
  <c r="PNN68" i="7"/>
  <c r="PNO68" i="7"/>
  <c r="PNP68" i="7"/>
  <c r="PNQ68" i="7"/>
  <c r="PNR68" i="7"/>
  <c r="PNS68" i="7"/>
  <c r="PNT68" i="7"/>
  <c r="PNU68" i="7"/>
  <c r="PNV68" i="7"/>
  <c r="PNW68" i="7"/>
  <c r="PNX68" i="7"/>
  <c r="PNY68" i="7"/>
  <c r="PNZ68" i="7"/>
  <c r="POA68" i="7"/>
  <c r="POB68" i="7"/>
  <c r="POC68" i="7"/>
  <c r="POD68" i="7"/>
  <c r="POE68" i="7"/>
  <c r="POF68" i="7"/>
  <c r="POG68" i="7"/>
  <c r="POH68" i="7"/>
  <c r="POI68" i="7"/>
  <c r="POJ68" i="7"/>
  <c r="POK68" i="7"/>
  <c r="POL68" i="7"/>
  <c r="POM68" i="7"/>
  <c r="PON68" i="7"/>
  <c r="POO68" i="7"/>
  <c r="POP68" i="7"/>
  <c r="POQ68" i="7"/>
  <c r="POR68" i="7"/>
  <c r="POS68" i="7"/>
  <c r="POT68" i="7"/>
  <c r="POU68" i="7"/>
  <c r="POV68" i="7"/>
  <c r="POW68" i="7"/>
  <c r="POX68" i="7"/>
  <c r="POY68" i="7"/>
  <c r="POZ68" i="7"/>
  <c r="PPA68" i="7"/>
  <c r="PPB68" i="7"/>
  <c r="PPC68" i="7"/>
  <c r="PPD68" i="7"/>
  <c r="PPE68" i="7"/>
  <c r="PPF68" i="7"/>
  <c r="PPG68" i="7"/>
  <c r="PPH68" i="7"/>
  <c r="PPI68" i="7"/>
  <c r="PPJ68" i="7"/>
  <c r="PPK68" i="7"/>
  <c r="PPL68" i="7"/>
  <c r="PPM68" i="7"/>
  <c r="PPN68" i="7"/>
  <c r="PPO68" i="7"/>
  <c r="PPP68" i="7"/>
  <c r="PPQ68" i="7"/>
  <c r="PPR68" i="7"/>
  <c r="PPS68" i="7"/>
  <c r="PPT68" i="7"/>
  <c r="PPU68" i="7"/>
  <c r="PPV68" i="7"/>
  <c r="PPW68" i="7"/>
  <c r="PPX68" i="7"/>
  <c r="PPY68" i="7"/>
  <c r="PPZ68" i="7"/>
  <c r="PQA68" i="7"/>
  <c r="PQB68" i="7"/>
  <c r="PQC68" i="7"/>
  <c r="PQD68" i="7"/>
  <c r="PQE68" i="7"/>
  <c r="PQF68" i="7"/>
  <c r="PQG68" i="7"/>
  <c r="PQH68" i="7"/>
  <c r="PQI68" i="7"/>
  <c r="PQJ68" i="7"/>
  <c r="PQK68" i="7"/>
  <c r="PQL68" i="7"/>
  <c r="PQM68" i="7"/>
  <c r="PQN68" i="7"/>
  <c r="PQO68" i="7"/>
  <c r="PQP68" i="7"/>
  <c r="PQQ68" i="7"/>
  <c r="PQR68" i="7"/>
  <c r="PQS68" i="7"/>
  <c r="PQT68" i="7"/>
  <c r="PQU68" i="7"/>
  <c r="PQV68" i="7"/>
  <c r="PQW68" i="7"/>
  <c r="PQX68" i="7"/>
  <c r="PQY68" i="7"/>
  <c r="PQZ68" i="7"/>
  <c r="PRA68" i="7"/>
  <c r="PRB68" i="7"/>
  <c r="PRC68" i="7"/>
  <c r="PRD68" i="7"/>
  <c r="PRE68" i="7"/>
  <c r="PRF68" i="7"/>
  <c r="PRG68" i="7"/>
  <c r="PRH68" i="7"/>
  <c r="PRI68" i="7"/>
  <c r="PRJ68" i="7"/>
  <c r="PRK68" i="7"/>
  <c r="PRL68" i="7"/>
  <c r="PRM68" i="7"/>
  <c r="PRN68" i="7"/>
  <c r="PRO68" i="7"/>
  <c r="PRP68" i="7"/>
  <c r="PRQ68" i="7"/>
  <c r="PRR68" i="7"/>
  <c r="PRS68" i="7"/>
  <c r="PRT68" i="7"/>
  <c r="PRU68" i="7"/>
  <c r="PRV68" i="7"/>
  <c r="PRW68" i="7"/>
  <c r="PRX68" i="7"/>
  <c r="PRY68" i="7"/>
  <c r="PRZ68" i="7"/>
  <c r="PSA68" i="7"/>
  <c r="PSB68" i="7"/>
  <c r="PSC68" i="7"/>
  <c r="PSD68" i="7"/>
  <c r="PSE68" i="7"/>
  <c r="PSF68" i="7"/>
  <c r="PSG68" i="7"/>
  <c r="PSH68" i="7"/>
  <c r="PSI68" i="7"/>
  <c r="PSJ68" i="7"/>
  <c r="PSK68" i="7"/>
  <c r="PSL68" i="7"/>
  <c r="PSM68" i="7"/>
  <c r="PSN68" i="7"/>
  <c r="PSO68" i="7"/>
  <c r="PSP68" i="7"/>
  <c r="PSQ68" i="7"/>
  <c r="PSR68" i="7"/>
  <c r="PSS68" i="7"/>
  <c r="PST68" i="7"/>
  <c r="PSU68" i="7"/>
  <c r="PSV68" i="7"/>
  <c r="PSW68" i="7"/>
  <c r="PSX68" i="7"/>
  <c r="PSY68" i="7"/>
  <c r="PSZ68" i="7"/>
  <c r="PTA68" i="7"/>
  <c r="PTB68" i="7"/>
  <c r="PTC68" i="7"/>
  <c r="PTD68" i="7"/>
  <c r="PTE68" i="7"/>
  <c r="PTF68" i="7"/>
  <c r="PTG68" i="7"/>
  <c r="PTH68" i="7"/>
  <c r="PTI68" i="7"/>
  <c r="PTJ68" i="7"/>
  <c r="PTK68" i="7"/>
  <c r="PTL68" i="7"/>
  <c r="PTM68" i="7"/>
  <c r="PTN68" i="7"/>
  <c r="PTO68" i="7"/>
  <c r="PTP68" i="7"/>
  <c r="PTQ68" i="7"/>
  <c r="PTR68" i="7"/>
  <c r="PTS68" i="7"/>
  <c r="PTT68" i="7"/>
  <c r="PTU68" i="7"/>
  <c r="PTV68" i="7"/>
  <c r="PTW68" i="7"/>
  <c r="PTX68" i="7"/>
  <c r="PTY68" i="7"/>
  <c r="PTZ68" i="7"/>
  <c r="PUA68" i="7"/>
  <c r="PUB68" i="7"/>
  <c r="PUC68" i="7"/>
  <c r="PUD68" i="7"/>
  <c r="PUE68" i="7"/>
  <c r="PUF68" i="7"/>
  <c r="PUG68" i="7"/>
  <c r="PUH68" i="7"/>
  <c r="PUI68" i="7"/>
  <c r="PUJ68" i="7"/>
  <c r="PUK68" i="7"/>
  <c r="PUL68" i="7"/>
  <c r="PUM68" i="7"/>
  <c r="PUN68" i="7"/>
  <c r="PUO68" i="7"/>
  <c r="PUP68" i="7"/>
  <c r="PUQ68" i="7"/>
  <c r="PUR68" i="7"/>
  <c r="PUS68" i="7"/>
  <c r="PUT68" i="7"/>
  <c r="PUU68" i="7"/>
  <c r="PUV68" i="7"/>
  <c r="PUW68" i="7"/>
  <c r="PUX68" i="7"/>
  <c r="PUY68" i="7"/>
  <c r="PUZ68" i="7"/>
  <c r="PVA68" i="7"/>
  <c r="PVB68" i="7"/>
  <c r="PVC68" i="7"/>
  <c r="PVD68" i="7"/>
  <c r="PVE68" i="7"/>
  <c r="PVF68" i="7"/>
  <c r="PVG68" i="7"/>
  <c r="PVH68" i="7"/>
  <c r="PVI68" i="7"/>
  <c r="PVJ68" i="7"/>
  <c r="PVK68" i="7"/>
  <c r="PVL68" i="7"/>
  <c r="PVM68" i="7"/>
  <c r="PVN68" i="7"/>
  <c r="PVO68" i="7"/>
  <c r="PVP68" i="7"/>
  <c r="PVQ68" i="7"/>
  <c r="PVR68" i="7"/>
  <c r="PVS68" i="7"/>
  <c r="PVT68" i="7"/>
  <c r="PVU68" i="7"/>
  <c r="PVV68" i="7"/>
  <c r="PVW68" i="7"/>
  <c r="PVX68" i="7"/>
  <c r="PVY68" i="7"/>
  <c r="PVZ68" i="7"/>
  <c r="PWA68" i="7"/>
  <c r="PWB68" i="7"/>
  <c r="PWC68" i="7"/>
  <c r="PWD68" i="7"/>
  <c r="PWE68" i="7"/>
  <c r="PWF68" i="7"/>
  <c r="PWG68" i="7"/>
  <c r="PWH68" i="7"/>
  <c r="PWI68" i="7"/>
  <c r="PWJ68" i="7"/>
  <c r="PWK68" i="7"/>
  <c r="PWL68" i="7"/>
  <c r="PWM68" i="7"/>
  <c r="PWN68" i="7"/>
  <c r="PWO68" i="7"/>
  <c r="PWP68" i="7"/>
  <c r="PWQ68" i="7"/>
  <c r="PWR68" i="7"/>
  <c r="PWS68" i="7"/>
  <c r="PWT68" i="7"/>
  <c r="PWU68" i="7"/>
  <c r="PWV68" i="7"/>
  <c r="PWW68" i="7"/>
  <c r="PWX68" i="7"/>
  <c r="PWY68" i="7"/>
  <c r="PWZ68" i="7"/>
  <c r="PXA68" i="7"/>
  <c r="PXB68" i="7"/>
  <c r="PXC68" i="7"/>
  <c r="PXD68" i="7"/>
  <c r="PXE68" i="7"/>
  <c r="PXF68" i="7"/>
  <c r="PXG68" i="7"/>
  <c r="PXH68" i="7"/>
  <c r="PXI68" i="7"/>
  <c r="PXJ68" i="7"/>
  <c r="PXK68" i="7"/>
  <c r="PXL68" i="7"/>
  <c r="PXM68" i="7"/>
  <c r="PXN68" i="7"/>
  <c r="PXO68" i="7"/>
  <c r="PXP68" i="7"/>
  <c r="PXQ68" i="7"/>
  <c r="PXR68" i="7"/>
  <c r="PXS68" i="7"/>
  <c r="PXT68" i="7"/>
  <c r="PXU68" i="7"/>
  <c r="PXV68" i="7"/>
  <c r="PXW68" i="7"/>
  <c r="PXX68" i="7"/>
  <c r="PXY68" i="7"/>
  <c r="PXZ68" i="7"/>
  <c r="PYA68" i="7"/>
  <c r="PYB68" i="7"/>
  <c r="PYC68" i="7"/>
  <c r="PYD68" i="7"/>
  <c r="PYE68" i="7"/>
  <c r="PYF68" i="7"/>
  <c r="PYG68" i="7"/>
  <c r="PYH68" i="7"/>
  <c r="PYI68" i="7"/>
  <c r="PYJ68" i="7"/>
  <c r="PYK68" i="7"/>
  <c r="PYL68" i="7"/>
  <c r="PYM68" i="7"/>
  <c r="PYN68" i="7"/>
  <c r="PYO68" i="7"/>
  <c r="PYP68" i="7"/>
  <c r="PYQ68" i="7"/>
  <c r="PYR68" i="7"/>
  <c r="PYS68" i="7"/>
  <c r="PYT68" i="7"/>
  <c r="PYU68" i="7"/>
  <c r="PYV68" i="7"/>
  <c r="PYW68" i="7"/>
  <c r="PYX68" i="7"/>
  <c r="PYY68" i="7"/>
  <c r="PYZ68" i="7"/>
  <c r="PZA68" i="7"/>
  <c r="PZB68" i="7"/>
  <c r="PZC68" i="7"/>
  <c r="PZD68" i="7"/>
  <c r="PZE68" i="7"/>
  <c r="PZF68" i="7"/>
  <c r="PZG68" i="7"/>
  <c r="PZH68" i="7"/>
  <c r="PZI68" i="7"/>
  <c r="PZJ68" i="7"/>
  <c r="PZK68" i="7"/>
  <c r="PZL68" i="7"/>
  <c r="PZM68" i="7"/>
  <c r="PZN68" i="7"/>
  <c r="PZO68" i="7"/>
  <c r="PZP68" i="7"/>
  <c r="PZQ68" i="7"/>
  <c r="PZR68" i="7"/>
  <c r="PZS68" i="7"/>
  <c r="PZT68" i="7"/>
  <c r="PZU68" i="7"/>
  <c r="PZV68" i="7"/>
  <c r="PZW68" i="7"/>
  <c r="PZX68" i="7"/>
  <c r="PZY68" i="7"/>
  <c r="PZZ68" i="7"/>
  <c r="QAA68" i="7"/>
  <c r="QAB68" i="7"/>
  <c r="QAC68" i="7"/>
  <c r="QAD68" i="7"/>
  <c r="QAE68" i="7"/>
  <c r="QAF68" i="7"/>
  <c r="QAG68" i="7"/>
  <c r="QAH68" i="7"/>
  <c r="QAI68" i="7"/>
  <c r="QAJ68" i="7"/>
  <c r="QAK68" i="7"/>
  <c r="QAL68" i="7"/>
  <c r="QAM68" i="7"/>
  <c r="QAN68" i="7"/>
  <c r="QAO68" i="7"/>
  <c r="QAP68" i="7"/>
  <c r="QAQ68" i="7"/>
  <c r="QAR68" i="7"/>
  <c r="QAS68" i="7"/>
  <c r="QAT68" i="7"/>
  <c r="QAU68" i="7"/>
  <c r="QAV68" i="7"/>
  <c r="QAW68" i="7"/>
  <c r="QAX68" i="7"/>
  <c r="QAY68" i="7"/>
  <c r="QAZ68" i="7"/>
  <c r="QBA68" i="7"/>
  <c r="QBB68" i="7"/>
  <c r="QBC68" i="7"/>
  <c r="QBD68" i="7"/>
  <c r="QBE68" i="7"/>
  <c r="QBF68" i="7"/>
  <c r="QBG68" i="7"/>
  <c r="QBH68" i="7"/>
  <c r="QBI68" i="7"/>
  <c r="QBJ68" i="7"/>
  <c r="QBK68" i="7"/>
  <c r="QBL68" i="7"/>
  <c r="QBM68" i="7"/>
  <c r="QBN68" i="7"/>
  <c r="QBO68" i="7"/>
  <c r="QBP68" i="7"/>
  <c r="QBQ68" i="7"/>
  <c r="QBR68" i="7"/>
  <c r="QBS68" i="7"/>
  <c r="QBT68" i="7"/>
  <c r="QBU68" i="7"/>
  <c r="QBV68" i="7"/>
  <c r="QBW68" i="7"/>
  <c r="QBX68" i="7"/>
  <c r="QBY68" i="7"/>
  <c r="QBZ68" i="7"/>
  <c r="QCA68" i="7"/>
  <c r="QCB68" i="7"/>
  <c r="QCC68" i="7"/>
  <c r="QCD68" i="7"/>
  <c r="QCE68" i="7"/>
  <c r="QCF68" i="7"/>
  <c r="QCG68" i="7"/>
  <c r="QCH68" i="7"/>
  <c r="QCI68" i="7"/>
  <c r="QCJ68" i="7"/>
  <c r="QCK68" i="7"/>
  <c r="QCL68" i="7"/>
  <c r="QCM68" i="7"/>
  <c r="QCN68" i="7"/>
  <c r="QCO68" i="7"/>
  <c r="QCP68" i="7"/>
  <c r="QCQ68" i="7"/>
  <c r="QCR68" i="7"/>
  <c r="QCS68" i="7"/>
  <c r="QCT68" i="7"/>
  <c r="QCU68" i="7"/>
  <c r="QCV68" i="7"/>
  <c r="QCW68" i="7"/>
  <c r="QCX68" i="7"/>
  <c r="QCY68" i="7"/>
  <c r="QCZ68" i="7"/>
  <c r="QDA68" i="7"/>
  <c r="QDB68" i="7"/>
  <c r="QDC68" i="7"/>
  <c r="QDD68" i="7"/>
  <c r="QDE68" i="7"/>
  <c r="QDF68" i="7"/>
  <c r="QDG68" i="7"/>
  <c r="QDH68" i="7"/>
  <c r="QDI68" i="7"/>
  <c r="QDJ68" i="7"/>
  <c r="QDK68" i="7"/>
  <c r="QDL68" i="7"/>
  <c r="QDM68" i="7"/>
  <c r="QDN68" i="7"/>
  <c r="QDO68" i="7"/>
  <c r="QDP68" i="7"/>
  <c r="QDQ68" i="7"/>
  <c r="QDR68" i="7"/>
  <c r="QDS68" i="7"/>
  <c r="QDT68" i="7"/>
  <c r="QDU68" i="7"/>
  <c r="QDV68" i="7"/>
  <c r="QDW68" i="7"/>
  <c r="QDX68" i="7"/>
  <c r="QDY68" i="7"/>
  <c r="QDZ68" i="7"/>
  <c r="QEA68" i="7"/>
  <c r="QEB68" i="7"/>
  <c r="QEC68" i="7"/>
  <c r="QED68" i="7"/>
  <c r="QEE68" i="7"/>
  <c r="QEF68" i="7"/>
  <c r="QEG68" i="7"/>
  <c r="QEH68" i="7"/>
  <c r="QEI68" i="7"/>
  <c r="QEJ68" i="7"/>
  <c r="QEK68" i="7"/>
  <c r="QEL68" i="7"/>
  <c r="QEM68" i="7"/>
  <c r="QEN68" i="7"/>
  <c r="QEO68" i="7"/>
  <c r="QEP68" i="7"/>
  <c r="QEQ68" i="7"/>
  <c r="QER68" i="7"/>
  <c r="QES68" i="7"/>
  <c r="QET68" i="7"/>
  <c r="QEU68" i="7"/>
  <c r="QEV68" i="7"/>
  <c r="QEW68" i="7"/>
  <c r="QEX68" i="7"/>
  <c r="QEY68" i="7"/>
  <c r="QEZ68" i="7"/>
  <c r="QFA68" i="7"/>
  <c r="QFB68" i="7"/>
  <c r="QFC68" i="7"/>
  <c r="QFD68" i="7"/>
  <c r="QFE68" i="7"/>
  <c r="QFF68" i="7"/>
  <c r="QFG68" i="7"/>
  <c r="QFH68" i="7"/>
  <c r="QFI68" i="7"/>
  <c r="QFJ68" i="7"/>
  <c r="QFK68" i="7"/>
  <c r="QFL68" i="7"/>
  <c r="QFM68" i="7"/>
  <c r="QFN68" i="7"/>
  <c r="QFO68" i="7"/>
  <c r="QFP68" i="7"/>
  <c r="QFQ68" i="7"/>
  <c r="QFR68" i="7"/>
  <c r="QFS68" i="7"/>
  <c r="QFT68" i="7"/>
  <c r="QFU68" i="7"/>
  <c r="QFV68" i="7"/>
  <c r="QFW68" i="7"/>
  <c r="QFX68" i="7"/>
  <c r="QFY68" i="7"/>
  <c r="QFZ68" i="7"/>
  <c r="QGA68" i="7"/>
  <c r="QGB68" i="7"/>
  <c r="QGC68" i="7"/>
  <c r="QGD68" i="7"/>
  <c r="QGE68" i="7"/>
  <c r="QGF68" i="7"/>
  <c r="QGG68" i="7"/>
  <c r="QGH68" i="7"/>
  <c r="QGI68" i="7"/>
  <c r="QGJ68" i="7"/>
  <c r="QGK68" i="7"/>
  <c r="QGL68" i="7"/>
  <c r="QGM68" i="7"/>
  <c r="QGN68" i="7"/>
  <c r="QGO68" i="7"/>
  <c r="QGP68" i="7"/>
  <c r="QGQ68" i="7"/>
  <c r="QGR68" i="7"/>
  <c r="QGS68" i="7"/>
  <c r="QGT68" i="7"/>
  <c r="QGU68" i="7"/>
  <c r="QGV68" i="7"/>
  <c r="QGW68" i="7"/>
  <c r="QGX68" i="7"/>
  <c r="QGY68" i="7"/>
  <c r="QGZ68" i="7"/>
  <c r="QHA68" i="7"/>
  <c r="QHB68" i="7"/>
  <c r="QHC68" i="7"/>
  <c r="QHD68" i="7"/>
  <c r="QHE68" i="7"/>
  <c r="QHF68" i="7"/>
  <c r="QHG68" i="7"/>
  <c r="QHH68" i="7"/>
  <c r="QHI68" i="7"/>
  <c r="QHJ68" i="7"/>
  <c r="QHK68" i="7"/>
  <c r="QHL68" i="7"/>
  <c r="QHM68" i="7"/>
  <c r="QHN68" i="7"/>
  <c r="QHO68" i="7"/>
  <c r="QHP68" i="7"/>
  <c r="QHQ68" i="7"/>
  <c r="QHR68" i="7"/>
  <c r="QHS68" i="7"/>
  <c r="QHT68" i="7"/>
  <c r="QHU68" i="7"/>
  <c r="QHV68" i="7"/>
  <c r="QHW68" i="7"/>
  <c r="QHX68" i="7"/>
  <c r="QHY68" i="7"/>
  <c r="QHZ68" i="7"/>
  <c r="QIA68" i="7"/>
  <c r="QIB68" i="7"/>
  <c r="QIC68" i="7"/>
  <c r="QID68" i="7"/>
  <c r="QIE68" i="7"/>
  <c r="QIF68" i="7"/>
  <c r="QIG68" i="7"/>
  <c r="QIH68" i="7"/>
  <c r="QII68" i="7"/>
  <c r="QIJ68" i="7"/>
  <c r="QIK68" i="7"/>
  <c r="QIL68" i="7"/>
  <c r="QIM68" i="7"/>
  <c r="QIN68" i="7"/>
  <c r="QIO68" i="7"/>
  <c r="QIP68" i="7"/>
  <c r="QIQ68" i="7"/>
  <c r="QIR68" i="7"/>
  <c r="QIS68" i="7"/>
  <c r="QIT68" i="7"/>
  <c r="QIU68" i="7"/>
  <c r="QIV68" i="7"/>
  <c r="QIW68" i="7"/>
  <c r="QIX68" i="7"/>
  <c r="QIY68" i="7"/>
  <c r="QIZ68" i="7"/>
  <c r="QJA68" i="7"/>
  <c r="QJB68" i="7"/>
  <c r="QJC68" i="7"/>
  <c r="QJD68" i="7"/>
  <c r="QJE68" i="7"/>
  <c r="QJF68" i="7"/>
  <c r="QJG68" i="7"/>
  <c r="QJH68" i="7"/>
  <c r="QJI68" i="7"/>
  <c r="QJJ68" i="7"/>
  <c r="QJK68" i="7"/>
  <c r="QJL68" i="7"/>
  <c r="QJM68" i="7"/>
  <c r="QJN68" i="7"/>
  <c r="QJO68" i="7"/>
  <c r="QJP68" i="7"/>
  <c r="QJQ68" i="7"/>
  <c r="QJR68" i="7"/>
  <c r="QJS68" i="7"/>
  <c r="QJT68" i="7"/>
  <c r="QJU68" i="7"/>
  <c r="QJV68" i="7"/>
  <c r="QJW68" i="7"/>
  <c r="QJX68" i="7"/>
  <c r="QJY68" i="7"/>
  <c r="QJZ68" i="7"/>
  <c r="QKA68" i="7"/>
  <c r="QKB68" i="7"/>
  <c r="QKC68" i="7"/>
  <c r="QKD68" i="7"/>
  <c r="QKE68" i="7"/>
  <c r="QKF68" i="7"/>
  <c r="QKG68" i="7"/>
  <c r="QKH68" i="7"/>
  <c r="QKI68" i="7"/>
  <c r="QKJ68" i="7"/>
  <c r="QKK68" i="7"/>
  <c r="QKL68" i="7"/>
  <c r="QKM68" i="7"/>
  <c r="QKN68" i="7"/>
  <c r="QKO68" i="7"/>
  <c r="QKP68" i="7"/>
  <c r="QKQ68" i="7"/>
  <c r="QKR68" i="7"/>
  <c r="QKS68" i="7"/>
  <c r="QKT68" i="7"/>
  <c r="QKU68" i="7"/>
  <c r="QKV68" i="7"/>
  <c r="QKW68" i="7"/>
  <c r="QKX68" i="7"/>
  <c r="QKY68" i="7"/>
  <c r="QKZ68" i="7"/>
  <c r="QLA68" i="7"/>
  <c r="QLB68" i="7"/>
  <c r="QLC68" i="7"/>
  <c r="QLD68" i="7"/>
  <c r="QLE68" i="7"/>
  <c r="QLF68" i="7"/>
  <c r="QLG68" i="7"/>
  <c r="QLH68" i="7"/>
  <c r="QLI68" i="7"/>
  <c r="QLJ68" i="7"/>
  <c r="QLK68" i="7"/>
  <c r="QLL68" i="7"/>
  <c r="QLM68" i="7"/>
  <c r="QLN68" i="7"/>
  <c r="QLO68" i="7"/>
  <c r="QLP68" i="7"/>
  <c r="QLQ68" i="7"/>
  <c r="QLR68" i="7"/>
  <c r="QLS68" i="7"/>
  <c r="QLT68" i="7"/>
  <c r="QLU68" i="7"/>
  <c r="QLV68" i="7"/>
  <c r="QLW68" i="7"/>
  <c r="QLX68" i="7"/>
  <c r="QLY68" i="7"/>
  <c r="QLZ68" i="7"/>
  <c r="QMA68" i="7"/>
  <c r="QMB68" i="7"/>
  <c r="QMC68" i="7"/>
  <c r="QMD68" i="7"/>
  <c r="QME68" i="7"/>
  <c r="QMF68" i="7"/>
  <c r="QMG68" i="7"/>
  <c r="QMH68" i="7"/>
  <c r="QMI68" i="7"/>
  <c r="QMJ68" i="7"/>
  <c r="QMK68" i="7"/>
  <c r="QML68" i="7"/>
  <c r="QMM68" i="7"/>
  <c r="QMN68" i="7"/>
  <c r="QMO68" i="7"/>
  <c r="QMP68" i="7"/>
  <c r="QMQ68" i="7"/>
  <c r="QMR68" i="7"/>
  <c r="QMS68" i="7"/>
  <c r="QMT68" i="7"/>
  <c r="QMU68" i="7"/>
  <c r="QMV68" i="7"/>
  <c r="QMW68" i="7"/>
  <c r="QMX68" i="7"/>
  <c r="QMY68" i="7"/>
  <c r="QMZ68" i="7"/>
  <c r="QNA68" i="7"/>
  <c r="QNB68" i="7"/>
  <c r="QNC68" i="7"/>
  <c r="QND68" i="7"/>
  <c r="QNE68" i="7"/>
  <c r="QNF68" i="7"/>
  <c r="QNG68" i="7"/>
  <c r="QNH68" i="7"/>
  <c r="QNI68" i="7"/>
  <c r="QNJ68" i="7"/>
  <c r="QNK68" i="7"/>
  <c r="QNL68" i="7"/>
  <c r="QNM68" i="7"/>
  <c r="QNN68" i="7"/>
  <c r="QNO68" i="7"/>
  <c r="QNP68" i="7"/>
  <c r="QNQ68" i="7"/>
  <c r="QNR68" i="7"/>
  <c r="QNS68" i="7"/>
  <c r="QNT68" i="7"/>
  <c r="QNU68" i="7"/>
  <c r="QNV68" i="7"/>
  <c r="QNW68" i="7"/>
  <c r="QNX68" i="7"/>
  <c r="QNY68" i="7"/>
  <c r="QNZ68" i="7"/>
  <c r="QOA68" i="7"/>
  <c r="QOB68" i="7"/>
  <c r="QOC68" i="7"/>
  <c r="QOD68" i="7"/>
  <c r="QOE68" i="7"/>
  <c r="QOF68" i="7"/>
  <c r="QOG68" i="7"/>
  <c r="QOH68" i="7"/>
  <c r="QOI68" i="7"/>
  <c r="QOJ68" i="7"/>
  <c r="QOK68" i="7"/>
  <c r="QOL68" i="7"/>
  <c r="QOM68" i="7"/>
  <c r="QON68" i="7"/>
  <c r="QOO68" i="7"/>
  <c r="QOP68" i="7"/>
  <c r="QOQ68" i="7"/>
  <c r="QOR68" i="7"/>
  <c r="QOS68" i="7"/>
  <c r="QOT68" i="7"/>
  <c r="QOU68" i="7"/>
  <c r="QOV68" i="7"/>
  <c r="QOW68" i="7"/>
  <c r="QOX68" i="7"/>
  <c r="QOY68" i="7"/>
  <c r="QOZ68" i="7"/>
  <c r="QPA68" i="7"/>
  <c r="QPB68" i="7"/>
  <c r="QPC68" i="7"/>
  <c r="QPD68" i="7"/>
  <c r="QPE68" i="7"/>
  <c r="QPF68" i="7"/>
  <c r="QPG68" i="7"/>
  <c r="QPH68" i="7"/>
  <c r="QPI68" i="7"/>
  <c r="QPJ68" i="7"/>
  <c r="QPK68" i="7"/>
  <c r="QPL68" i="7"/>
  <c r="QPM68" i="7"/>
  <c r="QPN68" i="7"/>
  <c r="QPO68" i="7"/>
  <c r="QPP68" i="7"/>
  <c r="QPQ68" i="7"/>
  <c r="QPR68" i="7"/>
  <c r="QPS68" i="7"/>
  <c r="QPT68" i="7"/>
  <c r="QPU68" i="7"/>
  <c r="QPV68" i="7"/>
  <c r="QPW68" i="7"/>
  <c r="QPX68" i="7"/>
  <c r="QPY68" i="7"/>
  <c r="QPZ68" i="7"/>
  <c r="QQA68" i="7"/>
  <c r="QQB68" i="7"/>
  <c r="QQC68" i="7"/>
  <c r="QQD68" i="7"/>
  <c r="QQE68" i="7"/>
  <c r="QQF68" i="7"/>
  <c r="QQG68" i="7"/>
  <c r="QQH68" i="7"/>
  <c r="QQI68" i="7"/>
  <c r="QQJ68" i="7"/>
  <c r="QQK68" i="7"/>
  <c r="QQL68" i="7"/>
  <c r="QQM68" i="7"/>
  <c r="QQN68" i="7"/>
  <c r="QQO68" i="7"/>
  <c r="QQP68" i="7"/>
  <c r="QQQ68" i="7"/>
  <c r="QQR68" i="7"/>
  <c r="QQS68" i="7"/>
  <c r="QQT68" i="7"/>
  <c r="QQU68" i="7"/>
  <c r="QQV68" i="7"/>
  <c r="QQW68" i="7"/>
  <c r="QQX68" i="7"/>
  <c r="QQY68" i="7"/>
  <c r="QQZ68" i="7"/>
  <c r="QRA68" i="7"/>
  <c r="QRB68" i="7"/>
  <c r="QRC68" i="7"/>
  <c r="QRD68" i="7"/>
  <c r="QRE68" i="7"/>
  <c r="QRF68" i="7"/>
  <c r="QRG68" i="7"/>
  <c r="QRH68" i="7"/>
  <c r="QRI68" i="7"/>
  <c r="QRJ68" i="7"/>
  <c r="QRK68" i="7"/>
  <c r="QRL68" i="7"/>
  <c r="QRM68" i="7"/>
  <c r="QRN68" i="7"/>
  <c r="QRO68" i="7"/>
  <c r="QRP68" i="7"/>
  <c r="QRQ68" i="7"/>
  <c r="QRR68" i="7"/>
  <c r="QRS68" i="7"/>
  <c r="QRT68" i="7"/>
  <c r="QRU68" i="7"/>
  <c r="QRV68" i="7"/>
  <c r="QRW68" i="7"/>
  <c r="QRX68" i="7"/>
  <c r="QRY68" i="7"/>
  <c r="QRZ68" i="7"/>
  <c r="QSA68" i="7"/>
  <c r="QSB68" i="7"/>
  <c r="QSC68" i="7"/>
  <c r="QSD68" i="7"/>
  <c r="QSE68" i="7"/>
  <c r="QSF68" i="7"/>
  <c r="QSG68" i="7"/>
  <c r="QSH68" i="7"/>
  <c r="QSI68" i="7"/>
  <c r="QSJ68" i="7"/>
  <c r="QSK68" i="7"/>
  <c r="QSL68" i="7"/>
  <c r="QSM68" i="7"/>
  <c r="QSN68" i="7"/>
  <c r="QSO68" i="7"/>
  <c r="QSP68" i="7"/>
  <c r="QSQ68" i="7"/>
  <c r="QSR68" i="7"/>
  <c r="QSS68" i="7"/>
  <c r="QST68" i="7"/>
  <c r="QSU68" i="7"/>
  <c r="QSV68" i="7"/>
  <c r="QSW68" i="7"/>
  <c r="QSX68" i="7"/>
  <c r="QSY68" i="7"/>
  <c r="QSZ68" i="7"/>
  <c r="QTA68" i="7"/>
  <c r="QTB68" i="7"/>
  <c r="QTC68" i="7"/>
  <c r="QTD68" i="7"/>
  <c r="QTE68" i="7"/>
  <c r="QTF68" i="7"/>
  <c r="QTG68" i="7"/>
  <c r="QTH68" i="7"/>
  <c r="QTI68" i="7"/>
  <c r="QTJ68" i="7"/>
  <c r="QTK68" i="7"/>
  <c r="QTL68" i="7"/>
  <c r="QTM68" i="7"/>
  <c r="QTN68" i="7"/>
  <c r="QTO68" i="7"/>
  <c r="QTP68" i="7"/>
  <c r="QTQ68" i="7"/>
  <c r="QTR68" i="7"/>
  <c r="QTS68" i="7"/>
  <c r="QTT68" i="7"/>
  <c r="QTU68" i="7"/>
  <c r="QTV68" i="7"/>
  <c r="QTW68" i="7"/>
  <c r="QTX68" i="7"/>
  <c r="QTY68" i="7"/>
  <c r="QTZ68" i="7"/>
  <c r="QUA68" i="7"/>
  <c r="QUB68" i="7"/>
  <c r="QUC68" i="7"/>
  <c r="QUD68" i="7"/>
  <c r="QUE68" i="7"/>
  <c r="QUF68" i="7"/>
  <c r="QUG68" i="7"/>
  <c r="QUH68" i="7"/>
  <c r="QUI68" i="7"/>
  <c r="QUJ68" i="7"/>
  <c r="QUK68" i="7"/>
  <c r="QUL68" i="7"/>
  <c r="QUM68" i="7"/>
  <c r="QUN68" i="7"/>
  <c r="QUO68" i="7"/>
  <c r="QUP68" i="7"/>
  <c r="QUQ68" i="7"/>
  <c r="QUR68" i="7"/>
  <c r="QUS68" i="7"/>
  <c r="QUT68" i="7"/>
  <c r="QUU68" i="7"/>
  <c r="QUV68" i="7"/>
  <c r="QUW68" i="7"/>
  <c r="QUX68" i="7"/>
  <c r="QUY68" i="7"/>
  <c r="QUZ68" i="7"/>
  <c r="QVA68" i="7"/>
  <c r="QVB68" i="7"/>
  <c r="QVC68" i="7"/>
  <c r="QVD68" i="7"/>
  <c r="QVE68" i="7"/>
  <c r="QVF68" i="7"/>
  <c r="QVG68" i="7"/>
  <c r="QVH68" i="7"/>
  <c r="QVI68" i="7"/>
  <c r="QVJ68" i="7"/>
  <c r="QVK68" i="7"/>
  <c r="QVL68" i="7"/>
  <c r="QVM68" i="7"/>
  <c r="QVN68" i="7"/>
  <c r="QVO68" i="7"/>
  <c r="QVP68" i="7"/>
  <c r="QVQ68" i="7"/>
  <c r="QVR68" i="7"/>
  <c r="QVS68" i="7"/>
  <c r="QVT68" i="7"/>
  <c r="QVU68" i="7"/>
  <c r="QVV68" i="7"/>
  <c r="QVW68" i="7"/>
  <c r="QVX68" i="7"/>
  <c r="QVY68" i="7"/>
  <c r="QVZ68" i="7"/>
  <c r="QWA68" i="7"/>
  <c r="QWB68" i="7"/>
  <c r="QWC68" i="7"/>
  <c r="QWD68" i="7"/>
  <c r="QWE68" i="7"/>
  <c r="QWF68" i="7"/>
  <c r="QWG68" i="7"/>
  <c r="QWH68" i="7"/>
  <c r="QWI68" i="7"/>
  <c r="QWJ68" i="7"/>
  <c r="QWK68" i="7"/>
  <c r="QWL68" i="7"/>
  <c r="QWM68" i="7"/>
  <c r="QWN68" i="7"/>
  <c r="QWO68" i="7"/>
  <c r="QWP68" i="7"/>
  <c r="QWQ68" i="7"/>
  <c r="QWR68" i="7"/>
  <c r="QWS68" i="7"/>
  <c r="QWT68" i="7"/>
  <c r="QWU68" i="7"/>
  <c r="QWV68" i="7"/>
  <c r="QWW68" i="7"/>
  <c r="QWX68" i="7"/>
  <c r="QWY68" i="7"/>
  <c r="QWZ68" i="7"/>
  <c r="QXA68" i="7"/>
  <c r="QXB68" i="7"/>
  <c r="QXC68" i="7"/>
  <c r="QXD68" i="7"/>
  <c r="QXE68" i="7"/>
  <c r="QXF68" i="7"/>
  <c r="QXG68" i="7"/>
  <c r="QXH68" i="7"/>
  <c r="QXI68" i="7"/>
  <c r="QXJ68" i="7"/>
  <c r="QXK68" i="7"/>
  <c r="QXL68" i="7"/>
  <c r="QXM68" i="7"/>
  <c r="QXN68" i="7"/>
  <c r="QXO68" i="7"/>
  <c r="QXP68" i="7"/>
  <c r="QXQ68" i="7"/>
  <c r="QXR68" i="7"/>
  <c r="QXS68" i="7"/>
  <c r="QXT68" i="7"/>
  <c r="QXU68" i="7"/>
  <c r="QXV68" i="7"/>
  <c r="QXW68" i="7"/>
  <c r="QXX68" i="7"/>
  <c r="QXY68" i="7"/>
  <c r="QXZ68" i="7"/>
  <c r="QYA68" i="7"/>
  <c r="QYB68" i="7"/>
  <c r="QYC68" i="7"/>
  <c r="QYD68" i="7"/>
  <c r="QYE68" i="7"/>
  <c r="QYF68" i="7"/>
  <c r="QYG68" i="7"/>
  <c r="QYH68" i="7"/>
  <c r="QYI68" i="7"/>
  <c r="QYJ68" i="7"/>
  <c r="QYK68" i="7"/>
  <c r="QYL68" i="7"/>
  <c r="QYM68" i="7"/>
  <c r="QYN68" i="7"/>
  <c r="QYO68" i="7"/>
  <c r="QYP68" i="7"/>
  <c r="QYQ68" i="7"/>
  <c r="QYR68" i="7"/>
  <c r="QYS68" i="7"/>
  <c r="QYT68" i="7"/>
  <c r="QYU68" i="7"/>
  <c r="QYV68" i="7"/>
  <c r="QYW68" i="7"/>
  <c r="QYX68" i="7"/>
  <c r="QYY68" i="7"/>
  <c r="QYZ68" i="7"/>
  <c r="QZA68" i="7"/>
  <c r="QZB68" i="7"/>
  <c r="QZC68" i="7"/>
  <c r="QZD68" i="7"/>
  <c r="QZE68" i="7"/>
  <c r="QZF68" i="7"/>
  <c r="QZG68" i="7"/>
  <c r="QZH68" i="7"/>
  <c r="QZI68" i="7"/>
  <c r="QZJ68" i="7"/>
  <c r="QZK68" i="7"/>
  <c r="QZL68" i="7"/>
  <c r="QZM68" i="7"/>
  <c r="QZN68" i="7"/>
  <c r="QZO68" i="7"/>
  <c r="QZP68" i="7"/>
  <c r="QZQ68" i="7"/>
  <c r="QZR68" i="7"/>
  <c r="QZS68" i="7"/>
  <c r="QZT68" i="7"/>
  <c r="QZU68" i="7"/>
  <c r="QZV68" i="7"/>
  <c r="QZW68" i="7"/>
  <c r="QZX68" i="7"/>
  <c r="QZY68" i="7"/>
  <c r="QZZ68" i="7"/>
  <c r="RAA68" i="7"/>
  <c r="RAB68" i="7"/>
  <c r="RAC68" i="7"/>
  <c r="RAD68" i="7"/>
  <c r="RAE68" i="7"/>
  <c r="RAF68" i="7"/>
  <c r="RAG68" i="7"/>
  <c r="RAH68" i="7"/>
  <c r="RAI68" i="7"/>
  <c r="RAJ68" i="7"/>
  <c r="RAK68" i="7"/>
  <c r="RAL68" i="7"/>
  <c r="RAM68" i="7"/>
  <c r="RAN68" i="7"/>
  <c r="RAO68" i="7"/>
  <c r="RAP68" i="7"/>
  <c r="RAQ68" i="7"/>
  <c r="RAR68" i="7"/>
  <c r="RAS68" i="7"/>
  <c r="RAT68" i="7"/>
  <c r="RAU68" i="7"/>
  <c r="RAV68" i="7"/>
  <c r="RAW68" i="7"/>
  <c r="RAX68" i="7"/>
  <c r="RAY68" i="7"/>
  <c r="RAZ68" i="7"/>
  <c r="RBA68" i="7"/>
  <c r="RBB68" i="7"/>
  <c r="RBC68" i="7"/>
  <c r="RBD68" i="7"/>
  <c r="RBE68" i="7"/>
  <c r="RBF68" i="7"/>
  <c r="RBG68" i="7"/>
  <c r="RBH68" i="7"/>
  <c r="RBI68" i="7"/>
  <c r="RBJ68" i="7"/>
  <c r="RBK68" i="7"/>
  <c r="RBL68" i="7"/>
  <c r="RBM68" i="7"/>
  <c r="RBN68" i="7"/>
  <c r="RBO68" i="7"/>
  <c r="RBP68" i="7"/>
  <c r="RBQ68" i="7"/>
  <c r="RBR68" i="7"/>
  <c r="RBS68" i="7"/>
  <c r="RBT68" i="7"/>
  <c r="RBU68" i="7"/>
  <c r="RBV68" i="7"/>
  <c r="RBW68" i="7"/>
  <c r="RBX68" i="7"/>
  <c r="RBY68" i="7"/>
  <c r="RBZ68" i="7"/>
  <c r="RCA68" i="7"/>
  <c r="RCB68" i="7"/>
  <c r="RCC68" i="7"/>
  <c r="RCD68" i="7"/>
  <c r="RCE68" i="7"/>
  <c r="RCF68" i="7"/>
  <c r="RCG68" i="7"/>
  <c r="RCH68" i="7"/>
  <c r="RCI68" i="7"/>
  <c r="RCJ68" i="7"/>
  <c r="RCK68" i="7"/>
  <c r="RCL68" i="7"/>
  <c r="RCM68" i="7"/>
  <c r="RCN68" i="7"/>
  <c r="RCO68" i="7"/>
  <c r="RCP68" i="7"/>
  <c r="RCQ68" i="7"/>
  <c r="RCR68" i="7"/>
  <c r="RCS68" i="7"/>
  <c r="RCT68" i="7"/>
  <c r="RCU68" i="7"/>
  <c r="RCV68" i="7"/>
  <c r="RCW68" i="7"/>
  <c r="RCX68" i="7"/>
  <c r="RCY68" i="7"/>
  <c r="RCZ68" i="7"/>
  <c r="RDA68" i="7"/>
  <c r="RDB68" i="7"/>
  <c r="RDC68" i="7"/>
  <c r="RDD68" i="7"/>
  <c r="RDE68" i="7"/>
  <c r="RDF68" i="7"/>
  <c r="RDG68" i="7"/>
  <c r="RDH68" i="7"/>
  <c r="RDI68" i="7"/>
  <c r="RDJ68" i="7"/>
  <c r="RDK68" i="7"/>
  <c r="RDL68" i="7"/>
  <c r="RDM68" i="7"/>
  <c r="RDN68" i="7"/>
  <c r="RDO68" i="7"/>
  <c r="RDP68" i="7"/>
  <c r="RDQ68" i="7"/>
  <c r="RDR68" i="7"/>
  <c r="RDS68" i="7"/>
  <c r="RDT68" i="7"/>
  <c r="RDU68" i="7"/>
  <c r="RDV68" i="7"/>
  <c r="RDW68" i="7"/>
  <c r="RDX68" i="7"/>
  <c r="RDY68" i="7"/>
  <c r="RDZ68" i="7"/>
  <c r="REA68" i="7"/>
  <c r="REB68" i="7"/>
  <c r="REC68" i="7"/>
  <c r="RED68" i="7"/>
  <c r="REE68" i="7"/>
  <c r="REF68" i="7"/>
  <c r="REG68" i="7"/>
  <c r="REH68" i="7"/>
  <c r="REI68" i="7"/>
  <c r="REJ68" i="7"/>
  <c r="REK68" i="7"/>
  <c r="REL68" i="7"/>
  <c r="REM68" i="7"/>
  <c r="REN68" i="7"/>
  <c r="REO68" i="7"/>
  <c r="REP68" i="7"/>
  <c r="REQ68" i="7"/>
  <c r="RER68" i="7"/>
  <c r="RES68" i="7"/>
  <c r="RET68" i="7"/>
  <c r="REU68" i="7"/>
  <c r="REV68" i="7"/>
  <c r="REW68" i="7"/>
  <c r="REX68" i="7"/>
  <c r="REY68" i="7"/>
  <c r="REZ68" i="7"/>
  <c r="RFA68" i="7"/>
  <c r="RFB68" i="7"/>
  <c r="RFC68" i="7"/>
  <c r="RFD68" i="7"/>
  <c r="RFE68" i="7"/>
  <c r="RFF68" i="7"/>
  <c r="RFG68" i="7"/>
  <c r="RFH68" i="7"/>
  <c r="RFI68" i="7"/>
  <c r="RFJ68" i="7"/>
  <c r="RFK68" i="7"/>
  <c r="RFL68" i="7"/>
  <c r="RFM68" i="7"/>
  <c r="RFN68" i="7"/>
  <c r="RFO68" i="7"/>
  <c r="RFP68" i="7"/>
  <c r="RFQ68" i="7"/>
  <c r="RFR68" i="7"/>
  <c r="RFS68" i="7"/>
  <c r="RFT68" i="7"/>
  <c r="RFU68" i="7"/>
  <c r="RFV68" i="7"/>
  <c r="RFW68" i="7"/>
  <c r="RFX68" i="7"/>
  <c r="RFY68" i="7"/>
  <c r="RFZ68" i="7"/>
  <c r="RGA68" i="7"/>
  <c r="RGB68" i="7"/>
  <c r="RGC68" i="7"/>
  <c r="RGD68" i="7"/>
  <c r="RGE68" i="7"/>
  <c r="RGF68" i="7"/>
  <c r="RGG68" i="7"/>
  <c r="RGH68" i="7"/>
  <c r="RGI68" i="7"/>
  <c r="RGJ68" i="7"/>
  <c r="RGK68" i="7"/>
  <c r="RGL68" i="7"/>
  <c r="RGM68" i="7"/>
  <c r="RGN68" i="7"/>
  <c r="RGO68" i="7"/>
  <c r="RGP68" i="7"/>
  <c r="RGQ68" i="7"/>
  <c r="RGR68" i="7"/>
  <c r="RGS68" i="7"/>
  <c r="RGT68" i="7"/>
  <c r="RGU68" i="7"/>
  <c r="RGV68" i="7"/>
  <c r="RGW68" i="7"/>
  <c r="RGX68" i="7"/>
  <c r="RGY68" i="7"/>
  <c r="RGZ68" i="7"/>
  <c r="RHA68" i="7"/>
  <c r="RHB68" i="7"/>
  <c r="RHC68" i="7"/>
  <c r="RHD68" i="7"/>
  <c r="RHE68" i="7"/>
  <c r="RHF68" i="7"/>
  <c r="RHG68" i="7"/>
  <c r="RHH68" i="7"/>
  <c r="RHI68" i="7"/>
  <c r="RHJ68" i="7"/>
  <c r="RHK68" i="7"/>
  <c r="RHL68" i="7"/>
  <c r="RHM68" i="7"/>
  <c r="RHN68" i="7"/>
  <c r="RHO68" i="7"/>
  <c r="RHP68" i="7"/>
  <c r="RHQ68" i="7"/>
  <c r="RHR68" i="7"/>
  <c r="RHS68" i="7"/>
  <c r="RHT68" i="7"/>
  <c r="RHU68" i="7"/>
  <c r="RHV68" i="7"/>
  <c r="RHW68" i="7"/>
  <c r="RHX68" i="7"/>
  <c r="RHY68" i="7"/>
  <c r="RHZ68" i="7"/>
  <c r="RIA68" i="7"/>
  <c r="RIB68" i="7"/>
  <c r="RIC68" i="7"/>
  <c r="RID68" i="7"/>
  <c r="RIE68" i="7"/>
  <c r="RIF68" i="7"/>
  <c r="RIG68" i="7"/>
  <c r="RIH68" i="7"/>
  <c r="RII68" i="7"/>
  <c r="RIJ68" i="7"/>
  <c r="RIK68" i="7"/>
  <c r="RIL68" i="7"/>
  <c r="RIM68" i="7"/>
  <c r="RIN68" i="7"/>
  <c r="RIO68" i="7"/>
  <c r="RIP68" i="7"/>
  <c r="RIQ68" i="7"/>
  <c r="RIR68" i="7"/>
  <c r="RIS68" i="7"/>
  <c r="RIT68" i="7"/>
  <c r="RIU68" i="7"/>
  <c r="RIV68" i="7"/>
  <c r="RIW68" i="7"/>
  <c r="RIX68" i="7"/>
  <c r="RIY68" i="7"/>
  <c r="RIZ68" i="7"/>
  <c r="RJA68" i="7"/>
  <c r="RJB68" i="7"/>
  <c r="RJC68" i="7"/>
  <c r="RJD68" i="7"/>
  <c r="RJE68" i="7"/>
  <c r="RJF68" i="7"/>
  <c r="RJG68" i="7"/>
  <c r="RJH68" i="7"/>
  <c r="RJI68" i="7"/>
  <c r="RJJ68" i="7"/>
  <c r="RJK68" i="7"/>
  <c r="RJL68" i="7"/>
  <c r="RJM68" i="7"/>
  <c r="RJN68" i="7"/>
  <c r="RJO68" i="7"/>
  <c r="RJP68" i="7"/>
  <c r="RJQ68" i="7"/>
  <c r="RJR68" i="7"/>
  <c r="RJS68" i="7"/>
  <c r="RJT68" i="7"/>
  <c r="RJU68" i="7"/>
  <c r="RJV68" i="7"/>
  <c r="RJW68" i="7"/>
  <c r="RJX68" i="7"/>
  <c r="RJY68" i="7"/>
  <c r="RJZ68" i="7"/>
  <c r="RKA68" i="7"/>
  <c r="RKB68" i="7"/>
  <c r="RKC68" i="7"/>
  <c r="RKD68" i="7"/>
  <c r="RKE68" i="7"/>
  <c r="RKF68" i="7"/>
  <c r="RKG68" i="7"/>
  <c r="RKH68" i="7"/>
  <c r="RKI68" i="7"/>
  <c r="RKJ68" i="7"/>
  <c r="RKK68" i="7"/>
  <c r="RKL68" i="7"/>
  <c r="RKM68" i="7"/>
  <c r="RKN68" i="7"/>
  <c r="RKO68" i="7"/>
  <c r="RKP68" i="7"/>
  <c r="RKQ68" i="7"/>
  <c r="RKR68" i="7"/>
  <c r="RKS68" i="7"/>
  <c r="RKT68" i="7"/>
  <c r="RKU68" i="7"/>
  <c r="RKV68" i="7"/>
  <c r="RKW68" i="7"/>
  <c r="RKX68" i="7"/>
  <c r="RKY68" i="7"/>
  <c r="RKZ68" i="7"/>
  <c r="RLA68" i="7"/>
  <c r="RLB68" i="7"/>
  <c r="RLC68" i="7"/>
  <c r="RLD68" i="7"/>
  <c r="RLE68" i="7"/>
  <c r="RLF68" i="7"/>
  <c r="RLG68" i="7"/>
  <c r="RLH68" i="7"/>
  <c r="RLI68" i="7"/>
  <c r="RLJ68" i="7"/>
  <c r="RLK68" i="7"/>
  <c r="RLL68" i="7"/>
  <c r="RLM68" i="7"/>
  <c r="RLN68" i="7"/>
  <c r="RLO68" i="7"/>
  <c r="RLP68" i="7"/>
  <c r="RLQ68" i="7"/>
  <c r="RLR68" i="7"/>
  <c r="RLS68" i="7"/>
  <c r="RLT68" i="7"/>
  <c r="RLU68" i="7"/>
  <c r="RLV68" i="7"/>
  <c r="RLW68" i="7"/>
  <c r="RLX68" i="7"/>
  <c r="RLY68" i="7"/>
  <c r="RLZ68" i="7"/>
  <c r="RMA68" i="7"/>
  <c r="RMB68" i="7"/>
  <c r="RMC68" i="7"/>
  <c r="RMD68" i="7"/>
  <c r="RME68" i="7"/>
  <c r="RMF68" i="7"/>
  <c r="RMG68" i="7"/>
  <c r="RMH68" i="7"/>
  <c r="RMI68" i="7"/>
  <c r="RMJ68" i="7"/>
  <c r="RMK68" i="7"/>
  <c r="RML68" i="7"/>
  <c r="RMM68" i="7"/>
  <c r="RMN68" i="7"/>
  <c r="RMO68" i="7"/>
  <c r="RMP68" i="7"/>
  <c r="RMQ68" i="7"/>
  <c r="RMR68" i="7"/>
  <c r="RMS68" i="7"/>
  <c r="RMT68" i="7"/>
  <c r="RMU68" i="7"/>
  <c r="RMV68" i="7"/>
  <c r="RMW68" i="7"/>
  <c r="RMX68" i="7"/>
  <c r="RMY68" i="7"/>
  <c r="RMZ68" i="7"/>
  <c r="RNA68" i="7"/>
  <c r="RNB68" i="7"/>
  <c r="RNC68" i="7"/>
  <c r="RND68" i="7"/>
  <c r="RNE68" i="7"/>
  <c r="RNF68" i="7"/>
  <c r="RNG68" i="7"/>
  <c r="RNH68" i="7"/>
  <c r="RNI68" i="7"/>
  <c r="RNJ68" i="7"/>
  <c r="RNK68" i="7"/>
  <c r="RNL68" i="7"/>
  <c r="RNM68" i="7"/>
  <c r="RNN68" i="7"/>
  <c r="RNO68" i="7"/>
  <c r="RNP68" i="7"/>
  <c r="RNQ68" i="7"/>
  <c r="RNR68" i="7"/>
  <c r="RNS68" i="7"/>
  <c r="RNT68" i="7"/>
  <c r="RNU68" i="7"/>
  <c r="RNV68" i="7"/>
  <c r="RNW68" i="7"/>
  <c r="RNX68" i="7"/>
  <c r="RNY68" i="7"/>
  <c r="RNZ68" i="7"/>
  <c r="ROA68" i="7"/>
  <c r="ROB68" i="7"/>
  <c r="ROC68" i="7"/>
  <c r="ROD68" i="7"/>
  <c r="ROE68" i="7"/>
  <c r="ROF68" i="7"/>
  <c r="ROG68" i="7"/>
  <c r="ROH68" i="7"/>
  <c r="ROI68" i="7"/>
  <c r="ROJ68" i="7"/>
  <c r="ROK68" i="7"/>
  <c r="ROL68" i="7"/>
  <c r="ROM68" i="7"/>
  <c r="RON68" i="7"/>
  <c r="ROO68" i="7"/>
  <c r="ROP68" i="7"/>
  <c r="ROQ68" i="7"/>
  <c r="ROR68" i="7"/>
  <c r="ROS68" i="7"/>
  <c r="ROT68" i="7"/>
  <c r="ROU68" i="7"/>
  <c r="ROV68" i="7"/>
  <c r="ROW68" i="7"/>
  <c r="ROX68" i="7"/>
  <c r="ROY68" i="7"/>
  <c r="ROZ68" i="7"/>
  <c r="RPA68" i="7"/>
  <c r="RPB68" i="7"/>
  <c r="RPC68" i="7"/>
  <c r="RPD68" i="7"/>
  <c r="RPE68" i="7"/>
  <c r="RPF68" i="7"/>
  <c r="RPG68" i="7"/>
  <c r="RPH68" i="7"/>
  <c r="RPI68" i="7"/>
  <c r="RPJ68" i="7"/>
  <c r="RPK68" i="7"/>
  <c r="RPL68" i="7"/>
  <c r="RPM68" i="7"/>
  <c r="RPN68" i="7"/>
  <c r="RPO68" i="7"/>
  <c r="RPP68" i="7"/>
  <c r="RPQ68" i="7"/>
  <c r="RPR68" i="7"/>
  <c r="RPS68" i="7"/>
  <c r="RPT68" i="7"/>
  <c r="RPU68" i="7"/>
  <c r="RPV68" i="7"/>
  <c r="RPW68" i="7"/>
  <c r="RPX68" i="7"/>
  <c r="RPY68" i="7"/>
  <c r="RPZ68" i="7"/>
  <c r="RQA68" i="7"/>
  <c r="RQB68" i="7"/>
  <c r="RQC68" i="7"/>
  <c r="RQD68" i="7"/>
  <c r="RQE68" i="7"/>
  <c r="RQF68" i="7"/>
  <c r="RQG68" i="7"/>
  <c r="RQH68" i="7"/>
  <c r="RQI68" i="7"/>
  <c r="RQJ68" i="7"/>
  <c r="RQK68" i="7"/>
  <c r="RQL68" i="7"/>
  <c r="RQM68" i="7"/>
  <c r="RQN68" i="7"/>
  <c r="RQO68" i="7"/>
  <c r="RQP68" i="7"/>
  <c r="RQQ68" i="7"/>
  <c r="RQR68" i="7"/>
  <c r="RQS68" i="7"/>
  <c r="RQT68" i="7"/>
  <c r="RQU68" i="7"/>
  <c r="RQV68" i="7"/>
  <c r="RQW68" i="7"/>
  <c r="RQX68" i="7"/>
  <c r="RQY68" i="7"/>
  <c r="RQZ68" i="7"/>
  <c r="RRA68" i="7"/>
  <c r="RRB68" i="7"/>
  <c r="RRC68" i="7"/>
  <c r="RRD68" i="7"/>
  <c r="RRE68" i="7"/>
  <c r="RRF68" i="7"/>
  <c r="RRG68" i="7"/>
  <c r="RRH68" i="7"/>
  <c r="RRI68" i="7"/>
  <c r="RRJ68" i="7"/>
  <c r="RRK68" i="7"/>
  <c r="RRL68" i="7"/>
  <c r="RRM68" i="7"/>
  <c r="RRN68" i="7"/>
  <c r="RRO68" i="7"/>
  <c r="RRP68" i="7"/>
  <c r="RRQ68" i="7"/>
  <c r="RRR68" i="7"/>
  <c r="RRS68" i="7"/>
  <c r="RRT68" i="7"/>
  <c r="RRU68" i="7"/>
  <c r="RRV68" i="7"/>
  <c r="RRW68" i="7"/>
  <c r="RRX68" i="7"/>
  <c r="RRY68" i="7"/>
  <c r="RRZ68" i="7"/>
  <c r="RSA68" i="7"/>
  <c r="RSB68" i="7"/>
  <c r="RSC68" i="7"/>
  <c r="RSD68" i="7"/>
  <c r="RSE68" i="7"/>
  <c r="RSF68" i="7"/>
  <c r="RSG68" i="7"/>
  <c r="RSH68" i="7"/>
  <c r="RSI68" i="7"/>
  <c r="RSJ68" i="7"/>
  <c r="RSK68" i="7"/>
  <c r="RSL68" i="7"/>
  <c r="RSM68" i="7"/>
  <c r="RSN68" i="7"/>
  <c r="RSO68" i="7"/>
  <c r="RSP68" i="7"/>
  <c r="RSQ68" i="7"/>
  <c r="RSR68" i="7"/>
  <c r="RSS68" i="7"/>
  <c r="RST68" i="7"/>
  <c r="RSU68" i="7"/>
  <c r="RSV68" i="7"/>
  <c r="RSW68" i="7"/>
  <c r="RSX68" i="7"/>
  <c r="RSY68" i="7"/>
  <c r="RSZ68" i="7"/>
  <c r="RTA68" i="7"/>
  <c r="RTB68" i="7"/>
  <c r="RTC68" i="7"/>
  <c r="RTD68" i="7"/>
  <c r="RTE68" i="7"/>
  <c r="RTF68" i="7"/>
  <c r="RTG68" i="7"/>
  <c r="RTH68" i="7"/>
  <c r="RTI68" i="7"/>
  <c r="RTJ68" i="7"/>
  <c r="RTK68" i="7"/>
  <c r="RTL68" i="7"/>
  <c r="RTM68" i="7"/>
  <c r="RTN68" i="7"/>
  <c r="RTO68" i="7"/>
  <c r="RTP68" i="7"/>
  <c r="RTQ68" i="7"/>
  <c r="RTR68" i="7"/>
  <c r="RTS68" i="7"/>
  <c r="RTT68" i="7"/>
  <c r="RTU68" i="7"/>
  <c r="RTV68" i="7"/>
  <c r="RTW68" i="7"/>
  <c r="RTX68" i="7"/>
  <c r="RTY68" i="7"/>
  <c r="RTZ68" i="7"/>
  <c r="RUA68" i="7"/>
  <c r="RUB68" i="7"/>
  <c r="RUC68" i="7"/>
  <c r="RUD68" i="7"/>
  <c r="RUE68" i="7"/>
  <c r="RUF68" i="7"/>
  <c r="RUG68" i="7"/>
  <c r="RUH68" i="7"/>
  <c r="RUI68" i="7"/>
  <c r="RUJ68" i="7"/>
  <c r="RUK68" i="7"/>
  <c r="RUL68" i="7"/>
  <c r="RUM68" i="7"/>
  <c r="RUN68" i="7"/>
  <c r="RUO68" i="7"/>
  <c r="RUP68" i="7"/>
  <c r="RUQ68" i="7"/>
  <c r="RUR68" i="7"/>
  <c r="RUS68" i="7"/>
  <c r="RUT68" i="7"/>
  <c r="RUU68" i="7"/>
  <c r="RUV68" i="7"/>
  <c r="RUW68" i="7"/>
  <c r="RUX68" i="7"/>
  <c r="RUY68" i="7"/>
  <c r="RUZ68" i="7"/>
  <c r="RVA68" i="7"/>
  <c r="RVB68" i="7"/>
  <c r="RVC68" i="7"/>
  <c r="RVD68" i="7"/>
  <c r="RVE68" i="7"/>
  <c r="RVF68" i="7"/>
  <c r="RVG68" i="7"/>
  <c r="RVH68" i="7"/>
  <c r="RVI68" i="7"/>
  <c r="RVJ68" i="7"/>
  <c r="RVK68" i="7"/>
  <c r="RVL68" i="7"/>
  <c r="RVM68" i="7"/>
  <c r="RVN68" i="7"/>
  <c r="RVO68" i="7"/>
  <c r="RVP68" i="7"/>
  <c r="RVQ68" i="7"/>
  <c r="RVR68" i="7"/>
  <c r="RVS68" i="7"/>
  <c r="RVT68" i="7"/>
  <c r="RVU68" i="7"/>
  <c r="RVV68" i="7"/>
  <c r="RVW68" i="7"/>
  <c r="RVX68" i="7"/>
  <c r="RVY68" i="7"/>
  <c r="RVZ68" i="7"/>
  <c r="RWA68" i="7"/>
  <c r="RWB68" i="7"/>
  <c r="RWC68" i="7"/>
  <c r="RWD68" i="7"/>
  <c r="RWE68" i="7"/>
  <c r="RWF68" i="7"/>
  <c r="RWG68" i="7"/>
  <c r="RWH68" i="7"/>
  <c r="RWI68" i="7"/>
  <c r="RWJ68" i="7"/>
  <c r="RWK68" i="7"/>
  <c r="RWL68" i="7"/>
  <c r="RWM68" i="7"/>
  <c r="RWN68" i="7"/>
  <c r="RWO68" i="7"/>
  <c r="RWP68" i="7"/>
  <c r="RWQ68" i="7"/>
  <c r="RWR68" i="7"/>
  <c r="RWS68" i="7"/>
  <c r="RWT68" i="7"/>
  <c r="RWU68" i="7"/>
  <c r="RWV68" i="7"/>
  <c r="RWW68" i="7"/>
  <c r="RWX68" i="7"/>
  <c r="RWY68" i="7"/>
  <c r="RWZ68" i="7"/>
  <c r="RXA68" i="7"/>
  <c r="RXB68" i="7"/>
  <c r="RXC68" i="7"/>
  <c r="RXD68" i="7"/>
  <c r="RXE68" i="7"/>
  <c r="RXF68" i="7"/>
  <c r="RXG68" i="7"/>
  <c r="RXH68" i="7"/>
  <c r="RXI68" i="7"/>
  <c r="RXJ68" i="7"/>
  <c r="RXK68" i="7"/>
  <c r="RXL68" i="7"/>
  <c r="RXM68" i="7"/>
  <c r="RXN68" i="7"/>
  <c r="RXO68" i="7"/>
  <c r="RXP68" i="7"/>
  <c r="RXQ68" i="7"/>
  <c r="RXR68" i="7"/>
  <c r="RXS68" i="7"/>
  <c r="RXT68" i="7"/>
  <c r="RXU68" i="7"/>
  <c r="RXV68" i="7"/>
  <c r="RXW68" i="7"/>
  <c r="RXX68" i="7"/>
  <c r="RXY68" i="7"/>
  <c r="RXZ68" i="7"/>
  <c r="RYA68" i="7"/>
  <c r="RYB68" i="7"/>
  <c r="RYC68" i="7"/>
  <c r="RYD68" i="7"/>
  <c r="RYE68" i="7"/>
  <c r="RYF68" i="7"/>
  <c r="RYG68" i="7"/>
  <c r="RYH68" i="7"/>
  <c r="RYI68" i="7"/>
  <c r="RYJ68" i="7"/>
  <c r="RYK68" i="7"/>
  <c r="RYL68" i="7"/>
  <c r="RYM68" i="7"/>
  <c r="RYN68" i="7"/>
  <c r="RYO68" i="7"/>
  <c r="RYP68" i="7"/>
  <c r="RYQ68" i="7"/>
  <c r="RYR68" i="7"/>
  <c r="RYS68" i="7"/>
  <c r="RYT68" i="7"/>
  <c r="RYU68" i="7"/>
  <c r="RYV68" i="7"/>
  <c r="RYW68" i="7"/>
  <c r="RYX68" i="7"/>
  <c r="RYY68" i="7"/>
  <c r="RYZ68" i="7"/>
  <c r="RZA68" i="7"/>
  <c r="RZB68" i="7"/>
  <c r="RZC68" i="7"/>
  <c r="RZD68" i="7"/>
  <c r="RZE68" i="7"/>
  <c r="RZF68" i="7"/>
  <c r="RZG68" i="7"/>
  <c r="RZH68" i="7"/>
  <c r="RZI68" i="7"/>
  <c r="RZJ68" i="7"/>
  <c r="RZK68" i="7"/>
  <c r="RZL68" i="7"/>
  <c r="RZM68" i="7"/>
  <c r="RZN68" i="7"/>
  <c r="RZO68" i="7"/>
  <c r="RZP68" i="7"/>
  <c r="RZQ68" i="7"/>
  <c r="RZR68" i="7"/>
  <c r="RZS68" i="7"/>
  <c r="RZT68" i="7"/>
  <c r="RZU68" i="7"/>
  <c r="RZV68" i="7"/>
  <c r="RZW68" i="7"/>
  <c r="RZX68" i="7"/>
  <c r="RZY68" i="7"/>
  <c r="RZZ68" i="7"/>
  <c r="SAA68" i="7"/>
  <c r="SAB68" i="7"/>
  <c r="SAC68" i="7"/>
  <c r="SAD68" i="7"/>
  <c r="SAE68" i="7"/>
  <c r="SAF68" i="7"/>
  <c r="SAG68" i="7"/>
  <c r="SAH68" i="7"/>
  <c r="SAI68" i="7"/>
  <c r="SAJ68" i="7"/>
  <c r="SAK68" i="7"/>
  <c r="SAL68" i="7"/>
  <c r="SAM68" i="7"/>
  <c r="SAN68" i="7"/>
  <c r="SAO68" i="7"/>
  <c r="SAP68" i="7"/>
  <c r="SAQ68" i="7"/>
  <c r="SAR68" i="7"/>
  <c r="SAS68" i="7"/>
  <c r="SAT68" i="7"/>
  <c r="SAU68" i="7"/>
  <c r="SAV68" i="7"/>
  <c r="SAW68" i="7"/>
  <c r="SAX68" i="7"/>
  <c r="SAY68" i="7"/>
  <c r="SAZ68" i="7"/>
  <c r="SBA68" i="7"/>
  <c r="SBB68" i="7"/>
  <c r="SBC68" i="7"/>
  <c r="SBD68" i="7"/>
  <c r="SBE68" i="7"/>
  <c r="SBF68" i="7"/>
  <c r="SBG68" i="7"/>
  <c r="SBH68" i="7"/>
  <c r="SBI68" i="7"/>
  <c r="SBJ68" i="7"/>
  <c r="SBK68" i="7"/>
  <c r="SBL68" i="7"/>
  <c r="SBM68" i="7"/>
  <c r="SBN68" i="7"/>
  <c r="SBO68" i="7"/>
  <c r="SBP68" i="7"/>
  <c r="SBQ68" i="7"/>
  <c r="SBR68" i="7"/>
  <c r="SBS68" i="7"/>
  <c r="SBT68" i="7"/>
  <c r="SBU68" i="7"/>
  <c r="SBV68" i="7"/>
  <c r="SBW68" i="7"/>
  <c r="SBX68" i="7"/>
  <c r="SBY68" i="7"/>
  <c r="SBZ68" i="7"/>
  <c r="SCA68" i="7"/>
  <c r="SCB68" i="7"/>
  <c r="SCC68" i="7"/>
  <c r="SCD68" i="7"/>
  <c r="SCE68" i="7"/>
  <c r="SCF68" i="7"/>
  <c r="SCG68" i="7"/>
  <c r="SCH68" i="7"/>
  <c r="SCI68" i="7"/>
  <c r="SCJ68" i="7"/>
  <c r="SCK68" i="7"/>
  <c r="SCL68" i="7"/>
  <c r="SCM68" i="7"/>
  <c r="SCN68" i="7"/>
  <c r="SCO68" i="7"/>
  <c r="SCP68" i="7"/>
  <c r="SCQ68" i="7"/>
  <c r="SCR68" i="7"/>
  <c r="SCS68" i="7"/>
  <c r="SCT68" i="7"/>
  <c r="SCU68" i="7"/>
  <c r="SCV68" i="7"/>
  <c r="SCW68" i="7"/>
  <c r="SCX68" i="7"/>
  <c r="SCY68" i="7"/>
  <c r="SCZ68" i="7"/>
  <c r="SDA68" i="7"/>
  <c r="SDB68" i="7"/>
  <c r="SDC68" i="7"/>
  <c r="SDD68" i="7"/>
  <c r="SDE68" i="7"/>
  <c r="SDF68" i="7"/>
  <c r="SDG68" i="7"/>
  <c r="SDH68" i="7"/>
  <c r="SDI68" i="7"/>
  <c r="SDJ68" i="7"/>
  <c r="SDK68" i="7"/>
  <c r="SDL68" i="7"/>
  <c r="SDM68" i="7"/>
  <c r="SDN68" i="7"/>
  <c r="SDO68" i="7"/>
  <c r="SDP68" i="7"/>
  <c r="SDQ68" i="7"/>
  <c r="SDR68" i="7"/>
  <c r="SDS68" i="7"/>
  <c r="SDT68" i="7"/>
  <c r="SDU68" i="7"/>
  <c r="SDV68" i="7"/>
  <c r="SDW68" i="7"/>
  <c r="SDX68" i="7"/>
  <c r="SDY68" i="7"/>
  <c r="SDZ68" i="7"/>
  <c r="SEA68" i="7"/>
  <c r="SEB68" i="7"/>
  <c r="SEC68" i="7"/>
  <c r="SED68" i="7"/>
  <c r="SEE68" i="7"/>
  <c r="SEF68" i="7"/>
  <c r="SEG68" i="7"/>
  <c r="SEH68" i="7"/>
  <c r="SEI68" i="7"/>
  <c r="SEJ68" i="7"/>
  <c r="SEK68" i="7"/>
  <c r="SEL68" i="7"/>
  <c r="SEM68" i="7"/>
  <c r="SEN68" i="7"/>
  <c r="SEO68" i="7"/>
  <c r="SEP68" i="7"/>
  <c r="SEQ68" i="7"/>
  <c r="SER68" i="7"/>
  <c r="SES68" i="7"/>
  <c r="SET68" i="7"/>
  <c r="SEU68" i="7"/>
  <c r="SEV68" i="7"/>
  <c r="SEW68" i="7"/>
  <c r="SEX68" i="7"/>
  <c r="SEY68" i="7"/>
  <c r="SEZ68" i="7"/>
  <c r="SFA68" i="7"/>
  <c r="SFB68" i="7"/>
  <c r="SFC68" i="7"/>
  <c r="SFD68" i="7"/>
  <c r="SFE68" i="7"/>
  <c r="SFF68" i="7"/>
  <c r="SFG68" i="7"/>
  <c r="SFH68" i="7"/>
  <c r="SFI68" i="7"/>
  <c r="SFJ68" i="7"/>
  <c r="SFK68" i="7"/>
  <c r="SFL68" i="7"/>
  <c r="SFM68" i="7"/>
  <c r="SFN68" i="7"/>
  <c r="SFO68" i="7"/>
  <c r="SFP68" i="7"/>
  <c r="SFQ68" i="7"/>
  <c r="SFR68" i="7"/>
  <c r="SFS68" i="7"/>
  <c r="SFT68" i="7"/>
  <c r="SFU68" i="7"/>
  <c r="SFV68" i="7"/>
  <c r="SFW68" i="7"/>
  <c r="SFX68" i="7"/>
  <c r="SFY68" i="7"/>
  <c r="SFZ68" i="7"/>
  <c r="SGA68" i="7"/>
  <c r="SGB68" i="7"/>
  <c r="SGC68" i="7"/>
  <c r="SGD68" i="7"/>
  <c r="SGE68" i="7"/>
  <c r="SGF68" i="7"/>
  <c r="SGG68" i="7"/>
  <c r="SGH68" i="7"/>
  <c r="SGI68" i="7"/>
  <c r="SGJ68" i="7"/>
  <c r="SGK68" i="7"/>
  <c r="SGL68" i="7"/>
  <c r="SGM68" i="7"/>
  <c r="SGN68" i="7"/>
  <c r="SGO68" i="7"/>
  <c r="SGP68" i="7"/>
  <c r="SGQ68" i="7"/>
  <c r="SGR68" i="7"/>
  <c r="SGS68" i="7"/>
  <c r="SGT68" i="7"/>
  <c r="SGU68" i="7"/>
  <c r="SGV68" i="7"/>
  <c r="SGW68" i="7"/>
  <c r="SGX68" i="7"/>
  <c r="SGY68" i="7"/>
  <c r="SGZ68" i="7"/>
  <c r="SHA68" i="7"/>
  <c r="SHB68" i="7"/>
  <c r="SHC68" i="7"/>
  <c r="SHD68" i="7"/>
  <c r="SHE68" i="7"/>
  <c r="SHF68" i="7"/>
  <c r="SHG68" i="7"/>
  <c r="SHH68" i="7"/>
  <c r="SHI68" i="7"/>
  <c r="SHJ68" i="7"/>
  <c r="SHK68" i="7"/>
  <c r="SHL68" i="7"/>
  <c r="SHM68" i="7"/>
  <c r="SHN68" i="7"/>
  <c r="SHO68" i="7"/>
  <c r="SHP68" i="7"/>
  <c r="SHQ68" i="7"/>
  <c r="SHR68" i="7"/>
  <c r="SHS68" i="7"/>
  <c r="SHT68" i="7"/>
  <c r="SHU68" i="7"/>
  <c r="SHV68" i="7"/>
  <c r="SHW68" i="7"/>
  <c r="SHX68" i="7"/>
  <c r="SHY68" i="7"/>
  <c r="SHZ68" i="7"/>
  <c r="SIA68" i="7"/>
  <c r="SIB68" i="7"/>
  <c r="SIC68" i="7"/>
  <c r="SID68" i="7"/>
  <c r="SIE68" i="7"/>
  <c r="SIF68" i="7"/>
  <c r="SIG68" i="7"/>
  <c r="SIH68" i="7"/>
  <c r="SII68" i="7"/>
  <c r="SIJ68" i="7"/>
  <c r="SIK68" i="7"/>
  <c r="SIL68" i="7"/>
  <c r="SIM68" i="7"/>
  <c r="SIN68" i="7"/>
  <c r="SIO68" i="7"/>
  <c r="SIP68" i="7"/>
  <c r="SIQ68" i="7"/>
  <c r="SIR68" i="7"/>
  <c r="SIS68" i="7"/>
  <c r="SIT68" i="7"/>
  <c r="SIU68" i="7"/>
  <c r="SIV68" i="7"/>
  <c r="SIW68" i="7"/>
  <c r="SIX68" i="7"/>
  <c r="SIY68" i="7"/>
  <c r="SIZ68" i="7"/>
  <c r="SJA68" i="7"/>
  <c r="SJB68" i="7"/>
  <c r="SJC68" i="7"/>
  <c r="SJD68" i="7"/>
  <c r="SJE68" i="7"/>
  <c r="SJF68" i="7"/>
  <c r="SJG68" i="7"/>
  <c r="SJH68" i="7"/>
  <c r="SJI68" i="7"/>
  <c r="SJJ68" i="7"/>
  <c r="SJK68" i="7"/>
  <c r="SJL68" i="7"/>
  <c r="SJM68" i="7"/>
  <c r="SJN68" i="7"/>
  <c r="SJO68" i="7"/>
  <c r="SJP68" i="7"/>
  <c r="SJQ68" i="7"/>
  <c r="SJR68" i="7"/>
  <c r="SJS68" i="7"/>
  <c r="SJT68" i="7"/>
  <c r="SJU68" i="7"/>
  <c r="SJV68" i="7"/>
  <c r="SJW68" i="7"/>
  <c r="SJX68" i="7"/>
  <c r="SJY68" i="7"/>
  <c r="SJZ68" i="7"/>
  <c r="SKA68" i="7"/>
  <c r="SKB68" i="7"/>
  <c r="SKC68" i="7"/>
  <c r="SKD68" i="7"/>
  <c r="SKE68" i="7"/>
  <c r="SKF68" i="7"/>
  <c r="SKG68" i="7"/>
  <c r="SKH68" i="7"/>
  <c r="SKI68" i="7"/>
  <c r="SKJ68" i="7"/>
  <c r="SKK68" i="7"/>
  <c r="SKL68" i="7"/>
  <c r="SKM68" i="7"/>
  <c r="SKN68" i="7"/>
  <c r="SKO68" i="7"/>
  <c r="SKP68" i="7"/>
  <c r="SKQ68" i="7"/>
  <c r="SKR68" i="7"/>
  <c r="SKS68" i="7"/>
  <c r="SKT68" i="7"/>
  <c r="SKU68" i="7"/>
  <c r="SKV68" i="7"/>
  <c r="SKW68" i="7"/>
  <c r="SKX68" i="7"/>
  <c r="SKY68" i="7"/>
  <c r="SKZ68" i="7"/>
  <c r="SLA68" i="7"/>
  <c r="SLB68" i="7"/>
  <c r="SLC68" i="7"/>
  <c r="SLD68" i="7"/>
  <c r="SLE68" i="7"/>
  <c r="SLF68" i="7"/>
  <c r="SLG68" i="7"/>
  <c r="SLH68" i="7"/>
  <c r="SLI68" i="7"/>
  <c r="SLJ68" i="7"/>
  <c r="SLK68" i="7"/>
  <c r="SLL68" i="7"/>
  <c r="SLM68" i="7"/>
  <c r="SLN68" i="7"/>
  <c r="SLO68" i="7"/>
  <c r="SLP68" i="7"/>
  <c r="SLQ68" i="7"/>
  <c r="SLR68" i="7"/>
  <c r="SLS68" i="7"/>
  <c r="SLT68" i="7"/>
  <c r="SLU68" i="7"/>
  <c r="SLV68" i="7"/>
  <c r="SLW68" i="7"/>
  <c r="SLX68" i="7"/>
  <c r="SLY68" i="7"/>
  <c r="SLZ68" i="7"/>
  <c r="SMA68" i="7"/>
  <c r="SMB68" i="7"/>
  <c r="SMC68" i="7"/>
  <c r="SMD68" i="7"/>
  <c r="SME68" i="7"/>
  <c r="SMF68" i="7"/>
  <c r="SMG68" i="7"/>
  <c r="SMH68" i="7"/>
  <c r="SMI68" i="7"/>
  <c r="SMJ68" i="7"/>
  <c r="SMK68" i="7"/>
  <c r="SML68" i="7"/>
  <c r="SMM68" i="7"/>
  <c r="SMN68" i="7"/>
  <c r="SMO68" i="7"/>
  <c r="SMP68" i="7"/>
  <c r="SMQ68" i="7"/>
  <c r="SMR68" i="7"/>
  <c r="SMS68" i="7"/>
  <c r="SMT68" i="7"/>
  <c r="SMU68" i="7"/>
  <c r="SMV68" i="7"/>
  <c r="SMW68" i="7"/>
  <c r="SMX68" i="7"/>
  <c r="SMY68" i="7"/>
  <c r="SMZ68" i="7"/>
  <c r="SNA68" i="7"/>
  <c r="SNB68" i="7"/>
  <c r="SNC68" i="7"/>
  <c r="SND68" i="7"/>
  <c r="SNE68" i="7"/>
  <c r="SNF68" i="7"/>
  <c r="SNG68" i="7"/>
  <c r="SNH68" i="7"/>
  <c r="SNI68" i="7"/>
  <c r="SNJ68" i="7"/>
  <c r="SNK68" i="7"/>
  <c r="SNL68" i="7"/>
  <c r="SNM68" i="7"/>
  <c r="SNN68" i="7"/>
  <c r="SNO68" i="7"/>
  <c r="SNP68" i="7"/>
  <c r="SNQ68" i="7"/>
  <c r="SNR68" i="7"/>
  <c r="SNS68" i="7"/>
  <c r="SNT68" i="7"/>
  <c r="SNU68" i="7"/>
  <c r="SNV68" i="7"/>
  <c r="SNW68" i="7"/>
  <c r="SNX68" i="7"/>
  <c r="SNY68" i="7"/>
  <c r="SNZ68" i="7"/>
  <c r="SOA68" i="7"/>
  <c r="SOB68" i="7"/>
  <c r="SOC68" i="7"/>
  <c r="SOD68" i="7"/>
  <c r="SOE68" i="7"/>
  <c r="SOF68" i="7"/>
  <c r="SOG68" i="7"/>
  <c r="SOH68" i="7"/>
  <c r="SOI68" i="7"/>
  <c r="SOJ68" i="7"/>
  <c r="SOK68" i="7"/>
  <c r="SOL68" i="7"/>
  <c r="SOM68" i="7"/>
  <c r="SON68" i="7"/>
  <c r="SOO68" i="7"/>
  <c r="SOP68" i="7"/>
  <c r="SOQ68" i="7"/>
  <c r="SOR68" i="7"/>
  <c r="SOS68" i="7"/>
  <c r="SOT68" i="7"/>
  <c r="SOU68" i="7"/>
  <c r="SOV68" i="7"/>
  <c r="SOW68" i="7"/>
  <c r="SOX68" i="7"/>
  <c r="SOY68" i="7"/>
  <c r="SOZ68" i="7"/>
  <c r="SPA68" i="7"/>
  <c r="SPB68" i="7"/>
  <c r="SPC68" i="7"/>
  <c r="SPD68" i="7"/>
  <c r="SPE68" i="7"/>
  <c r="SPF68" i="7"/>
  <c r="SPG68" i="7"/>
  <c r="SPH68" i="7"/>
  <c r="SPI68" i="7"/>
  <c r="SPJ68" i="7"/>
  <c r="SPK68" i="7"/>
  <c r="SPL68" i="7"/>
  <c r="SPM68" i="7"/>
  <c r="SPN68" i="7"/>
  <c r="SPO68" i="7"/>
  <c r="SPP68" i="7"/>
  <c r="SPQ68" i="7"/>
  <c r="SPR68" i="7"/>
  <c r="SPS68" i="7"/>
  <c r="SPT68" i="7"/>
  <c r="SPU68" i="7"/>
  <c r="SPV68" i="7"/>
  <c r="SPW68" i="7"/>
  <c r="SPX68" i="7"/>
  <c r="SPY68" i="7"/>
  <c r="SPZ68" i="7"/>
  <c r="SQA68" i="7"/>
  <c r="SQB68" i="7"/>
  <c r="SQC68" i="7"/>
  <c r="SQD68" i="7"/>
  <c r="SQE68" i="7"/>
  <c r="SQF68" i="7"/>
  <c r="SQG68" i="7"/>
  <c r="SQH68" i="7"/>
  <c r="SQI68" i="7"/>
  <c r="SQJ68" i="7"/>
  <c r="SQK68" i="7"/>
  <c r="SQL68" i="7"/>
  <c r="SQM68" i="7"/>
  <c r="SQN68" i="7"/>
  <c r="SQO68" i="7"/>
  <c r="SQP68" i="7"/>
  <c r="SQQ68" i="7"/>
  <c r="SQR68" i="7"/>
  <c r="SQS68" i="7"/>
  <c r="SQT68" i="7"/>
  <c r="SQU68" i="7"/>
  <c r="SQV68" i="7"/>
  <c r="SQW68" i="7"/>
  <c r="SQX68" i="7"/>
  <c r="SQY68" i="7"/>
  <c r="SQZ68" i="7"/>
  <c r="SRA68" i="7"/>
  <c r="SRB68" i="7"/>
  <c r="SRC68" i="7"/>
  <c r="SRD68" i="7"/>
  <c r="SRE68" i="7"/>
  <c r="SRF68" i="7"/>
  <c r="SRG68" i="7"/>
  <c r="SRH68" i="7"/>
  <c r="SRI68" i="7"/>
  <c r="SRJ68" i="7"/>
  <c r="SRK68" i="7"/>
  <c r="SRL68" i="7"/>
  <c r="SRM68" i="7"/>
  <c r="SRN68" i="7"/>
  <c r="SRO68" i="7"/>
  <c r="SRP68" i="7"/>
  <c r="SRQ68" i="7"/>
  <c r="SRR68" i="7"/>
  <c r="SRS68" i="7"/>
  <c r="SRT68" i="7"/>
  <c r="SRU68" i="7"/>
  <c r="SRV68" i="7"/>
  <c r="SRW68" i="7"/>
  <c r="SRX68" i="7"/>
  <c r="SRY68" i="7"/>
  <c r="SRZ68" i="7"/>
  <c r="SSA68" i="7"/>
  <c r="SSB68" i="7"/>
  <c r="SSC68" i="7"/>
  <c r="SSD68" i="7"/>
  <c r="SSE68" i="7"/>
  <c r="SSF68" i="7"/>
  <c r="SSG68" i="7"/>
  <c r="SSH68" i="7"/>
  <c r="SSI68" i="7"/>
  <c r="SSJ68" i="7"/>
  <c r="SSK68" i="7"/>
  <c r="SSL68" i="7"/>
  <c r="SSM68" i="7"/>
  <c r="SSN68" i="7"/>
  <c r="SSO68" i="7"/>
  <c r="SSP68" i="7"/>
  <c r="SSQ68" i="7"/>
  <c r="SSR68" i="7"/>
  <c r="SSS68" i="7"/>
  <c r="SST68" i="7"/>
  <c r="SSU68" i="7"/>
  <c r="SSV68" i="7"/>
  <c r="SSW68" i="7"/>
  <c r="SSX68" i="7"/>
  <c r="SSY68" i="7"/>
  <c r="SSZ68" i="7"/>
  <c r="STA68" i="7"/>
  <c r="STB68" i="7"/>
  <c r="STC68" i="7"/>
  <c r="STD68" i="7"/>
  <c r="STE68" i="7"/>
  <c r="STF68" i="7"/>
  <c r="STG68" i="7"/>
  <c r="STH68" i="7"/>
  <c r="STI68" i="7"/>
  <c r="STJ68" i="7"/>
  <c r="STK68" i="7"/>
  <c r="STL68" i="7"/>
  <c r="STM68" i="7"/>
  <c r="STN68" i="7"/>
  <c r="STO68" i="7"/>
  <c r="STP68" i="7"/>
  <c r="STQ68" i="7"/>
  <c r="STR68" i="7"/>
  <c r="STS68" i="7"/>
  <c r="STT68" i="7"/>
  <c r="STU68" i="7"/>
  <c r="STV68" i="7"/>
  <c r="STW68" i="7"/>
  <c r="STX68" i="7"/>
  <c r="STY68" i="7"/>
  <c r="STZ68" i="7"/>
  <c r="SUA68" i="7"/>
  <c r="SUB68" i="7"/>
  <c r="SUC68" i="7"/>
  <c r="SUD68" i="7"/>
  <c r="SUE68" i="7"/>
  <c r="SUF68" i="7"/>
  <c r="SUG68" i="7"/>
  <c r="SUH68" i="7"/>
  <c r="SUI68" i="7"/>
  <c r="SUJ68" i="7"/>
  <c r="SUK68" i="7"/>
  <c r="SUL68" i="7"/>
  <c r="SUM68" i="7"/>
  <c r="SUN68" i="7"/>
  <c r="SUO68" i="7"/>
  <c r="SUP68" i="7"/>
  <c r="SUQ68" i="7"/>
  <c r="SUR68" i="7"/>
  <c r="SUS68" i="7"/>
  <c r="SUT68" i="7"/>
  <c r="SUU68" i="7"/>
  <c r="SUV68" i="7"/>
  <c r="SUW68" i="7"/>
  <c r="SUX68" i="7"/>
  <c r="SUY68" i="7"/>
  <c r="SUZ68" i="7"/>
  <c r="SVA68" i="7"/>
  <c r="SVB68" i="7"/>
  <c r="SVC68" i="7"/>
  <c r="SVD68" i="7"/>
  <c r="SVE68" i="7"/>
  <c r="SVF68" i="7"/>
  <c r="SVG68" i="7"/>
  <c r="SVH68" i="7"/>
  <c r="SVI68" i="7"/>
  <c r="SVJ68" i="7"/>
  <c r="SVK68" i="7"/>
  <c r="SVL68" i="7"/>
  <c r="SVM68" i="7"/>
  <c r="SVN68" i="7"/>
  <c r="SVO68" i="7"/>
  <c r="SVP68" i="7"/>
  <c r="SVQ68" i="7"/>
  <c r="SVR68" i="7"/>
  <c r="SVS68" i="7"/>
  <c r="SVT68" i="7"/>
  <c r="SVU68" i="7"/>
  <c r="SVV68" i="7"/>
  <c r="SVW68" i="7"/>
  <c r="SVX68" i="7"/>
  <c r="SVY68" i="7"/>
  <c r="SVZ68" i="7"/>
  <c r="SWA68" i="7"/>
  <c r="SWB68" i="7"/>
  <c r="SWC68" i="7"/>
  <c r="SWD68" i="7"/>
  <c r="SWE68" i="7"/>
  <c r="SWF68" i="7"/>
  <c r="SWG68" i="7"/>
  <c r="SWH68" i="7"/>
  <c r="SWI68" i="7"/>
  <c r="SWJ68" i="7"/>
  <c r="SWK68" i="7"/>
  <c r="SWL68" i="7"/>
  <c r="SWM68" i="7"/>
  <c r="SWN68" i="7"/>
  <c r="SWO68" i="7"/>
  <c r="SWP68" i="7"/>
  <c r="SWQ68" i="7"/>
  <c r="SWR68" i="7"/>
  <c r="SWS68" i="7"/>
  <c r="SWT68" i="7"/>
  <c r="SWU68" i="7"/>
  <c r="SWV68" i="7"/>
  <c r="SWW68" i="7"/>
  <c r="SWX68" i="7"/>
  <c r="SWY68" i="7"/>
  <c r="SWZ68" i="7"/>
  <c r="SXA68" i="7"/>
  <c r="SXB68" i="7"/>
  <c r="SXC68" i="7"/>
  <c r="SXD68" i="7"/>
  <c r="SXE68" i="7"/>
  <c r="SXF68" i="7"/>
  <c r="SXG68" i="7"/>
  <c r="SXH68" i="7"/>
  <c r="SXI68" i="7"/>
  <c r="SXJ68" i="7"/>
  <c r="SXK68" i="7"/>
  <c r="SXL68" i="7"/>
  <c r="SXM68" i="7"/>
  <c r="SXN68" i="7"/>
  <c r="SXO68" i="7"/>
  <c r="SXP68" i="7"/>
  <c r="SXQ68" i="7"/>
  <c r="SXR68" i="7"/>
  <c r="SXS68" i="7"/>
  <c r="SXT68" i="7"/>
  <c r="SXU68" i="7"/>
  <c r="SXV68" i="7"/>
  <c r="SXW68" i="7"/>
  <c r="SXX68" i="7"/>
  <c r="SXY68" i="7"/>
  <c r="SXZ68" i="7"/>
  <c r="SYA68" i="7"/>
  <c r="SYB68" i="7"/>
  <c r="SYC68" i="7"/>
  <c r="SYD68" i="7"/>
  <c r="SYE68" i="7"/>
  <c r="SYF68" i="7"/>
  <c r="SYG68" i="7"/>
  <c r="SYH68" i="7"/>
  <c r="SYI68" i="7"/>
  <c r="SYJ68" i="7"/>
  <c r="SYK68" i="7"/>
  <c r="SYL68" i="7"/>
  <c r="SYM68" i="7"/>
  <c r="SYN68" i="7"/>
  <c r="SYO68" i="7"/>
  <c r="SYP68" i="7"/>
  <c r="SYQ68" i="7"/>
  <c r="SYR68" i="7"/>
  <c r="SYS68" i="7"/>
  <c r="SYT68" i="7"/>
  <c r="SYU68" i="7"/>
  <c r="SYV68" i="7"/>
  <c r="SYW68" i="7"/>
  <c r="SYX68" i="7"/>
  <c r="SYY68" i="7"/>
  <c r="SYZ68" i="7"/>
  <c r="SZA68" i="7"/>
  <c r="SZB68" i="7"/>
  <c r="SZC68" i="7"/>
  <c r="SZD68" i="7"/>
  <c r="SZE68" i="7"/>
  <c r="SZF68" i="7"/>
  <c r="SZG68" i="7"/>
  <c r="SZH68" i="7"/>
  <c r="SZI68" i="7"/>
  <c r="SZJ68" i="7"/>
  <c r="SZK68" i="7"/>
  <c r="SZL68" i="7"/>
  <c r="SZM68" i="7"/>
  <c r="SZN68" i="7"/>
  <c r="SZO68" i="7"/>
  <c r="SZP68" i="7"/>
  <c r="SZQ68" i="7"/>
  <c r="SZR68" i="7"/>
  <c r="SZS68" i="7"/>
  <c r="SZT68" i="7"/>
  <c r="SZU68" i="7"/>
  <c r="SZV68" i="7"/>
  <c r="SZW68" i="7"/>
  <c r="SZX68" i="7"/>
  <c r="SZY68" i="7"/>
  <c r="SZZ68" i="7"/>
  <c r="TAA68" i="7"/>
  <c r="TAB68" i="7"/>
  <c r="TAC68" i="7"/>
  <c r="TAD68" i="7"/>
  <c r="TAE68" i="7"/>
  <c r="TAF68" i="7"/>
  <c r="TAG68" i="7"/>
  <c r="TAH68" i="7"/>
  <c r="TAI68" i="7"/>
  <c r="TAJ68" i="7"/>
  <c r="TAK68" i="7"/>
  <c r="TAL68" i="7"/>
  <c r="TAM68" i="7"/>
  <c r="TAN68" i="7"/>
  <c r="TAO68" i="7"/>
  <c r="TAP68" i="7"/>
  <c r="TAQ68" i="7"/>
  <c r="TAR68" i="7"/>
  <c r="TAS68" i="7"/>
  <c r="TAT68" i="7"/>
  <c r="TAU68" i="7"/>
  <c r="TAV68" i="7"/>
  <c r="TAW68" i="7"/>
  <c r="TAX68" i="7"/>
  <c r="TAY68" i="7"/>
  <c r="TAZ68" i="7"/>
  <c r="TBA68" i="7"/>
  <c r="TBB68" i="7"/>
  <c r="TBC68" i="7"/>
  <c r="TBD68" i="7"/>
  <c r="TBE68" i="7"/>
  <c r="TBF68" i="7"/>
  <c r="TBG68" i="7"/>
  <c r="TBH68" i="7"/>
  <c r="TBI68" i="7"/>
  <c r="TBJ68" i="7"/>
  <c r="TBK68" i="7"/>
  <c r="TBL68" i="7"/>
  <c r="TBM68" i="7"/>
  <c r="TBN68" i="7"/>
  <c r="TBO68" i="7"/>
  <c r="TBP68" i="7"/>
  <c r="TBQ68" i="7"/>
  <c r="TBR68" i="7"/>
  <c r="TBS68" i="7"/>
  <c r="TBT68" i="7"/>
  <c r="TBU68" i="7"/>
  <c r="TBV68" i="7"/>
  <c r="TBW68" i="7"/>
  <c r="TBX68" i="7"/>
  <c r="TBY68" i="7"/>
  <c r="TBZ68" i="7"/>
  <c r="TCA68" i="7"/>
  <c r="TCB68" i="7"/>
  <c r="TCC68" i="7"/>
  <c r="TCD68" i="7"/>
  <c r="TCE68" i="7"/>
  <c r="TCF68" i="7"/>
  <c r="TCG68" i="7"/>
  <c r="TCH68" i="7"/>
  <c r="TCI68" i="7"/>
  <c r="TCJ68" i="7"/>
  <c r="TCK68" i="7"/>
  <c r="TCL68" i="7"/>
  <c r="TCM68" i="7"/>
  <c r="TCN68" i="7"/>
  <c r="TCO68" i="7"/>
  <c r="TCP68" i="7"/>
  <c r="TCQ68" i="7"/>
  <c r="TCR68" i="7"/>
  <c r="TCS68" i="7"/>
  <c r="TCT68" i="7"/>
  <c r="TCU68" i="7"/>
  <c r="TCV68" i="7"/>
  <c r="TCW68" i="7"/>
  <c r="TCX68" i="7"/>
  <c r="TCY68" i="7"/>
  <c r="TCZ68" i="7"/>
  <c r="TDA68" i="7"/>
  <c r="TDB68" i="7"/>
  <c r="TDC68" i="7"/>
  <c r="TDD68" i="7"/>
  <c r="TDE68" i="7"/>
  <c r="TDF68" i="7"/>
  <c r="TDG68" i="7"/>
  <c r="TDH68" i="7"/>
  <c r="TDI68" i="7"/>
  <c r="TDJ68" i="7"/>
  <c r="TDK68" i="7"/>
  <c r="TDL68" i="7"/>
  <c r="TDM68" i="7"/>
  <c r="TDN68" i="7"/>
  <c r="TDO68" i="7"/>
  <c r="TDP68" i="7"/>
  <c r="TDQ68" i="7"/>
  <c r="TDR68" i="7"/>
  <c r="TDS68" i="7"/>
  <c r="TDT68" i="7"/>
  <c r="TDU68" i="7"/>
  <c r="TDV68" i="7"/>
  <c r="TDW68" i="7"/>
  <c r="TDX68" i="7"/>
  <c r="TDY68" i="7"/>
  <c r="TDZ68" i="7"/>
  <c r="TEA68" i="7"/>
  <c r="TEB68" i="7"/>
  <c r="TEC68" i="7"/>
  <c r="TED68" i="7"/>
  <c r="TEE68" i="7"/>
  <c r="TEF68" i="7"/>
  <c r="TEG68" i="7"/>
  <c r="TEH68" i="7"/>
  <c r="TEI68" i="7"/>
  <c r="TEJ68" i="7"/>
  <c r="TEK68" i="7"/>
  <c r="TEL68" i="7"/>
  <c r="TEM68" i="7"/>
  <c r="TEN68" i="7"/>
  <c r="TEO68" i="7"/>
  <c r="TEP68" i="7"/>
  <c r="TEQ68" i="7"/>
  <c r="TER68" i="7"/>
  <c r="TES68" i="7"/>
  <c r="TET68" i="7"/>
  <c r="TEU68" i="7"/>
  <c r="TEV68" i="7"/>
  <c r="TEW68" i="7"/>
  <c r="TEX68" i="7"/>
  <c r="TEY68" i="7"/>
  <c r="TEZ68" i="7"/>
  <c r="TFA68" i="7"/>
  <c r="TFB68" i="7"/>
  <c r="TFC68" i="7"/>
  <c r="TFD68" i="7"/>
  <c r="TFE68" i="7"/>
  <c r="TFF68" i="7"/>
  <c r="TFG68" i="7"/>
  <c r="TFH68" i="7"/>
  <c r="TFI68" i="7"/>
  <c r="TFJ68" i="7"/>
  <c r="TFK68" i="7"/>
  <c r="TFL68" i="7"/>
  <c r="TFM68" i="7"/>
  <c r="TFN68" i="7"/>
  <c r="TFO68" i="7"/>
  <c r="TFP68" i="7"/>
  <c r="TFQ68" i="7"/>
  <c r="TFR68" i="7"/>
  <c r="TFS68" i="7"/>
  <c r="TFT68" i="7"/>
  <c r="TFU68" i="7"/>
  <c r="TFV68" i="7"/>
  <c r="TFW68" i="7"/>
  <c r="TFX68" i="7"/>
  <c r="TFY68" i="7"/>
  <c r="TFZ68" i="7"/>
  <c r="TGA68" i="7"/>
  <c r="TGB68" i="7"/>
  <c r="TGC68" i="7"/>
  <c r="TGD68" i="7"/>
  <c r="TGE68" i="7"/>
  <c r="TGF68" i="7"/>
  <c r="TGG68" i="7"/>
  <c r="TGH68" i="7"/>
  <c r="TGI68" i="7"/>
  <c r="TGJ68" i="7"/>
  <c r="TGK68" i="7"/>
  <c r="TGL68" i="7"/>
  <c r="TGM68" i="7"/>
  <c r="TGN68" i="7"/>
  <c r="TGO68" i="7"/>
  <c r="TGP68" i="7"/>
  <c r="TGQ68" i="7"/>
  <c r="TGR68" i="7"/>
  <c r="TGS68" i="7"/>
  <c r="TGT68" i="7"/>
  <c r="TGU68" i="7"/>
  <c r="TGV68" i="7"/>
  <c r="TGW68" i="7"/>
  <c r="TGX68" i="7"/>
  <c r="TGY68" i="7"/>
  <c r="TGZ68" i="7"/>
  <c r="THA68" i="7"/>
  <c r="THB68" i="7"/>
  <c r="THC68" i="7"/>
  <c r="THD68" i="7"/>
  <c r="THE68" i="7"/>
  <c r="THF68" i="7"/>
  <c r="THG68" i="7"/>
  <c r="THH68" i="7"/>
  <c r="THI68" i="7"/>
  <c r="THJ68" i="7"/>
  <c r="THK68" i="7"/>
  <c r="THL68" i="7"/>
  <c r="THM68" i="7"/>
  <c r="THN68" i="7"/>
  <c r="THO68" i="7"/>
  <c r="THP68" i="7"/>
  <c r="THQ68" i="7"/>
  <c r="THR68" i="7"/>
  <c r="THS68" i="7"/>
  <c r="THT68" i="7"/>
  <c r="THU68" i="7"/>
  <c r="THV68" i="7"/>
  <c r="THW68" i="7"/>
  <c r="THX68" i="7"/>
  <c r="THY68" i="7"/>
  <c r="THZ68" i="7"/>
  <c r="TIA68" i="7"/>
  <c r="TIB68" i="7"/>
  <c r="TIC68" i="7"/>
  <c r="TID68" i="7"/>
  <c r="TIE68" i="7"/>
  <c r="TIF68" i="7"/>
  <c r="TIG68" i="7"/>
  <c r="TIH68" i="7"/>
  <c r="TII68" i="7"/>
  <c r="TIJ68" i="7"/>
  <c r="TIK68" i="7"/>
  <c r="TIL68" i="7"/>
  <c r="TIM68" i="7"/>
  <c r="TIN68" i="7"/>
  <c r="TIO68" i="7"/>
  <c r="TIP68" i="7"/>
  <c r="TIQ68" i="7"/>
  <c r="TIR68" i="7"/>
  <c r="TIS68" i="7"/>
  <c r="TIT68" i="7"/>
  <c r="TIU68" i="7"/>
  <c r="TIV68" i="7"/>
  <c r="TIW68" i="7"/>
  <c r="TIX68" i="7"/>
  <c r="TIY68" i="7"/>
  <c r="TIZ68" i="7"/>
  <c r="TJA68" i="7"/>
  <c r="TJB68" i="7"/>
  <c r="TJC68" i="7"/>
  <c r="TJD68" i="7"/>
  <c r="TJE68" i="7"/>
  <c r="TJF68" i="7"/>
  <c r="TJG68" i="7"/>
  <c r="TJH68" i="7"/>
  <c r="TJI68" i="7"/>
  <c r="TJJ68" i="7"/>
  <c r="TJK68" i="7"/>
  <c r="TJL68" i="7"/>
  <c r="TJM68" i="7"/>
  <c r="TJN68" i="7"/>
  <c r="TJO68" i="7"/>
  <c r="TJP68" i="7"/>
  <c r="TJQ68" i="7"/>
  <c r="TJR68" i="7"/>
  <c r="TJS68" i="7"/>
  <c r="TJT68" i="7"/>
  <c r="TJU68" i="7"/>
  <c r="TJV68" i="7"/>
  <c r="TJW68" i="7"/>
  <c r="TJX68" i="7"/>
  <c r="TJY68" i="7"/>
  <c r="TJZ68" i="7"/>
  <c r="TKA68" i="7"/>
  <c r="TKB68" i="7"/>
  <c r="TKC68" i="7"/>
  <c r="TKD68" i="7"/>
  <c r="TKE68" i="7"/>
  <c r="TKF68" i="7"/>
  <c r="TKG68" i="7"/>
  <c r="TKH68" i="7"/>
  <c r="TKI68" i="7"/>
  <c r="TKJ68" i="7"/>
  <c r="TKK68" i="7"/>
  <c r="TKL68" i="7"/>
  <c r="TKM68" i="7"/>
  <c r="TKN68" i="7"/>
  <c r="TKO68" i="7"/>
  <c r="TKP68" i="7"/>
  <c r="TKQ68" i="7"/>
  <c r="TKR68" i="7"/>
  <c r="TKS68" i="7"/>
  <c r="TKT68" i="7"/>
  <c r="TKU68" i="7"/>
  <c r="TKV68" i="7"/>
  <c r="TKW68" i="7"/>
  <c r="TKX68" i="7"/>
  <c r="TKY68" i="7"/>
  <c r="TKZ68" i="7"/>
  <c r="TLA68" i="7"/>
  <c r="TLB68" i="7"/>
  <c r="TLC68" i="7"/>
  <c r="TLD68" i="7"/>
  <c r="TLE68" i="7"/>
  <c r="TLF68" i="7"/>
  <c r="TLG68" i="7"/>
  <c r="TLH68" i="7"/>
  <c r="TLI68" i="7"/>
  <c r="TLJ68" i="7"/>
  <c r="TLK68" i="7"/>
  <c r="TLL68" i="7"/>
  <c r="TLM68" i="7"/>
  <c r="TLN68" i="7"/>
  <c r="TLO68" i="7"/>
  <c r="TLP68" i="7"/>
  <c r="TLQ68" i="7"/>
  <c r="TLR68" i="7"/>
  <c r="TLS68" i="7"/>
  <c r="TLT68" i="7"/>
  <c r="TLU68" i="7"/>
  <c r="TLV68" i="7"/>
  <c r="TLW68" i="7"/>
  <c r="TLX68" i="7"/>
  <c r="TLY68" i="7"/>
  <c r="TLZ68" i="7"/>
  <c r="TMA68" i="7"/>
  <c r="TMB68" i="7"/>
  <c r="TMC68" i="7"/>
  <c r="TMD68" i="7"/>
  <c r="TME68" i="7"/>
  <c r="TMF68" i="7"/>
  <c r="TMG68" i="7"/>
  <c r="TMH68" i="7"/>
  <c r="TMI68" i="7"/>
  <c r="TMJ68" i="7"/>
  <c r="TMK68" i="7"/>
  <c r="TML68" i="7"/>
  <c r="TMM68" i="7"/>
  <c r="TMN68" i="7"/>
  <c r="TMO68" i="7"/>
  <c r="TMP68" i="7"/>
  <c r="TMQ68" i="7"/>
  <c r="TMR68" i="7"/>
  <c r="TMS68" i="7"/>
  <c r="TMT68" i="7"/>
  <c r="TMU68" i="7"/>
  <c r="TMV68" i="7"/>
  <c r="TMW68" i="7"/>
  <c r="TMX68" i="7"/>
  <c r="TMY68" i="7"/>
  <c r="TMZ68" i="7"/>
  <c r="TNA68" i="7"/>
  <c r="TNB68" i="7"/>
  <c r="TNC68" i="7"/>
  <c r="TND68" i="7"/>
  <c r="TNE68" i="7"/>
  <c r="TNF68" i="7"/>
  <c r="TNG68" i="7"/>
  <c r="TNH68" i="7"/>
  <c r="TNI68" i="7"/>
  <c r="TNJ68" i="7"/>
  <c r="TNK68" i="7"/>
  <c r="TNL68" i="7"/>
  <c r="TNM68" i="7"/>
  <c r="TNN68" i="7"/>
  <c r="TNO68" i="7"/>
  <c r="TNP68" i="7"/>
  <c r="TNQ68" i="7"/>
  <c r="TNR68" i="7"/>
  <c r="TNS68" i="7"/>
  <c r="TNT68" i="7"/>
  <c r="TNU68" i="7"/>
  <c r="TNV68" i="7"/>
  <c r="TNW68" i="7"/>
  <c r="TNX68" i="7"/>
  <c r="TNY68" i="7"/>
  <c r="TNZ68" i="7"/>
  <c r="TOA68" i="7"/>
  <c r="TOB68" i="7"/>
  <c r="TOC68" i="7"/>
  <c r="TOD68" i="7"/>
  <c r="TOE68" i="7"/>
  <c r="TOF68" i="7"/>
  <c r="TOG68" i="7"/>
  <c r="TOH68" i="7"/>
  <c r="TOI68" i="7"/>
  <c r="TOJ68" i="7"/>
  <c r="TOK68" i="7"/>
  <c r="TOL68" i="7"/>
  <c r="TOM68" i="7"/>
  <c r="TON68" i="7"/>
  <c r="TOO68" i="7"/>
  <c r="TOP68" i="7"/>
  <c r="TOQ68" i="7"/>
  <c r="TOR68" i="7"/>
  <c r="TOS68" i="7"/>
  <c r="TOT68" i="7"/>
  <c r="TOU68" i="7"/>
  <c r="TOV68" i="7"/>
  <c r="TOW68" i="7"/>
  <c r="TOX68" i="7"/>
  <c r="TOY68" i="7"/>
  <c r="TOZ68" i="7"/>
  <c r="TPA68" i="7"/>
  <c r="TPB68" i="7"/>
  <c r="TPC68" i="7"/>
  <c r="TPD68" i="7"/>
  <c r="TPE68" i="7"/>
  <c r="TPF68" i="7"/>
  <c r="TPG68" i="7"/>
  <c r="TPH68" i="7"/>
  <c r="TPI68" i="7"/>
  <c r="TPJ68" i="7"/>
  <c r="TPK68" i="7"/>
  <c r="TPL68" i="7"/>
  <c r="TPM68" i="7"/>
  <c r="TPN68" i="7"/>
  <c r="TPO68" i="7"/>
  <c r="TPP68" i="7"/>
  <c r="TPQ68" i="7"/>
  <c r="TPR68" i="7"/>
  <c r="TPS68" i="7"/>
  <c r="TPT68" i="7"/>
  <c r="TPU68" i="7"/>
  <c r="TPV68" i="7"/>
  <c r="TPW68" i="7"/>
  <c r="TPX68" i="7"/>
  <c r="TPY68" i="7"/>
  <c r="TPZ68" i="7"/>
  <c r="TQA68" i="7"/>
  <c r="TQB68" i="7"/>
  <c r="TQC68" i="7"/>
  <c r="TQD68" i="7"/>
  <c r="TQE68" i="7"/>
  <c r="TQF68" i="7"/>
  <c r="TQG68" i="7"/>
  <c r="TQH68" i="7"/>
  <c r="TQI68" i="7"/>
  <c r="TQJ68" i="7"/>
  <c r="TQK68" i="7"/>
  <c r="TQL68" i="7"/>
  <c r="TQM68" i="7"/>
  <c r="TQN68" i="7"/>
  <c r="TQO68" i="7"/>
  <c r="TQP68" i="7"/>
  <c r="TQQ68" i="7"/>
  <c r="TQR68" i="7"/>
  <c r="TQS68" i="7"/>
  <c r="TQT68" i="7"/>
  <c r="TQU68" i="7"/>
  <c r="TQV68" i="7"/>
  <c r="TQW68" i="7"/>
  <c r="TQX68" i="7"/>
  <c r="TQY68" i="7"/>
  <c r="TQZ68" i="7"/>
  <c r="TRA68" i="7"/>
  <c r="TRB68" i="7"/>
  <c r="TRC68" i="7"/>
  <c r="TRD68" i="7"/>
  <c r="TRE68" i="7"/>
  <c r="TRF68" i="7"/>
  <c r="TRG68" i="7"/>
  <c r="TRH68" i="7"/>
  <c r="TRI68" i="7"/>
  <c r="TRJ68" i="7"/>
  <c r="TRK68" i="7"/>
  <c r="TRL68" i="7"/>
  <c r="TRM68" i="7"/>
  <c r="TRN68" i="7"/>
  <c r="TRO68" i="7"/>
  <c r="TRP68" i="7"/>
  <c r="TRQ68" i="7"/>
  <c r="TRR68" i="7"/>
  <c r="TRS68" i="7"/>
  <c r="TRT68" i="7"/>
  <c r="TRU68" i="7"/>
  <c r="TRV68" i="7"/>
  <c r="TRW68" i="7"/>
  <c r="TRX68" i="7"/>
  <c r="TRY68" i="7"/>
  <c r="TRZ68" i="7"/>
  <c r="TSA68" i="7"/>
  <c r="TSB68" i="7"/>
  <c r="TSC68" i="7"/>
  <c r="TSD68" i="7"/>
  <c r="TSE68" i="7"/>
  <c r="TSF68" i="7"/>
  <c r="TSG68" i="7"/>
  <c r="TSH68" i="7"/>
  <c r="TSI68" i="7"/>
  <c r="TSJ68" i="7"/>
  <c r="TSK68" i="7"/>
  <c r="TSL68" i="7"/>
  <c r="TSM68" i="7"/>
  <c r="TSN68" i="7"/>
  <c r="TSO68" i="7"/>
  <c r="TSP68" i="7"/>
  <c r="TSQ68" i="7"/>
  <c r="TSR68" i="7"/>
  <c r="TSS68" i="7"/>
  <c r="TST68" i="7"/>
  <c r="TSU68" i="7"/>
  <c r="TSV68" i="7"/>
  <c r="TSW68" i="7"/>
  <c r="TSX68" i="7"/>
  <c r="TSY68" i="7"/>
  <c r="TSZ68" i="7"/>
  <c r="TTA68" i="7"/>
  <c r="TTB68" i="7"/>
  <c r="TTC68" i="7"/>
  <c r="TTD68" i="7"/>
  <c r="TTE68" i="7"/>
  <c r="TTF68" i="7"/>
  <c r="TTG68" i="7"/>
  <c r="TTH68" i="7"/>
  <c r="TTI68" i="7"/>
  <c r="TTJ68" i="7"/>
  <c r="TTK68" i="7"/>
  <c r="TTL68" i="7"/>
  <c r="TTM68" i="7"/>
  <c r="TTN68" i="7"/>
  <c r="TTO68" i="7"/>
  <c r="TTP68" i="7"/>
  <c r="TTQ68" i="7"/>
  <c r="TTR68" i="7"/>
  <c r="TTS68" i="7"/>
  <c r="TTT68" i="7"/>
  <c r="TTU68" i="7"/>
  <c r="TTV68" i="7"/>
  <c r="TTW68" i="7"/>
  <c r="TTX68" i="7"/>
  <c r="TTY68" i="7"/>
  <c r="TTZ68" i="7"/>
  <c r="TUA68" i="7"/>
  <c r="TUB68" i="7"/>
  <c r="TUC68" i="7"/>
  <c r="TUD68" i="7"/>
  <c r="TUE68" i="7"/>
  <c r="TUF68" i="7"/>
  <c r="TUG68" i="7"/>
  <c r="TUH68" i="7"/>
  <c r="TUI68" i="7"/>
  <c r="TUJ68" i="7"/>
  <c r="TUK68" i="7"/>
  <c r="TUL68" i="7"/>
  <c r="TUM68" i="7"/>
  <c r="TUN68" i="7"/>
  <c r="TUO68" i="7"/>
  <c r="TUP68" i="7"/>
  <c r="TUQ68" i="7"/>
  <c r="TUR68" i="7"/>
  <c r="TUS68" i="7"/>
  <c r="TUT68" i="7"/>
  <c r="TUU68" i="7"/>
  <c r="TUV68" i="7"/>
  <c r="TUW68" i="7"/>
  <c r="TUX68" i="7"/>
  <c r="TUY68" i="7"/>
  <c r="TUZ68" i="7"/>
  <c r="TVA68" i="7"/>
  <c r="TVB68" i="7"/>
  <c r="TVC68" i="7"/>
  <c r="TVD68" i="7"/>
  <c r="TVE68" i="7"/>
  <c r="TVF68" i="7"/>
  <c r="TVG68" i="7"/>
  <c r="TVH68" i="7"/>
  <c r="TVI68" i="7"/>
  <c r="TVJ68" i="7"/>
  <c r="TVK68" i="7"/>
  <c r="TVL68" i="7"/>
  <c r="TVM68" i="7"/>
  <c r="TVN68" i="7"/>
  <c r="TVO68" i="7"/>
  <c r="TVP68" i="7"/>
  <c r="TVQ68" i="7"/>
  <c r="TVR68" i="7"/>
  <c r="TVS68" i="7"/>
  <c r="TVT68" i="7"/>
  <c r="TVU68" i="7"/>
  <c r="TVV68" i="7"/>
  <c r="TVW68" i="7"/>
  <c r="TVX68" i="7"/>
  <c r="TVY68" i="7"/>
  <c r="TVZ68" i="7"/>
  <c r="TWA68" i="7"/>
  <c r="TWB68" i="7"/>
  <c r="TWC68" i="7"/>
  <c r="TWD68" i="7"/>
  <c r="TWE68" i="7"/>
  <c r="TWF68" i="7"/>
  <c r="TWG68" i="7"/>
  <c r="TWH68" i="7"/>
  <c r="TWI68" i="7"/>
  <c r="TWJ68" i="7"/>
  <c r="TWK68" i="7"/>
  <c r="TWL68" i="7"/>
  <c r="TWM68" i="7"/>
  <c r="TWN68" i="7"/>
  <c r="TWO68" i="7"/>
  <c r="TWP68" i="7"/>
  <c r="TWQ68" i="7"/>
  <c r="TWR68" i="7"/>
  <c r="TWS68" i="7"/>
  <c r="TWT68" i="7"/>
  <c r="TWU68" i="7"/>
  <c r="TWV68" i="7"/>
  <c r="TWW68" i="7"/>
  <c r="TWX68" i="7"/>
  <c r="TWY68" i="7"/>
  <c r="TWZ68" i="7"/>
  <c r="TXA68" i="7"/>
  <c r="TXB68" i="7"/>
  <c r="TXC68" i="7"/>
  <c r="TXD68" i="7"/>
  <c r="TXE68" i="7"/>
  <c r="TXF68" i="7"/>
  <c r="TXG68" i="7"/>
  <c r="TXH68" i="7"/>
  <c r="TXI68" i="7"/>
  <c r="TXJ68" i="7"/>
  <c r="TXK68" i="7"/>
  <c r="TXL68" i="7"/>
  <c r="TXM68" i="7"/>
  <c r="TXN68" i="7"/>
  <c r="TXO68" i="7"/>
  <c r="TXP68" i="7"/>
  <c r="TXQ68" i="7"/>
  <c r="TXR68" i="7"/>
  <c r="TXS68" i="7"/>
  <c r="TXT68" i="7"/>
  <c r="TXU68" i="7"/>
  <c r="TXV68" i="7"/>
  <c r="TXW68" i="7"/>
  <c r="TXX68" i="7"/>
  <c r="TXY68" i="7"/>
  <c r="TXZ68" i="7"/>
  <c r="TYA68" i="7"/>
  <c r="TYB68" i="7"/>
  <c r="TYC68" i="7"/>
  <c r="TYD68" i="7"/>
  <c r="TYE68" i="7"/>
  <c r="TYF68" i="7"/>
  <c r="TYG68" i="7"/>
  <c r="TYH68" i="7"/>
  <c r="TYI68" i="7"/>
  <c r="TYJ68" i="7"/>
  <c r="TYK68" i="7"/>
  <c r="TYL68" i="7"/>
  <c r="TYM68" i="7"/>
  <c r="TYN68" i="7"/>
  <c r="TYO68" i="7"/>
  <c r="TYP68" i="7"/>
  <c r="TYQ68" i="7"/>
  <c r="TYR68" i="7"/>
  <c r="TYS68" i="7"/>
  <c r="TYT68" i="7"/>
  <c r="TYU68" i="7"/>
  <c r="TYV68" i="7"/>
  <c r="TYW68" i="7"/>
  <c r="TYX68" i="7"/>
  <c r="TYY68" i="7"/>
  <c r="TYZ68" i="7"/>
  <c r="TZA68" i="7"/>
  <c r="TZB68" i="7"/>
  <c r="TZC68" i="7"/>
  <c r="TZD68" i="7"/>
  <c r="TZE68" i="7"/>
  <c r="TZF68" i="7"/>
  <c r="TZG68" i="7"/>
  <c r="TZH68" i="7"/>
  <c r="TZI68" i="7"/>
  <c r="TZJ68" i="7"/>
  <c r="TZK68" i="7"/>
  <c r="TZL68" i="7"/>
  <c r="TZM68" i="7"/>
  <c r="TZN68" i="7"/>
  <c r="TZO68" i="7"/>
  <c r="TZP68" i="7"/>
  <c r="TZQ68" i="7"/>
  <c r="TZR68" i="7"/>
  <c r="TZS68" i="7"/>
  <c r="TZT68" i="7"/>
  <c r="TZU68" i="7"/>
  <c r="TZV68" i="7"/>
  <c r="TZW68" i="7"/>
  <c r="TZX68" i="7"/>
  <c r="TZY68" i="7"/>
  <c r="TZZ68" i="7"/>
  <c r="UAA68" i="7"/>
  <c r="UAB68" i="7"/>
  <c r="UAC68" i="7"/>
  <c r="UAD68" i="7"/>
  <c r="UAE68" i="7"/>
  <c r="UAF68" i="7"/>
  <c r="UAG68" i="7"/>
  <c r="UAH68" i="7"/>
  <c r="UAI68" i="7"/>
  <c r="UAJ68" i="7"/>
  <c r="UAK68" i="7"/>
  <c r="UAL68" i="7"/>
  <c r="UAM68" i="7"/>
  <c r="UAN68" i="7"/>
  <c r="UAO68" i="7"/>
  <c r="UAP68" i="7"/>
  <c r="UAQ68" i="7"/>
  <c r="UAR68" i="7"/>
  <c r="UAS68" i="7"/>
  <c r="UAT68" i="7"/>
  <c r="UAU68" i="7"/>
  <c r="UAV68" i="7"/>
  <c r="UAW68" i="7"/>
  <c r="UAX68" i="7"/>
  <c r="UAY68" i="7"/>
  <c r="UAZ68" i="7"/>
  <c r="UBA68" i="7"/>
  <c r="UBB68" i="7"/>
  <c r="UBC68" i="7"/>
  <c r="UBD68" i="7"/>
  <c r="UBE68" i="7"/>
  <c r="UBF68" i="7"/>
  <c r="UBG68" i="7"/>
  <c r="UBH68" i="7"/>
  <c r="UBI68" i="7"/>
  <c r="UBJ68" i="7"/>
  <c r="UBK68" i="7"/>
  <c r="UBL68" i="7"/>
  <c r="UBM68" i="7"/>
  <c r="UBN68" i="7"/>
  <c r="UBO68" i="7"/>
  <c r="UBP68" i="7"/>
  <c r="UBQ68" i="7"/>
  <c r="UBR68" i="7"/>
  <c r="UBS68" i="7"/>
  <c r="UBT68" i="7"/>
  <c r="UBU68" i="7"/>
  <c r="UBV68" i="7"/>
  <c r="UBW68" i="7"/>
  <c r="UBX68" i="7"/>
  <c r="UBY68" i="7"/>
  <c r="UBZ68" i="7"/>
  <c r="UCA68" i="7"/>
  <c r="UCB68" i="7"/>
  <c r="UCC68" i="7"/>
  <c r="UCD68" i="7"/>
  <c r="UCE68" i="7"/>
  <c r="UCF68" i="7"/>
  <c r="UCG68" i="7"/>
  <c r="UCH68" i="7"/>
  <c r="UCI68" i="7"/>
  <c r="UCJ68" i="7"/>
  <c r="UCK68" i="7"/>
  <c r="UCL68" i="7"/>
  <c r="UCM68" i="7"/>
  <c r="UCN68" i="7"/>
  <c r="UCO68" i="7"/>
  <c r="UCP68" i="7"/>
  <c r="UCQ68" i="7"/>
  <c r="UCR68" i="7"/>
  <c r="UCS68" i="7"/>
  <c r="UCT68" i="7"/>
  <c r="UCU68" i="7"/>
  <c r="UCV68" i="7"/>
  <c r="UCW68" i="7"/>
  <c r="UCX68" i="7"/>
  <c r="UCY68" i="7"/>
  <c r="UCZ68" i="7"/>
  <c r="UDA68" i="7"/>
  <c r="UDB68" i="7"/>
  <c r="UDC68" i="7"/>
  <c r="UDD68" i="7"/>
  <c r="UDE68" i="7"/>
  <c r="UDF68" i="7"/>
  <c r="UDG68" i="7"/>
  <c r="UDH68" i="7"/>
  <c r="UDI68" i="7"/>
  <c r="UDJ68" i="7"/>
  <c r="UDK68" i="7"/>
  <c r="UDL68" i="7"/>
  <c r="UDM68" i="7"/>
  <c r="UDN68" i="7"/>
  <c r="UDO68" i="7"/>
  <c r="UDP68" i="7"/>
  <c r="UDQ68" i="7"/>
  <c r="UDR68" i="7"/>
  <c r="UDS68" i="7"/>
  <c r="UDT68" i="7"/>
  <c r="UDU68" i="7"/>
  <c r="UDV68" i="7"/>
  <c r="UDW68" i="7"/>
  <c r="UDX68" i="7"/>
  <c r="UDY68" i="7"/>
  <c r="UDZ68" i="7"/>
  <c r="UEA68" i="7"/>
  <c r="UEB68" i="7"/>
  <c r="UEC68" i="7"/>
  <c r="UED68" i="7"/>
  <c r="UEE68" i="7"/>
  <c r="UEF68" i="7"/>
  <c r="UEG68" i="7"/>
  <c r="UEH68" i="7"/>
  <c r="UEI68" i="7"/>
  <c r="UEJ68" i="7"/>
  <c r="UEK68" i="7"/>
  <c r="UEL68" i="7"/>
  <c r="UEM68" i="7"/>
  <c r="UEN68" i="7"/>
  <c r="UEO68" i="7"/>
  <c r="UEP68" i="7"/>
  <c r="UEQ68" i="7"/>
  <c r="UER68" i="7"/>
  <c r="UES68" i="7"/>
  <c r="UET68" i="7"/>
  <c r="UEU68" i="7"/>
  <c r="UEV68" i="7"/>
  <c r="UEW68" i="7"/>
  <c r="UEX68" i="7"/>
  <c r="UEY68" i="7"/>
  <c r="UEZ68" i="7"/>
  <c r="UFA68" i="7"/>
  <c r="UFB68" i="7"/>
  <c r="UFC68" i="7"/>
  <c r="UFD68" i="7"/>
  <c r="UFE68" i="7"/>
  <c r="UFF68" i="7"/>
  <c r="UFG68" i="7"/>
  <c r="UFH68" i="7"/>
  <c r="UFI68" i="7"/>
  <c r="UFJ68" i="7"/>
  <c r="UFK68" i="7"/>
  <c r="UFL68" i="7"/>
  <c r="UFM68" i="7"/>
  <c r="UFN68" i="7"/>
  <c r="UFO68" i="7"/>
  <c r="UFP68" i="7"/>
  <c r="UFQ68" i="7"/>
  <c r="UFR68" i="7"/>
  <c r="UFS68" i="7"/>
  <c r="UFT68" i="7"/>
  <c r="UFU68" i="7"/>
  <c r="UFV68" i="7"/>
  <c r="UFW68" i="7"/>
  <c r="UFX68" i="7"/>
  <c r="UFY68" i="7"/>
  <c r="UFZ68" i="7"/>
  <c r="UGA68" i="7"/>
  <c r="UGB68" i="7"/>
  <c r="UGC68" i="7"/>
  <c r="UGD68" i="7"/>
  <c r="UGE68" i="7"/>
  <c r="UGF68" i="7"/>
  <c r="UGG68" i="7"/>
  <c r="UGH68" i="7"/>
  <c r="UGI68" i="7"/>
  <c r="UGJ68" i="7"/>
  <c r="UGK68" i="7"/>
  <c r="UGL68" i="7"/>
  <c r="UGM68" i="7"/>
  <c r="UGN68" i="7"/>
  <c r="UGO68" i="7"/>
  <c r="UGP68" i="7"/>
  <c r="UGQ68" i="7"/>
  <c r="UGR68" i="7"/>
  <c r="UGS68" i="7"/>
  <c r="UGT68" i="7"/>
  <c r="UGU68" i="7"/>
  <c r="UGV68" i="7"/>
  <c r="UGW68" i="7"/>
  <c r="UGX68" i="7"/>
  <c r="UGY68" i="7"/>
  <c r="UGZ68" i="7"/>
  <c r="UHA68" i="7"/>
  <c r="UHB68" i="7"/>
  <c r="UHC68" i="7"/>
  <c r="UHD68" i="7"/>
  <c r="UHE68" i="7"/>
  <c r="UHF68" i="7"/>
  <c r="UHG68" i="7"/>
  <c r="UHH68" i="7"/>
  <c r="UHI68" i="7"/>
  <c r="UHJ68" i="7"/>
  <c r="UHK68" i="7"/>
  <c r="UHL68" i="7"/>
  <c r="UHM68" i="7"/>
  <c r="UHN68" i="7"/>
  <c r="UHO68" i="7"/>
  <c r="UHP68" i="7"/>
  <c r="UHQ68" i="7"/>
  <c r="UHR68" i="7"/>
  <c r="UHS68" i="7"/>
  <c r="UHT68" i="7"/>
  <c r="UHU68" i="7"/>
  <c r="UHV68" i="7"/>
  <c r="UHW68" i="7"/>
  <c r="UHX68" i="7"/>
  <c r="UHY68" i="7"/>
  <c r="UHZ68" i="7"/>
  <c r="UIA68" i="7"/>
  <c r="UIB68" i="7"/>
  <c r="UIC68" i="7"/>
  <c r="UID68" i="7"/>
  <c r="UIE68" i="7"/>
  <c r="UIF68" i="7"/>
  <c r="UIG68" i="7"/>
  <c r="UIH68" i="7"/>
  <c r="UII68" i="7"/>
  <c r="UIJ68" i="7"/>
  <c r="UIK68" i="7"/>
  <c r="UIL68" i="7"/>
  <c r="UIM68" i="7"/>
  <c r="UIN68" i="7"/>
  <c r="UIO68" i="7"/>
  <c r="UIP68" i="7"/>
  <c r="UIQ68" i="7"/>
  <c r="UIR68" i="7"/>
  <c r="UIS68" i="7"/>
  <c r="UIT68" i="7"/>
  <c r="UIU68" i="7"/>
  <c r="UIV68" i="7"/>
  <c r="UIW68" i="7"/>
  <c r="UIX68" i="7"/>
  <c r="UIY68" i="7"/>
  <c r="UIZ68" i="7"/>
  <c r="UJA68" i="7"/>
  <c r="UJB68" i="7"/>
  <c r="UJC68" i="7"/>
  <c r="UJD68" i="7"/>
  <c r="UJE68" i="7"/>
  <c r="UJF68" i="7"/>
  <c r="UJG68" i="7"/>
  <c r="UJH68" i="7"/>
  <c r="UJI68" i="7"/>
  <c r="UJJ68" i="7"/>
  <c r="UJK68" i="7"/>
  <c r="UJL68" i="7"/>
  <c r="UJM68" i="7"/>
  <c r="UJN68" i="7"/>
  <c r="UJO68" i="7"/>
  <c r="UJP68" i="7"/>
  <c r="UJQ68" i="7"/>
  <c r="UJR68" i="7"/>
  <c r="UJS68" i="7"/>
  <c r="UJT68" i="7"/>
  <c r="UJU68" i="7"/>
  <c r="UJV68" i="7"/>
  <c r="UJW68" i="7"/>
  <c r="UJX68" i="7"/>
  <c r="UJY68" i="7"/>
  <c r="UJZ68" i="7"/>
  <c r="UKA68" i="7"/>
  <c r="UKB68" i="7"/>
  <c r="UKC68" i="7"/>
  <c r="UKD68" i="7"/>
  <c r="UKE68" i="7"/>
  <c r="UKF68" i="7"/>
  <c r="UKG68" i="7"/>
  <c r="UKH68" i="7"/>
  <c r="UKI68" i="7"/>
  <c r="UKJ68" i="7"/>
  <c r="UKK68" i="7"/>
  <c r="UKL68" i="7"/>
  <c r="UKM68" i="7"/>
  <c r="UKN68" i="7"/>
  <c r="UKO68" i="7"/>
  <c r="UKP68" i="7"/>
  <c r="UKQ68" i="7"/>
  <c r="UKR68" i="7"/>
  <c r="UKS68" i="7"/>
  <c r="UKT68" i="7"/>
  <c r="UKU68" i="7"/>
  <c r="UKV68" i="7"/>
  <c r="UKW68" i="7"/>
  <c r="UKX68" i="7"/>
  <c r="UKY68" i="7"/>
  <c r="UKZ68" i="7"/>
  <c r="ULA68" i="7"/>
  <c r="ULB68" i="7"/>
  <c r="ULC68" i="7"/>
  <c r="ULD68" i="7"/>
  <c r="ULE68" i="7"/>
  <c r="ULF68" i="7"/>
  <c r="ULG68" i="7"/>
  <c r="ULH68" i="7"/>
  <c r="ULI68" i="7"/>
  <c r="ULJ68" i="7"/>
  <c r="ULK68" i="7"/>
  <c r="ULL68" i="7"/>
  <c r="ULM68" i="7"/>
  <c r="ULN68" i="7"/>
  <c r="ULO68" i="7"/>
  <c r="ULP68" i="7"/>
  <c r="ULQ68" i="7"/>
  <c r="ULR68" i="7"/>
  <c r="ULS68" i="7"/>
  <c r="ULT68" i="7"/>
  <c r="ULU68" i="7"/>
  <c r="ULV68" i="7"/>
  <c r="ULW68" i="7"/>
  <c r="ULX68" i="7"/>
  <c r="ULY68" i="7"/>
  <c r="ULZ68" i="7"/>
  <c r="UMA68" i="7"/>
  <c r="UMB68" i="7"/>
  <c r="UMC68" i="7"/>
  <c r="UMD68" i="7"/>
  <c r="UME68" i="7"/>
  <c r="UMF68" i="7"/>
  <c r="UMG68" i="7"/>
  <c r="UMH68" i="7"/>
  <c r="UMI68" i="7"/>
  <c r="UMJ68" i="7"/>
  <c r="UMK68" i="7"/>
  <c r="UML68" i="7"/>
  <c r="UMM68" i="7"/>
  <c r="UMN68" i="7"/>
  <c r="UMO68" i="7"/>
  <c r="UMP68" i="7"/>
  <c r="UMQ68" i="7"/>
  <c r="UMR68" i="7"/>
  <c r="UMS68" i="7"/>
  <c r="UMT68" i="7"/>
  <c r="UMU68" i="7"/>
  <c r="UMV68" i="7"/>
  <c r="UMW68" i="7"/>
  <c r="UMX68" i="7"/>
  <c r="UMY68" i="7"/>
  <c r="UMZ68" i="7"/>
  <c r="UNA68" i="7"/>
  <c r="UNB68" i="7"/>
  <c r="UNC68" i="7"/>
  <c r="UND68" i="7"/>
  <c r="UNE68" i="7"/>
  <c r="UNF68" i="7"/>
  <c r="UNG68" i="7"/>
  <c r="UNH68" i="7"/>
  <c r="UNI68" i="7"/>
  <c r="UNJ68" i="7"/>
  <c r="UNK68" i="7"/>
  <c r="UNL68" i="7"/>
  <c r="UNM68" i="7"/>
  <c r="UNN68" i="7"/>
  <c r="UNO68" i="7"/>
  <c r="UNP68" i="7"/>
  <c r="UNQ68" i="7"/>
  <c r="UNR68" i="7"/>
  <c r="UNS68" i="7"/>
  <c r="UNT68" i="7"/>
  <c r="UNU68" i="7"/>
  <c r="UNV68" i="7"/>
  <c r="UNW68" i="7"/>
  <c r="UNX68" i="7"/>
  <c r="UNY68" i="7"/>
  <c r="UNZ68" i="7"/>
  <c r="UOA68" i="7"/>
  <c r="UOB68" i="7"/>
  <c r="UOC68" i="7"/>
  <c r="UOD68" i="7"/>
  <c r="UOE68" i="7"/>
  <c r="UOF68" i="7"/>
  <c r="UOG68" i="7"/>
  <c r="UOH68" i="7"/>
  <c r="UOI68" i="7"/>
  <c r="UOJ68" i="7"/>
  <c r="UOK68" i="7"/>
  <c r="UOL68" i="7"/>
  <c r="UOM68" i="7"/>
  <c r="UON68" i="7"/>
  <c r="UOO68" i="7"/>
  <c r="UOP68" i="7"/>
  <c r="UOQ68" i="7"/>
  <c r="UOR68" i="7"/>
  <c r="UOS68" i="7"/>
  <c r="UOT68" i="7"/>
  <c r="UOU68" i="7"/>
  <c r="UOV68" i="7"/>
  <c r="UOW68" i="7"/>
  <c r="UOX68" i="7"/>
  <c r="UOY68" i="7"/>
  <c r="UOZ68" i="7"/>
  <c r="UPA68" i="7"/>
  <c r="UPB68" i="7"/>
  <c r="UPC68" i="7"/>
  <c r="UPD68" i="7"/>
  <c r="UPE68" i="7"/>
  <c r="UPF68" i="7"/>
  <c r="UPG68" i="7"/>
  <c r="UPH68" i="7"/>
  <c r="UPI68" i="7"/>
  <c r="UPJ68" i="7"/>
  <c r="UPK68" i="7"/>
  <c r="UPL68" i="7"/>
  <c r="UPM68" i="7"/>
  <c r="UPN68" i="7"/>
  <c r="UPO68" i="7"/>
  <c r="UPP68" i="7"/>
  <c r="UPQ68" i="7"/>
  <c r="UPR68" i="7"/>
  <c r="UPS68" i="7"/>
  <c r="UPT68" i="7"/>
  <c r="UPU68" i="7"/>
  <c r="UPV68" i="7"/>
  <c r="UPW68" i="7"/>
  <c r="UPX68" i="7"/>
  <c r="UPY68" i="7"/>
  <c r="UPZ68" i="7"/>
  <c r="UQA68" i="7"/>
  <c r="UQB68" i="7"/>
  <c r="UQC68" i="7"/>
  <c r="UQD68" i="7"/>
  <c r="UQE68" i="7"/>
  <c r="UQF68" i="7"/>
  <c r="UQG68" i="7"/>
  <c r="UQH68" i="7"/>
  <c r="UQI68" i="7"/>
  <c r="UQJ68" i="7"/>
  <c r="UQK68" i="7"/>
  <c r="UQL68" i="7"/>
  <c r="UQM68" i="7"/>
  <c r="UQN68" i="7"/>
  <c r="UQO68" i="7"/>
  <c r="UQP68" i="7"/>
  <c r="UQQ68" i="7"/>
  <c r="UQR68" i="7"/>
  <c r="UQS68" i="7"/>
  <c r="UQT68" i="7"/>
  <c r="UQU68" i="7"/>
  <c r="UQV68" i="7"/>
  <c r="UQW68" i="7"/>
  <c r="UQX68" i="7"/>
  <c r="UQY68" i="7"/>
  <c r="UQZ68" i="7"/>
  <c r="URA68" i="7"/>
  <c r="URB68" i="7"/>
  <c r="URC68" i="7"/>
  <c r="URD68" i="7"/>
  <c r="URE68" i="7"/>
  <c r="URF68" i="7"/>
  <c r="URG68" i="7"/>
  <c r="URH68" i="7"/>
  <c r="URI68" i="7"/>
  <c r="URJ68" i="7"/>
  <c r="URK68" i="7"/>
  <c r="URL68" i="7"/>
  <c r="URM68" i="7"/>
  <c r="URN68" i="7"/>
  <c r="URO68" i="7"/>
  <c r="URP68" i="7"/>
  <c r="URQ68" i="7"/>
  <c r="URR68" i="7"/>
  <c r="URS68" i="7"/>
  <c r="URT68" i="7"/>
  <c r="URU68" i="7"/>
  <c r="URV68" i="7"/>
  <c r="URW68" i="7"/>
  <c r="URX68" i="7"/>
  <c r="URY68" i="7"/>
  <c r="URZ68" i="7"/>
  <c r="USA68" i="7"/>
  <c r="USB68" i="7"/>
  <c r="USC68" i="7"/>
  <c r="USD68" i="7"/>
  <c r="USE68" i="7"/>
  <c r="USF68" i="7"/>
  <c r="USG68" i="7"/>
  <c r="USH68" i="7"/>
  <c r="USI68" i="7"/>
  <c r="USJ68" i="7"/>
  <c r="USK68" i="7"/>
  <c r="USL68" i="7"/>
  <c r="USM68" i="7"/>
  <c r="USN68" i="7"/>
  <c r="USO68" i="7"/>
  <c r="USP68" i="7"/>
  <c r="USQ68" i="7"/>
  <c r="USR68" i="7"/>
  <c r="USS68" i="7"/>
  <c r="UST68" i="7"/>
  <c r="USU68" i="7"/>
  <c r="USV68" i="7"/>
  <c r="USW68" i="7"/>
  <c r="USX68" i="7"/>
  <c r="USY68" i="7"/>
  <c r="USZ68" i="7"/>
  <c r="UTA68" i="7"/>
  <c r="UTB68" i="7"/>
  <c r="UTC68" i="7"/>
  <c r="UTD68" i="7"/>
  <c r="UTE68" i="7"/>
  <c r="UTF68" i="7"/>
  <c r="UTG68" i="7"/>
  <c r="UTH68" i="7"/>
  <c r="UTI68" i="7"/>
  <c r="UTJ68" i="7"/>
  <c r="UTK68" i="7"/>
  <c r="UTL68" i="7"/>
  <c r="UTM68" i="7"/>
  <c r="UTN68" i="7"/>
  <c r="UTO68" i="7"/>
  <c r="UTP68" i="7"/>
  <c r="UTQ68" i="7"/>
  <c r="UTR68" i="7"/>
  <c r="UTS68" i="7"/>
  <c r="UTT68" i="7"/>
  <c r="UTU68" i="7"/>
  <c r="UTV68" i="7"/>
  <c r="UTW68" i="7"/>
  <c r="UTX68" i="7"/>
  <c r="UTY68" i="7"/>
  <c r="UTZ68" i="7"/>
  <c r="UUA68" i="7"/>
  <c r="UUB68" i="7"/>
  <c r="UUC68" i="7"/>
  <c r="UUD68" i="7"/>
  <c r="UUE68" i="7"/>
  <c r="UUF68" i="7"/>
  <c r="UUG68" i="7"/>
  <c r="UUH68" i="7"/>
  <c r="UUI68" i="7"/>
  <c r="UUJ68" i="7"/>
  <c r="UUK68" i="7"/>
  <c r="UUL68" i="7"/>
  <c r="UUM68" i="7"/>
  <c r="UUN68" i="7"/>
  <c r="UUO68" i="7"/>
  <c r="UUP68" i="7"/>
  <c r="UUQ68" i="7"/>
  <c r="UUR68" i="7"/>
  <c r="UUS68" i="7"/>
  <c r="UUT68" i="7"/>
  <c r="UUU68" i="7"/>
  <c r="UUV68" i="7"/>
  <c r="UUW68" i="7"/>
  <c r="UUX68" i="7"/>
  <c r="UUY68" i="7"/>
  <c r="UUZ68" i="7"/>
  <c r="UVA68" i="7"/>
  <c r="UVB68" i="7"/>
  <c r="UVC68" i="7"/>
  <c r="UVD68" i="7"/>
  <c r="UVE68" i="7"/>
  <c r="UVF68" i="7"/>
  <c r="UVG68" i="7"/>
  <c r="UVH68" i="7"/>
  <c r="UVI68" i="7"/>
  <c r="UVJ68" i="7"/>
  <c r="UVK68" i="7"/>
  <c r="UVL68" i="7"/>
  <c r="UVM68" i="7"/>
  <c r="UVN68" i="7"/>
  <c r="UVO68" i="7"/>
  <c r="UVP68" i="7"/>
  <c r="UVQ68" i="7"/>
  <c r="UVR68" i="7"/>
  <c r="UVS68" i="7"/>
  <c r="UVT68" i="7"/>
  <c r="UVU68" i="7"/>
  <c r="UVV68" i="7"/>
  <c r="UVW68" i="7"/>
  <c r="UVX68" i="7"/>
  <c r="UVY68" i="7"/>
  <c r="UVZ68" i="7"/>
  <c r="UWA68" i="7"/>
  <c r="UWB68" i="7"/>
  <c r="UWC68" i="7"/>
  <c r="UWD68" i="7"/>
  <c r="UWE68" i="7"/>
  <c r="UWF68" i="7"/>
  <c r="UWG68" i="7"/>
  <c r="UWH68" i="7"/>
  <c r="UWI68" i="7"/>
  <c r="UWJ68" i="7"/>
  <c r="UWK68" i="7"/>
  <c r="UWL68" i="7"/>
  <c r="UWM68" i="7"/>
  <c r="UWN68" i="7"/>
  <c r="UWO68" i="7"/>
  <c r="UWP68" i="7"/>
  <c r="UWQ68" i="7"/>
  <c r="UWR68" i="7"/>
  <c r="UWS68" i="7"/>
  <c r="UWT68" i="7"/>
  <c r="UWU68" i="7"/>
  <c r="UWV68" i="7"/>
  <c r="UWW68" i="7"/>
  <c r="UWX68" i="7"/>
  <c r="UWY68" i="7"/>
  <c r="UWZ68" i="7"/>
  <c r="UXA68" i="7"/>
  <c r="UXB68" i="7"/>
  <c r="UXC68" i="7"/>
  <c r="UXD68" i="7"/>
  <c r="UXE68" i="7"/>
  <c r="UXF68" i="7"/>
  <c r="UXG68" i="7"/>
  <c r="UXH68" i="7"/>
  <c r="UXI68" i="7"/>
  <c r="UXJ68" i="7"/>
  <c r="UXK68" i="7"/>
  <c r="UXL68" i="7"/>
  <c r="UXM68" i="7"/>
  <c r="UXN68" i="7"/>
  <c r="UXO68" i="7"/>
  <c r="UXP68" i="7"/>
  <c r="UXQ68" i="7"/>
  <c r="UXR68" i="7"/>
  <c r="UXS68" i="7"/>
  <c r="UXT68" i="7"/>
  <c r="UXU68" i="7"/>
  <c r="UXV68" i="7"/>
  <c r="UXW68" i="7"/>
  <c r="UXX68" i="7"/>
  <c r="UXY68" i="7"/>
  <c r="UXZ68" i="7"/>
  <c r="UYA68" i="7"/>
  <c r="UYB68" i="7"/>
  <c r="UYC68" i="7"/>
  <c r="UYD68" i="7"/>
  <c r="UYE68" i="7"/>
  <c r="UYF68" i="7"/>
  <c r="UYG68" i="7"/>
  <c r="UYH68" i="7"/>
  <c r="UYI68" i="7"/>
  <c r="UYJ68" i="7"/>
  <c r="UYK68" i="7"/>
  <c r="UYL68" i="7"/>
  <c r="UYM68" i="7"/>
  <c r="UYN68" i="7"/>
  <c r="UYO68" i="7"/>
  <c r="UYP68" i="7"/>
  <c r="UYQ68" i="7"/>
  <c r="UYR68" i="7"/>
  <c r="UYS68" i="7"/>
  <c r="UYT68" i="7"/>
  <c r="UYU68" i="7"/>
  <c r="UYV68" i="7"/>
  <c r="UYW68" i="7"/>
  <c r="UYX68" i="7"/>
  <c r="UYY68" i="7"/>
  <c r="UYZ68" i="7"/>
  <c r="UZA68" i="7"/>
  <c r="UZB68" i="7"/>
  <c r="UZC68" i="7"/>
  <c r="UZD68" i="7"/>
  <c r="UZE68" i="7"/>
  <c r="UZF68" i="7"/>
  <c r="UZG68" i="7"/>
  <c r="UZH68" i="7"/>
  <c r="UZI68" i="7"/>
  <c r="UZJ68" i="7"/>
  <c r="UZK68" i="7"/>
  <c r="UZL68" i="7"/>
  <c r="UZM68" i="7"/>
  <c r="UZN68" i="7"/>
  <c r="UZO68" i="7"/>
  <c r="UZP68" i="7"/>
  <c r="UZQ68" i="7"/>
  <c r="UZR68" i="7"/>
  <c r="UZS68" i="7"/>
  <c r="UZT68" i="7"/>
  <c r="UZU68" i="7"/>
  <c r="UZV68" i="7"/>
  <c r="UZW68" i="7"/>
  <c r="UZX68" i="7"/>
  <c r="UZY68" i="7"/>
  <c r="UZZ68" i="7"/>
  <c r="VAA68" i="7"/>
  <c r="VAB68" i="7"/>
  <c r="VAC68" i="7"/>
  <c r="VAD68" i="7"/>
  <c r="VAE68" i="7"/>
  <c r="VAF68" i="7"/>
  <c r="VAG68" i="7"/>
  <c r="VAH68" i="7"/>
  <c r="VAI68" i="7"/>
  <c r="VAJ68" i="7"/>
  <c r="VAK68" i="7"/>
  <c r="VAL68" i="7"/>
  <c r="VAM68" i="7"/>
  <c r="VAN68" i="7"/>
  <c r="VAO68" i="7"/>
  <c r="VAP68" i="7"/>
  <c r="VAQ68" i="7"/>
  <c r="VAR68" i="7"/>
  <c r="VAS68" i="7"/>
  <c r="VAT68" i="7"/>
  <c r="VAU68" i="7"/>
  <c r="VAV68" i="7"/>
  <c r="VAW68" i="7"/>
  <c r="VAX68" i="7"/>
  <c r="VAY68" i="7"/>
  <c r="VAZ68" i="7"/>
  <c r="VBA68" i="7"/>
  <c r="VBB68" i="7"/>
  <c r="VBC68" i="7"/>
  <c r="VBD68" i="7"/>
  <c r="VBE68" i="7"/>
  <c r="VBF68" i="7"/>
  <c r="VBG68" i="7"/>
  <c r="VBH68" i="7"/>
  <c r="VBI68" i="7"/>
  <c r="VBJ68" i="7"/>
  <c r="VBK68" i="7"/>
  <c r="VBL68" i="7"/>
  <c r="VBM68" i="7"/>
  <c r="VBN68" i="7"/>
  <c r="VBO68" i="7"/>
  <c r="VBP68" i="7"/>
  <c r="VBQ68" i="7"/>
  <c r="VBR68" i="7"/>
  <c r="VBS68" i="7"/>
  <c r="VBT68" i="7"/>
  <c r="VBU68" i="7"/>
  <c r="VBV68" i="7"/>
  <c r="VBW68" i="7"/>
  <c r="VBX68" i="7"/>
  <c r="VBY68" i="7"/>
  <c r="VBZ68" i="7"/>
  <c r="VCA68" i="7"/>
  <c r="VCB68" i="7"/>
  <c r="VCC68" i="7"/>
  <c r="VCD68" i="7"/>
  <c r="VCE68" i="7"/>
  <c r="VCF68" i="7"/>
  <c r="VCG68" i="7"/>
  <c r="VCH68" i="7"/>
  <c r="VCI68" i="7"/>
  <c r="VCJ68" i="7"/>
  <c r="VCK68" i="7"/>
  <c r="VCL68" i="7"/>
  <c r="VCM68" i="7"/>
  <c r="VCN68" i="7"/>
  <c r="VCO68" i="7"/>
  <c r="VCP68" i="7"/>
  <c r="VCQ68" i="7"/>
  <c r="VCR68" i="7"/>
  <c r="VCS68" i="7"/>
  <c r="VCT68" i="7"/>
  <c r="VCU68" i="7"/>
  <c r="VCV68" i="7"/>
  <c r="VCW68" i="7"/>
  <c r="VCX68" i="7"/>
  <c r="VCY68" i="7"/>
  <c r="VCZ68" i="7"/>
  <c r="VDA68" i="7"/>
  <c r="VDB68" i="7"/>
  <c r="VDC68" i="7"/>
  <c r="VDD68" i="7"/>
  <c r="VDE68" i="7"/>
  <c r="VDF68" i="7"/>
  <c r="VDG68" i="7"/>
  <c r="VDH68" i="7"/>
  <c r="VDI68" i="7"/>
  <c r="VDJ68" i="7"/>
  <c r="VDK68" i="7"/>
  <c r="VDL68" i="7"/>
  <c r="VDM68" i="7"/>
  <c r="VDN68" i="7"/>
  <c r="VDO68" i="7"/>
  <c r="VDP68" i="7"/>
  <c r="VDQ68" i="7"/>
  <c r="VDR68" i="7"/>
  <c r="VDS68" i="7"/>
  <c r="VDT68" i="7"/>
  <c r="VDU68" i="7"/>
  <c r="VDV68" i="7"/>
  <c r="VDW68" i="7"/>
  <c r="VDX68" i="7"/>
  <c r="VDY68" i="7"/>
  <c r="VDZ68" i="7"/>
  <c r="VEA68" i="7"/>
  <c r="VEB68" i="7"/>
  <c r="VEC68" i="7"/>
  <c r="VED68" i="7"/>
  <c r="VEE68" i="7"/>
  <c r="VEF68" i="7"/>
  <c r="VEG68" i="7"/>
  <c r="VEH68" i="7"/>
  <c r="VEI68" i="7"/>
  <c r="VEJ68" i="7"/>
  <c r="VEK68" i="7"/>
  <c r="VEL68" i="7"/>
  <c r="VEM68" i="7"/>
  <c r="VEN68" i="7"/>
  <c r="VEO68" i="7"/>
  <c r="VEP68" i="7"/>
  <c r="VEQ68" i="7"/>
  <c r="VER68" i="7"/>
  <c r="VES68" i="7"/>
  <c r="VET68" i="7"/>
  <c r="VEU68" i="7"/>
  <c r="VEV68" i="7"/>
  <c r="VEW68" i="7"/>
  <c r="VEX68" i="7"/>
  <c r="VEY68" i="7"/>
  <c r="VEZ68" i="7"/>
  <c r="VFA68" i="7"/>
  <c r="VFB68" i="7"/>
  <c r="VFC68" i="7"/>
  <c r="VFD68" i="7"/>
  <c r="VFE68" i="7"/>
  <c r="VFF68" i="7"/>
  <c r="VFG68" i="7"/>
  <c r="VFH68" i="7"/>
  <c r="VFI68" i="7"/>
  <c r="VFJ68" i="7"/>
  <c r="VFK68" i="7"/>
  <c r="VFL68" i="7"/>
  <c r="VFM68" i="7"/>
  <c r="VFN68" i="7"/>
  <c r="VFO68" i="7"/>
  <c r="VFP68" i="7"/>
  <c r="VFQ68" i="7"/>
  <c r="VFR68" i="7"/>
  <c r="VFS68" i="7"/>
  <c r="VFT68" i="7"/>
  <c r="VFU68" i="7"/>
  <c r="VFV68" i="7"/>
  <c r="VFW68" i="7"/>
  <c r="VFX68" i="7"/>
  <c r="VFY68" i="7"/>
  <c r="VFZ68" i="7"/>
  <c r="VGA68" i="7"/>
  <c r="VGB68" i="7"/>
  <c r="VGC68" i="7"/>
  <c r="VGD68" i="7"/>
  <c r="VGE68" i="7"/>
  <c r="VGF68" i="7"/>
  <c r="VGG68" i="7"/>
  <c r="VGH68" i="7"/>
  <c r="VGI68" i="7"/>
  <c r="VGJ68" i="7"/>
  <c r="VGK68" i="7"/>
  <c r="VGL68" i="7"/>
  <c r="VGM68" i="7"/>
  <c r="VGN68" i="7"/>
  <c r="VGO68" i="7"/>
  <c r="VGP68" i="7"/>
  <c r="VGQ68" i="7"/>
  <c r="VGR68" i="7"/>
  <c r="VGS68" i="7"/>
  <c r="VGT68" i="7"/>
  <c r="VGU68" i="7"/>
  <c r="VGV68" i="7"/>
  <c r="VGW68" i="7"/>
  <c r="VGX68" i="7"/>
  <c r="VGY68" i="7"/>
  <c r="VGZ68" i="7"/>
  <c r="VHA68" i="7"/>
  <c r="VHB68" i="7"/>
  <c r="VHC68" i="7"/>
  <c r="VHD68" i="7"/>
  <c r="VHE68" i="7"/>
  <c r="VHF68" i="7"/>
  <c r="VHG68" i="7"/>
  <c r="VHH68" i="7"/>
  <c r="VHI68" i="7"/>
  <c r="VHJ68" i="7"/>
  <c r="VHK68" i="7"/>
  <c r="VHL68" i="7"/>
  <c r="VHM68" i="7"/>
  <c r="VHN68" i="7"/>
  <c r="VHO68" i="7"/>
  <c r="VHP68" i="7"/>
  <c r="VHQ68" i="7"/>
  <c r="VHR68" i="7"/>
  <c r="VHS68" i="7"/>
  <c r="VHT68" i="7"/>
  <c r="VHU68" i="7"/>
  <c r="VHV68" i="7"/>
  <c r="VHW68" i="7"/>
  <c r="VHX68" i="7"/>
  <c r="VHY68" i="7"/>
  <c r="VHZ68" i="7"/>
  <c r="VIA68" i="7"/>
  <c r="VIB68" i="7"/>
  <c r="VIC68" i="7"/>
  <c r="VID68" i="7"/>
  <c r="VIE68" i="7"/>
  <c r="VIF68" i="7"/>
  <c r="VIG68" i="7"/>
  <c r="VIH68" i="7"/>
  <c r="VII68" i="7"/>
  <c r="VIJ68" i="7"/>
  <c r="VIK68" i="7"/>
  <c r="VIL68" i="7"/>
  <c r="VIM68" i="7"/>
  <c r="VIN68" i="7"/>
  <c r="VIO68" i="7"/>
  <c r="VIP68" i="7"/>
  <c r="VIQ68" i="7"/>
  <c r="VIR68" i="7"/>
  <c r="VIS68" i="7"/>
  <c r="VIT68" i="7"/>
  <c r="VIU68" i="7"/>
  <c r="VIV68" i="7"/>
  <c r="VIW68" i="7"/>
  <c r="VIX68" i="7"/>
  <c r="VIY68" i="7"/>
  <c r="VIZ68" i="7"/>
  <c r="VJA68" i="7"/>
  <c r="VJB68" i="7"/>
  <c r="VJC68" i="7"/>
  <c r="VJD68" i="7"/>
  <c r="VJE68" i="7"/>
  <c r="VJF68" i="7"/>
  <c r="VJG68" i="7"/>
  <c r="VJH68" i="7"/>
  <c r="VJI68" i="7"/>
  <c r="VJJ68" i="7"/>
  <c r="VJK68" i="7"/>
  <c r="VJL68" i="7"/>
  <c r="VJM68" i="7"/>
  <c r="VJN68" i="7"/>
  <c r="VJO68" i="7"/>
  <c r="VJP68" i="7"/>
  <c r="VJQ68" i="7"/>
  <c r="VJR68" i="7"/>
  <c r="VJS68" i="7"/>
  <c r="VJT68" i="7"/>
  <c r="VJU68" i="7"/>
  <c r="VJV68" i="7"/>
  <c r="VJW68" i="7"/>
  <c r="VJX68" i="7"/>
  <c r="VJY68" i="7"/>
  <c r="VJZ68" i="7"/>
  <c r="VKA68" i="7"/>
  <c r="VKB68" i="7"/>
  <c r="VKC68" i="7"/>
  <c r="VKD68" i="7"/>
  <c r="VKE68" i="7"/>
  <c r="VKF68" i="7"/>
  <c r="VKG68" i="7"/>
  <c r="VKH68" i="7"/>
  <c r="VKI68" i="7"/>
  <c r="VKJ68" i="7"/>
  <c r="VKK68" i="7"/>
  <c r="VKL68" i="7"/>
  <c r="VKM68" i="7"/>
  <c r="VKN68" i="7"/>
  <c r="VKO68" i="7"/>
  <c r="VKP68" i="7"/>
  <c r="VKQ68" i="7"/>
  <c r="VKR68" i="7"/>
  <c r="VKS68" i="7"/>
  <c r="VKT68" i="7"/>
  <c r="VKU68" i="7"/>
  <c r="VKV68" i="7"/>
  <c r="VKW68" i="7"/>
  <c r="VKX68" i="7"/>
  <c r="VKY68" i="7"/>
  <c r="VKZ68" i="7"/>
  <c r="VLA68" i="7"/>
  <c r="VLB68" i="7"/>
  <c r="VLC68" i="7"/>
  <c r="VLD68" i="7"/>
  <c r="VLE68" i="7"/>
  <c r="VLF68" i="7"/>
  <c r="VLG68" i="7"/>
  <c r="VLH68" i="7"/>
  <c r="VLI68" i="7"/>
  <c r="VLJ68" i="7"/>
  <c r="VLK68" i="7"/>
  <c r="VLL68" i="7"/>
  <c r="VLM68" i="7"/>
  <c r="VLN68" i="7"/>
  <c r="VLO68" i="7"/>
  <c r="VLP68" i="7"/>
  <c r="VLQ68" i="7"/>
  <c r="VLR68" i="7"/>
  <c r="VLS68" i="7"/>
  <c r="VLT68" i="7"/>
  <c r="VLU68" i="7"/>
  <c r="VLV68" i="7"/>
  <c r="VLW68" i="7"/>
  <c r="VLX68" i="7"/>
  <c r="VLY68" i="7"/>
  <c r="VLZ68" i="7"/>
  <c r="VMA68" i="7"/>
  <c r="VMB68" i="7"/>
  <c r="VMC68" i="7"/>
  <c r="VMD68" i="7"/>
  <c r="VME68" i="7"/>
  <c r="VMF68" i="7"/>
  <c r="VMG68" i="7"/>
  <c r="VMH68" i="7"/>
  <c r="VMI68" i="7"/>
  <c r="VMJ68" i="7"/>
  <c r="VMK68" i="7"/>
  <c r="VML68" i="7"/>
  <c r="VMM68" i="7"/>
  <c r="VMN68" i="7"/>
  <c r="VMO68" i="7"/>
  <c r="VMP68" i="7"/>
  <c r="VMQ68" i="7"/>
  <c r="VMR68" i="7"/>
  <c r="VMS68" i="7"/>
  <c r="VMT68" i="7"/>
  <c r="VMU68" i="7"/>
  <c r="VMV68" i="7"/>
  <c r="VMW68" i="7"/>
  <c r="VMX68" i="7"/>
  <c r="VMY68" i="7"/>
  <c r="VMZ68" i="7"/>
  <c r="VNA68" i="7"/>
  <c r="VNB68" i="7"/>
  <c r="VNC68" i="7"/>
  <c r="VND68" i="7"/>
  <c r="VNE68" i="7"/>
  <c r="VNF68" i="7"/>
  <c r="VNG68" i="7"/>
  <c r="VNH68" i="7"/>
  <c r="VNI68" i="7"/>
  <c r="VNJ68" i="7"/>
  <c r="VNK68" i="7"/>
  <c r="VNL68" i="7"/>
  <c r="VNM68" i="7"/>
  <c r="VNN68" i="7"/>
  <c r="VNO68" i="7"/>
  <c r="VNP68" i="7"/>
  <c r="VNQ68" i="7"/>
  <c r="VNR68" i="7"/>
  <c r="VNS68" i="7"/>
  <c r="VNT68" i="7"/>
  <c r="VNU68" i="7"/>
  <c r="VNV68" i="7"/>
  <c r="VNW68" i="7"/>
  <c r="VNX68" i="7"/>
  <c r="VNY68" i="7"/>
  <c r="VNZ68" i="7"/>
  <c r="VOA68" i="7"/>
  <c r="VOB68" i="7"/>
  <c r="VOC68" i="7"/>
  <c r="VOD68" i="7"/>
  <c r="VOE68" i="7"/>
  <c r="VOF68" i="7"/>
  <c r="VOG68" i="7"/>
  <c r="VOH68" i="7"/>
  <c r="VOI68" i="7"/>
  <c r="VOJ68" i="7"/>
  <c r="VOK68" i="7"/>
  <c r="VOL68" i="7"/>
  <c r="VOM68" i="7"/>
  <c r="VON68" i="7"/>
  <c r="VOO68" i="7"/>
  <c r="VOP68" i="7"/>
  <c r="VOQ68" i="7"/>
  <c r="VOR68" i="7"/>
  <c r="VOS68" i="7"/>
  <c r="VOT68" i="7"/>
  <c r="VOU68" i="7"/>
  <c r="VOV68" i="7"/>
  <c r="VOW68" i="7"/>
  <c r="VOX68" i="7"/>
  <c r="VOY68" i="7"/>
  <c r="VOZ68" i="7"/>
  <c r="VPA68" i="7"/>
  <c r="VPB68" i="7"/>
  <c r="VPC68" i="7"/>
  <c r="VPD68" i="7"/>
  <c r="VPE68" i="7"/>
  <c r="VPF68" i="7"/>
  <c r="VPG68" i="7"/>
  <c r="VPH68" i="7"/>
  <c r="VPI68" i="7"/>
  <c r="VPJ68" i="7"/>
  <c r="VPK68" i="7"/>
  <c r="VPL68" i="7"/>
  <c r="VPM68" i="7"/>
  <c r="VPN68" i="7"/>
  <c r="VPO68" i="7"/>
  <c r="VPP68" i="7"/>
  <c r="VPQ68" i="7"/>
  <c r="VPR68" i="7"/>
  <c r="VPS68" i="7"/>
  <c r="VPT68" i="7"/>
  <c r="VPU68" i="7"/>
  <c r="VPV68" i="7"/>
  <c r="VPW68" i="7"/>
  <c r="VPX68" i="7"/>
  <c r="VPY68" i="7"/>
  <c r="VPZ68" i="7"/>
  <c r="VQA68" i="7"/>
  <c r="VQB68" i="7"/>
  <c r="VQC68" i="7"/>
  <c r="VQD68" i="7"/>
  <c r="VQE68" i="7"/>
  <c r="VQF68" i="7"/>
  <c r="VQG68" i="7"/>
  <c r="VQH68" i="7"/>
  <c r="VQI68" i="7"/>
  <c r="VQJ68" i="7"/>
  <c r="VQK68" i="7"/>
  <c r="VQL68" i="7"/>
  <c r="VQM68" i="7"/>
  <c r="VQN68" i="7"/>
  <c r="VQO68" i="7"/>
  <c r="VQP68" i="7"/>
  <c r="VQQ68" i="7"/>
  <c r="VQR68" i="7"/>
  <c r="VQS68" i="7"/>
  <c r="VQT68" i="7"/>
  <c r="VQU68" i="7"/>
  <c r="VQV68" i="7"/>
  <c r="VQW68" i="7"/>
  <c r="VQX68" i="7"/>
  <c r="VQY68" i="7"/>
  <c r="VQZ68" i="7"/>
  <c r="VRA68" i="7"/>
  <c r="VRB68" i="7"/>
  <c r="VRC68" i="7"/>
  <c r="VRD68" i="7"/>
  <c r="VRE68" i="7"/>
  <c r="VRF68" i="7"/>
  <c r="VRG68" i="7"/>
  <c r="VRH68" i="7"/>
  <c r="VRI68" i="7"/>
  <c r="VRJ68" i="7"/>
  <c r="VRK68" i="7"/>
  <c r="VRL68" i="7"/>
  <c r="VRM68" i="7"/>
  <c r="VRN68" i="7"/>
  <c r="VRO68" i="7"/>
  <c r="VRP68" i="7"/>
  <c r="VRQ68" i="7"/>
  <c r="VRR68" i="7"/>
  <c r="VRS68" i="7"/>
  <c r="VRT68" i="7"/>
  <c r="VRU68" i="7"/>
  <c r="VRV68" i="7"/>
  <c r="VRW68" i="7"/>
  <c r="VRX68" i="7"/>
  <c r="VRY68" i="7"/>
  <c r="VRZ68" i="7"/>
  <c r="VSA68" i="7"/>
  <c r="VSB68" i="7"/>
  <c r="VSC68" i="7"/>
  <c r="VSD68" i="7"/>
  <c r="VSE68" i="7"/>
  <c r="VSF68" i="7"/>
  <c r="VSG68" i="7"/>
  <c r="VSH68" i="7"/>
  <c r="VSI68" i="7"/>
  <c r="VSJ68" i="7"/>
  <c r="VSK68" i="7"/>
  <c r="VSL68" i="7"/>
  <c r="VSM68" i="7"/>
  <c r="VSN68" i="7"/>
  <c r="VSO68" i="7"/>
  <c r="VSP68" i="7"/>
  <c r="VSQ68" i="7"/>
  <c r="VSR68" i="7"/>
  <c r="VSS68" i="7"/>
  <c r="VST68" i="7"/>
  <c r="VSU68" i="7"/>
  <c r="VSV68" i="7"/>
  <c r="VSW68" i="7"/>
  <c r="VSX68" i="7"/>
  <c r="VSY68" i="7"/>
  <c r="VSZ68" i="7"/>
  <c r="VTA68" i="7"/>
  <c r="VTB68" i="7"/>
  <c r="VTC68" i="7"/>
  <c r="VTD68" i="7"/>
  <c r="VTE68" i="7"/>
  <c r="VTF68" i="7"/>
  <c r="VTG68" i="7"/>
  <c r="VTH68" i="7"/>
  <c r="VTI68" i="7"/>
  <c r="VTJ68" i="7"/>
  <c r="VTK68" i="7"/>
  <c r="VTL68" i="7"/>
  <c r="VTM68" i="7"/>
  <c r="VTN68" i="7"/>
  <c r="VTO68" i="7"/>
  <c r="VTP68" i="7"/>
  <c r="VTQ68" i="7"/>
  <c r="VTR68" i="7"/>
  <c r="VTS68" i="7"/>
  <c r="VTT68" i="7"/>
  <c r="VTU68" i="7"/>
  <c r="VTV68" i="7"/>
  <c r="VTW68" i="7"/>
  <c r="VTX68" i="7"/>
  <c r="VTY68" i="7"/>
  <c r="VTZ68" i="7"/>
  <c r="VUA68" i="7"/>
  <c r="VUB68" i="7"/>
  <c r="VUC68" i="7"/>
  <c r="VUD68" i="7"/>
  <c r="VUE68" i="7"/>
  <c r="VUF68" i="7"/>
  <c r="VUG68" i="7"/>
  <c r="VUH68" i="7"/>
  <c r="VUI68" i="7"/>
  <c r="VUJ68" i="7"/>
  <c r="VUK68" i="7"/>
  <c r="VUL68" i="7"/>
  <c r="VUM68" i="7"/>
  <c r="VUN68" i="7"/>
  <c r="VUO68" i="7"/>
  <c r="VUP68" i="7"/>
  <c r="VUQ68" i="7"/>
  <c r="VUR68" i="7"/>
  <c r="VUS68" i="7"/>
  <c r="VUT68" i="7"/>
  <c r="VUU68" i="7"/>
  <c r="VUV68" i="7"/>
  <c r="VUW68" i="7"/>
  <c r="VUX68" i="7"/>
  <c r="VUY68" i="7"/>
  <c r="VUZ68" i="7"/>
  <c r="VVA68" i="7"/>
  <c r="VVB68" i="7"/>
  <c r="VVC68" i="7"/>
  <c r="VVD68" i="7"/>
  <c r="VVE68" i="7"/>
  <c r="VVF68" i="7"/>
  <c r="VVG68" i="7"/>
  <c r="VVH68" i="7"/>
  <c r="VVI68" i="7"/>
  <c r="VVJ68" i="7"/>
  <c r="VVK68" i="7"/>
  <c r="VVL68" i="7"/>
  <c r="VVM68" i="7"/>
  <c r="VVN68" i="7"/>
  <c r="VVO68" i="7"/>
  <c r="VVP68" i="7"/>
  <c r="VVQ68" i="7"/>
  <c r="VVR68" i="7"/>
  <c r="VVS68" i="7"/>
  <c r="VVT68" i="7"/>
  <c r="VVU68" i="7"/>
  <c r="VVV68" i="7"/>
  <c r="VVW68" i="7"/>
  <c r="VVX68" i="7"/>
  <c r="VVY68" i="7"/>
  <c r="VVZ68" i="7"/>
  <c r="VWA68" i="7"/>
  <c r="VWB68" i="7"/>
  <c r="VWC68" i="7"/>
  <c r="VWD68" i="7"/>
  <c r="VWE68" i="7"/>
  <c r="VWF68" i="7"/>
  <c r="VWG68" i="7"/>
  <c r="VWH68" i="7"/>
  <c r="VWI68" i="7"/>
  <c r="VWJ68" i="7"/>
  <c r="VWK68" i="7"/>
  <c r="VWL68" i="7"/>
  <c r="VWM68" i="7"/>
  <c r="VWN68" i="7"/>
  <c r="VWO68" i="7"/>
  <c r="VWP68" i="7"/>
  <c r="VWQ68" i="7"/>
  <c r="VWR68" i="7"/>
  <c r="VWS68" i="7"/>
  <c r="VWT68" i="7"/>
  <c r="VWU68" i="7"/>
  <c r="VWV68" i="7"/>
  <c r="VWW68" i="7"/>
  <c r="VWX68" i="7"/>
  <c r="VWY68" i="7"/>
  <c r="VWZ68" i="7"/>
  <c r="VXA68" i="7"/>
  <c r="VXB68" i="7"/>
  <c r="VXC68" i="7"/>
  <c r="VXD68" i="7"/>
  <c r="VXE68" i="7"/>
  <c r="VXF68" i="7"/>
  <c r="VXG68" i="7"/>
  <c r="VXH68" i="7"/>
  <c r="VXI68" i="7"/>
  <c r="VXJ68" i="7"/>
  <c r="VXK68" i="7"/>
  <c r="VXL68" i="7"/>
  <c r="VXM68" i="7"/>
  <c r="VXN68" i="7"/>
  <c r="VXO68" i="7"/>
  <c r="VXP68" i="7"/>
  <c r="VXQ68" i="7"/>
  <c r="VXR68" i="7"/>
  <c r="VXS68" i="7"/>
  <c r="VXT68" i="7"/>
  <c r="VXU68" i="7"/>
  <c r="VXV68" i="7"/>
  <c r="VXW68" i="7"/>
  <c r="VXX68" i="7"/>
  <c r="VXY68" i="7"/>
  <c r="VXZ68" i="7"/>
  <c r="VYA68" i="7"/>
  <c r="VYB68" i="7"/>
  <c r="VYC68" i="7"/>
  <c r="VYD68" i="7"/>
  <c r="VYE68" i="7"/>
  <c r="VYF68" i="7"/>
  <c r="VYG68" i="7"/>
  <c r="VYH68" i="7"/>
  <c r="VYI68" i="7"/>
  <c r="VYJ68" i="7"/>
  <c r="VYK68" i="7"/>
  <c r="VYL68" i="7"/>
  <c r="VYM68" i="7"/>
  <c r="VYN68" i="7"/>
  <c r="VYO68" i="7"/>
  <c r="VYP68" i="7"/>
  <c r="VYQ68" i="7"/>
  <c r="VYR68" i="7"/>
  <c r="VYS68" i="7"/>
  <c r="VYT68" i="7"/>
  <c r="VYU68" i="7"/>
  <c r="VYV68" i="7"/>
  <c r="VYW68" i="7"/>
  <c r="VYX68" i="7"/>
  <c r="VYY68" i="7"/>
  <c r="VYZ68" i="7"/>
  <c r="VZA68" i="7"/>
  <c r="VZB68" i="7"/>
  <c r="VZC68" i="7"/>
  <c r="VZD68" i="7"/>
  <c r="VZE68" i="7"/>
  <c r="VZF68" i="7"/>
  <c r="VZG68" i="7"/>
  <c r="VZH68" i="7"/>
  <c r="VZI68" i="7"/>
  <c r="VZJ68" i="7"/>
  <c r="VZK68" i="7"/>
  <c r="VZL68" i="7"/>
  <c r="VZM68" i="7"/>
  <c r="VZN68" i="7"/>
  <c r="VZO68" i="7"/>
  <c r="VZP68" i="7"/>
  <c r="VZQ68" i="7"/>
  <c r="VZR68" i="7"/>
  <c r="VZS68" i="7"/>
  <c r="VZT68" i="7"/>
  <c r="VZU68" i="7"/>
  <c r="VZV68" i="7"/>
  <c r="VZW68" i="7"/>
  <c r="VZX68" i="7"/>
  <c r="VZY68" i="7"/>
  <c r="VZZ68" i="7"/>
  <c r="WAA68" i="7"/>
  <c r="WAB68" i="7"/>
  <c r="WAC68" i="7"/>
  <c r="WAD68" i="7"/>
  <c r="WAE68" i="7"/>
  <c r="WAF68" i="7"/>
  <c r="WAG68" i="7"/>
  <c r="WAH68" i="7"/>
  <c r="WAI68" i="7"/>
  <c r="WAJ68" i="7"/>
  <c r="WAK68" i="7"/>
  <c r="WAL68" i="7"/>
  <c r="WAM68" i="7"/>
  <c r="WAN68" i="7"/>
  <c r="WAO68" i="7"/>
  <c r="WAP68" i="7"/>
  <c r="WAQ68" i="7"/>
  <c r="WAR68" i="7"/>
  <c r="WAS68" i="7"/>
  <c r="WAT68" i="7"/>
  <c r="WAU68" i="7"/>
  <c r="WAV68" i="7"/>
  <c r="WAW68" i="7"/>
  <c r="WAX68" i="7"/>
  <c r="WAY68" i="7"/>
  <c r="WAZ68" i="7"/>
  <c r="WBA68" i="7"/>
  <c r="WBB68" i="7"/>
  <c r="WBC68" i="7"/>
  <c r="WBD68" i="7"/>
  <c r="WBE68" i="7"/>
  <c r="WBF68" i="7"/>
  <c r="WBG68" i="7"/>
  <c r="WBH68" i="7"/>
  <c r="WBI68" i="7"/>
  <c r="WBJ68" i="7"/>
  <c r="WBK68" i="7"/>
  <c r="WBL68" i="7"/>
  <c r="WBM68" i="7"/>
  <c r="WBN68" i="7"/>
  <c r="WBO68" i="7"/>
  <c r="WBP68" i="7"/>
  <c r="WBQ68" i="7"/>
  <c r="WBR68" i="7"/>
  <c r="WBS68" i="7"/>
  <c r="WBT68" i="7"/>
  <c r="WBU68" i="7"/>
  <c r="WBV68" i="7"/>
  <c r="WBW68" i="7"/>
  <c r="WBX68" i="7"/>
  <c r="WBY68" i="7"/>
  <c r="WBZ68" i="7"/>
  <c r="WCA68" i="7"/>
  <c r="WCB68" i="7"/>
  <c r="WCC68" i="7"/>
  <c r="WCD68" i="7"/>
  <c r="WCE68" i="7"/>
  <c r="WCF68" i="7"/>
  <c r="WCG68" i="7"/>
  <c r="WCH68" i="7"/>
  <c r="WCI68" i="7"/>
  <c r="WCJ68" i="7"/>
  <c r="WCK68" i="7"/>
  <c r="WCL68" i="7"/>
  <c r="WCM68" i="7"/>
  <c r="WCN68" i="7"/>
  <c r="WCO68" i="7"/>
  <c r="WCP68" i="7"/>
  <c r="WCQ68" i="7"/>
  <c r="WCR68" i="7"/>
  <c r="WCS68" i="7"/>
  <c r="WCT68" i="7"/>
  <c r="WCU68" i="7"/>
  <c r="WCV68" i="7"/>
  <c r="WCW68" i="7"/>
  <c r="WCX68" i="7"/>
  <c r="WCY68" i="7"/>
  <c r="WCZ68" i="7"/>
  <c r="WDA68" i="7"/>
  <c r="WDB68" i="7"/>
  <c r="WDC68" i="7"/>
  <c r="WDD68" i="7"/>
  <c r="WDE68" i="7"/>
  <c r="WDF68" i="7"/>
  <c r="WDG68" i="7"/>
  <c r="WDH68" i="7"/>
  <c r="WDI68" i="7"/>
  <c r="WDJ68" i="7"/>
  <c r="WDK68" i="7"/>
  <c r="WDL68" i="7"/>
  <c r="WDM68" i="7"/>
  <c r="WDN68" i="7"/>
  <c r="WDO68" i="7"/>
  <c r="WDP68" i="7"/>
  <c r="WDQ68" i="7"/>
  <c r="WDR68" i="7"/>
  <c r="WDS68" i="7"/>
  <c r="WDT68" i="7"/>
  <c r="WDU68" i="7"/>
  <c r="WDV68" i="7"/>
  <c r="WDW68" i="7"/>
  <c r="WDX68" i="7"/>
  <c r="WDY68" i="7"/>
  <c r="WDZ68" i="7"/>
  <c r="WEA68" i="7"/>
  <c r="WEB68" i="7"/>
  <c r="WEC68" i="7"/>
  <c r="WED68" i="7"/>
  <c r="WEE68" i="7"/>
  <c r="WEF68" i="7"/>
  <c r="WEG68" i="7"/>
  <c r="WEH68" i="7"/>
  <c r="WEI68" i="7"/>
  <c r="WEJ68" i="7"/>
  <c r="WEK68" i="7"/>
  <c r="WEL68" i="7"/>
  <c r="WEM68" i="7"/>
  <c r="WEN68" i="7"/>
  <c r="WEO68" i="7"/>
  <c r="WEP68" i="7"/>
  <c r="WEQ68" i="7"/>
  <c r="WER68" i="7"/>
  <c r="WES68" i="7"/>
  <c r="WET68" i="7"/>
  <c r="WEU68" i="7"/>
  <c r="WEV68" i="7"/>
  <c r="WEW68" i="7"/>
  <c r="WEX68" i="7"/>
  <c r="WEY68" i="7"/>
  <c r="WEZ68" i="7"/>
  <c r="WFA68" i="7"/>
  <c r="WFB68" i="7"/>
  <c r="WFC68" i="7"/>
  <c r="WFD68" i="7"/>
  <c r="WFE68" i="7"/>
  <c r="WFF68" i="7"/>
  <c r="WFG68" i="7"/>
  <c r="WFH68" i="7"/>
  <c r="WFI68" i="7"/>
  <c r="WFJ68" i="7"/>
  <c r="WFK68" i="7"/>
  <c r="WFL68" i="7"/>
  <c r="WFM68" i="7"/>
  <c r="WFN68" i="7"/>
  <c r="WFO68" i="7"/>
  <c r="WFP68" i="7"/>
  <c r="WFQ68" i="7"/>
  <c r="WFR68" i="7"/>
  <c r="WFS68" i="7"/>
  <c r="WFT68" i="7"/>
  <c r="WFU68" i="7"/>
  <c r="WFV68" i="7"/>
  <c r="WFW68" i="7"/>
  <c r="WFX68" i="7"/>
  <c r="WFY68" i="7"/>
  <c r="WFZ68" i="7"/>
  <c r="WGA68" i="7"/>
  <c r="WGB68" i="7"/>
  <c r="WGC68" i="7"/>
  <c r="WGD68" i="7"/>
  <c r="WGE68" i="7"/>
  <c r="WGF68" i="7"/>
  <c r="WGG68" i="7"/>
  <c r="WGH68" i="7"/>
  <c r="WGI68" i="7"/>
  <c r="WGJ68" i="7"/>
  <c r="WGK68" i="7"/>
  <c r="WGL68" i="7"/>
  <c r="WGM68" i="7"/>
  <c r="WGN68" i="7"/>
  <c r="WGO68" i="7"/>
  <c r="WGP68" i="7"/>
  <c r="WGQ68" i="7"/>
  <c r="WGR68" i="7"/>
  <c r="WGS68" i="7"/>
  <c r="WGT68" i="7"/>
  <c r="WGU68" i="7"/>
  <c r="WGV68" i="7"/>
  <c r="WGW68" i="7"/>
  <c r="WGX68" i="7"/>
  <c r="WGY68" i="7"/>
  <c r="WGZ68" i="7"/>
  <c r="WHA68" i="7"/>
  <c r="WHB68" i="7"/>
  <c r="WHC68" i="7"/>
  <c r="WHD68" i="7"/>
  <c r="WHE68" i="7"/>
  <c r="WHF68" i="7"/>
  <c r="WHG68" i="7"/>
  <c r="WHH68" i="7"/>
  <c r="WHI68" i="7"/>
  <c r="WHJ68" i="7"/>
  <c r="WHK68" i="7"/>
  <c r="WHL68" i="7"/>
  <c r="WHM68" i="7"/>
  <c r="WHN68" i="7"/>
  <c r="WHO68" i="7"/>
  <c r="WHP68" i="7"/>
  <c r="WHQ68" i="7"/>
  <c r="WHR68" i="7"/>
  <c r="WHS68" i="7"/>
  <c r="WHT68" i="7"/>
  <c r="WHU68" i="7"/>
  <c r="WHV68" i="7"/>
  <c r="WHW68" i="7"/>
  <c r="WHX68" i="7"/>
  <c r="WHY68" i="7"/>
  <c r="WHZ68" i="7"/>
  <c r="WIA68" i="7"/>
  <c r="WIB68" i="7"/>
  <c r="WIC68" i="7"/>
  <c r="WID68" i="7"/>
  <c r="WIE68" i="7"/>
  <c r="WIF68" i="7"/>
  <c r="WIG68" i="7"/>
  <c r="WIH68" i="7"/>
  <c r="WII68" i="7"/>
  <c r="WIJ68" i="7"/>
  <c r="WIK68" i="7"/>
  <c r="WIL68" i="7"/>
  <c r="WIM68" i="7"/>
  <c r="WIN68" i="7"/>
  <c r="WIO68" i="7"/>
  <c r="WIP68" i="7"/>
  <c r="WIQ68" i="7"/>
  <c r="WIR68" i="7"/>
  <c r="WIS68" i="7"/>
  <c r="WIT68" i="7"/>
  <c r="WIU68" i="7"/>
  <c r="WIV68" i="7"/>
  <c r="WIW68" i="7"/>
  <c r="WIX68" i="7"/>
  <c r="WIY68" i="7"/>
  <c r="WIZ68" i="7"/>
  <c r="WJA68" i="7"/>
  <c r="WJB68" i="7"/>
  <c r="WJC68" i="7"/>
  <c r="WJD68" i="7"/>
  <c r="WJE68" i="7"/>
  <c r="WJF68" i="7"/>
  <c r="WJG68" i="7"/>
  <c r="WJH68" i="7"/>
  <c r="WJI68" i="7"/>
  <c r="WJJ68" i="7"/>
  <c r="WJK68" i="7"/>
  <c r="WJL68" i="7"/>
  <c r="WJM68" i="7"/>
  <c r="WJN68" i="7"/>
  <c r="WJO68" i="7"/>
  <c r="WJP68" i="7"/>
  <c r="WJQ68" i="7"/>
  <c r="WJR68" i="7"/>
  <c r="WJS68" i="7"/>
  <c r="WJT68" i="7"/>
  <c r="WJU68" i="7"/>
  <c r="WJV68" i="7"/>
  <c r="WJW68" i="7"/>
  <c r="WJX68" i="7"/>
  <c r="WJY68" i="7"/>
  <c r="WJZ68" i="7"/>
  <c r="WKA68" i="7"/>
  <c r="WKB68" i="7"/>
  <c r="WKC68" i="7"/>
  <c r="WKD68" i="7"/>
  <c r="WKE68" i="7"/>
  <c r="WKF68" i="7"/>
  <c r="WKG68" i="7"/>
  <c r="WKH68" i="7"/>
  <c r="WKI68" i="7"/>
  <c r="WKJ68" i="7"/>
  <c r="WKK68" i="7"/>
  <c r="WKL68" i="7"/>
  <c r="WKM68" i="7"/>
  <c r="WKN68" i="7"/>
  <c r="WKO68" i="7"/>
  <c r="WKP68" i="7"/>
  <c r="WKQ68" i="7"/>
  <c r="WKR68" i="7"/>
  <c r="WKS68" i="7"/>
  <c r="WKT68" i="7"/>
  <c r="WKU68" i="7"/>
  <c r="WKV68" i="7"/>
  <c r="WKW68" i="7"/>
  <c r="WKX68" i="7"/>
  <c r="WKY68" i="7"/>
  <c r="WKZ68" i="7"/>
  <c r="WLA68" i="7"/>
  <c r="WLB68" i="7"/>
  <c r="WLC68" i="7"/>
  <c r="WLD68" i="7"/>
  <c r="WLE68" i="7"/>
  <c r="WLF68" i="7"/>
  <c r="WLG68" i="7"/>
  <c r="WLH68" i="7"/>
  <c r="WLI68" i="7"/>
  <c r="WLJ68" i="7"/>
  <c r="WLK68" i="7"/>
  <c r="WLL68" i="7"/>
  <c r="WLM68" i="7"/>
  <c r="WLN68" i="7"/>
  <c r="WLO68" i="7"/>
  <c r="WLP68" i="7"/>
  <c r="WLQ68" i="7"/>
  <c r="WLR68" i="7"/>
  <c r="WLS68" i="7"/>
  <c r="WLT68" i="7"/>
  <c r="WLU68" i="7"/>
  <c r="WLV68" i="7"/>
  <c r="WLW68" i="7"/>
  <c r="WLX68" i="7"/>
  <c r="WLY68" i="7"/>
  <c r="WLZ68" i="7"/>
  <c r="WMA68" i="7"/>
  <c r="WMB68" i="7"/>
  <c r="WMC68" i="7"/>
  <c r="WMD68" i="7"/>
  <c r="WME68" i="7"/>
  <c r="WMF68" i="7"/>
  <c r="WMG68" i="7"/>
  <c r="WMH68" i="7"/>
  <c r="WMI68" i="7"/>
  <c r="WMJ68" i="7"/>
  <c r="WMK68" i="7"/>
  <c r="WML68" i="7"/>
  <c r="WMM68" i="7"/>
  <c r="WMN68" i="7"/>
  <c r="WMO68" i="7"/>
  <c r="WMP68" i="7"/>
  <c r="WMQ68" i="7"/>
  <c r="WMR68" i="7"/>
  <c r="WMS68" i="7"/>
  <c r="WMT68" i="7"/>
  <c r="WMU68" i="7"/>
  <c r="WMV68" i="7"/>
  <c r="WMW68" i="7"/>
  <c r="WMX68" i="7"/>
  <c r="WMY68" i="7"/>
  <c r="WMZ68" i="7"/>
  <c r="WNA68" i="7"/>
  <c r="WNB68" i="7"/>
  <c r="WNC68" i="7"/>
  <c r="WND68" i="7"/>
  <c r="WNE68" i="7"/>
  <c r="WNF68" i="7"/>
  <c r="WNG68" i="7"/>
  <c r="WNH68" i="7"/>
  <c r="WNI68" i="7"/>
  <c r="WNJ68" i="7"/>
  <c r="WNK68" i="7"/>
  <c r="WNL68" i="7"/>
  <c r="WNM68" i="7"/>
  <c r="WNN68" i="7"/>
  <c r="WNO68" i="7"/>
  <c r="WNP68" i="7"/>
  <c r="WNQ68" i="7"/>
  <c r="WNR68" i="7"/>
  <c r="WNS68" i="7"/>
  <c r="WNT68" i="7"/>
  <c r="WNU68" i="7"/>
  <c r="WNV68" i="7"/>
  <c r="WNW68" i="7"/>
  <c r="WNX68" i="7"/>
  <c r="WNY68" i="7"/>
  <c r="WNZ68" i="7"/>
  <c r="WOA68" i="7"/>
  <c r="WOB68" i="7"/>
  <c r="WOC68" i="7"/>
  <c r="WOD68" i="7"/>
  <c r="WOE68" i="7"/>
  <c r="WOF68" i="7"/>
  <c r="WOG68" i="7"/>
  <c r="WOH68" i="7"/>
  <c r="WOI68" i="7"/>
  <c r="WOJ68" i="7"/>
  <c r="WOK68" i="7"/>
  <c r="WOL68" i="7"/>
  <c r="WOM68" i="7"/>
  <c r="WON68" i="7"/>
  <c r="WOO68" i="7"/>
  <c r="WOP68" i="7"/>
  <c r="WOQ68" i="7"/>
  <c r="WOR68" i="7"/>
  <c r="WOS68" i="7"/>
  <c r="WOT68" i="7"/>
  <c r="WOU68" i="7"/>
  <c r="WOV68" i="7"/>
  <c r="WOW68" i="7"/>
  <c r="WOX68" i="7"/>
  <c r="WOY68" i="7"/>
  <c r="WOZ68" i="7"/>
  <c r="WPA68" i="7"/>
  <c r="WPB68" i="7"/>
  <c r="WPC68" i="7"/>
  <c r="WPD68" i="7"/>
  <c r="WPE68" i="7"/>
  <c r="WPF68" i="7"/>
  <c r="WPG68" i="7"/>
  <c r="WPH68" i="7"/>
  <c r="WPI68" i="7"/>
  <c r="WPJ68" i="7"/>
  <c r="WPK68" i="7"/>
  <c r="WPL68" i="7"/>
  <c r="WPM68" i="7"/>
  <c r="WPN68" i="7"/>
  <c r="WPO68" i="7"/>
  <c r="WPP68" i="7"/>
  <c r="WPQ68" i="7"/>
  <c r="WPR68" i="7"/>
  <c r="WPS68" i="7"/>
  <c r="WPT68" i="7"/>
  <c r="WPU68" i="7"/>
  <c r="WPV68" i="7"/>
  <c r="WPW68" i="7"/>
  <c r="WPX68" i="7"/>
  <c r="WPY68" i="7"/>
  <c r="WPZ68" i="7"/>
  <c r="WQA68" i="7"/>
  <c r="WQB68" i="7"/>
  <c r="WQC68" i="7"/>
  <c r="WQD68" i="7"/>
  <c r="WQE68" i="7"/>
  <c r="WQF68" i="7"/>
  <c r="WQG68" i="7"/>
  <c r="WQH68" i="7"/>
  <c r="WQI68" i="7"/>
  <c r="WQJ68" i="7"/>
  <c r="WQK68" i="7"/>
  <c r="WQL68" i="7"/>
  <c r="WQM68" i="7"/>
  <c r="WQN68" i="7"/>
  <c r="WQO68" i="7"/>
  <c r="WQP68" i="7"/>
  <c r="WQQ68" i="7"/>
  <c r="WQR68" i="7"/>
  <c r="WQS68" i="7"/>
  <c r="WQT68" i="7"/>
  <c r="WQU68" i="7"/>
  <c r="WQV68" i="7"/>
  <c r="WQW68" i="7"/>
  <c r="WQX68" i="7"/>
  <c r="WQY68" i="7"/>
  <c r="WQZ68" i="7"/>
  <c r="WRA68" i="7"/>
  <c r="WRB68" i="7"/>
  <c r="WRC68" i="7"/>
  <c r="WRD68" i="7"/>
  <c r="WRE68" i="7"/>
  <c r="WRF68" i="7"/>
  <c r="WRG68" i="7"/>
  <c r="WRH68" i="7"/>
  <c r="WRI68" i="7"/>
  <c r="WRJ68" i="7"/>
  <c r="WRK68" i="7"/>
  <c r="WRL68" i="7"/>
  <c r="WRM68" i="7"/>
  <c r="WRN68" i="7"/>
  <c r="WRO68" i="7"/>
  <c r="WRP68" i="7"/>
  <c r="WRQ68" i="7"/>
  <c r="WRR68" i="7"/>
  <c r="WRS68" i="7"/>
  <c r="WRT68" i="7"/>
  <c r="WRU68" i="7"/>
  <c r="WRV68" i="7"/>
  <c r="WRW68" i="7"/>
  <c r="WRX68" i="7"/>
  <c r="WRY68" i="7"/>
  <c r="WRZ68" i="7"/>
  <c r="WSA68" i="7"/>
  <c r="WSB68" i="7"/>
  <c r="WSC68" i="7"/>
  <c r="WSD68" i="7"/>
  <c r="WSE68" i="7"/>
  <c r="WSF68" i="7"/>
  <c r="WSG68" i="7"/>
  <c r="WSH68" i="7"/>
  <c r="WSI68" i="7"/>
  <c r="WSJ68" i="7"/>
  <c r="WSK68" i="7"/>
  <c r="WSL68" i="7"/>
  <c r="WSM68" i="7"/>
  <c r="WSN68" i="7"/>
  <c r="WSO68" i="7"/>
  <c r="WSP68" i="7"/>
  <c r="WSQ68" i="7"/>
  <c r="WSR68" i="7"/>
  <c r="WSS68" i="7"/>
  <c r="WST68" i="7"/>
  <c r="WSU68" i="7"/>
  <c r="WSV68" i="7"/>
  <c r="WSW68" i="7"/>
  <c r="WSX68" i="7"/>
  <c r="WSY68" i="7"/>
  <c r="WSZ68" i="7"/>
  <c r="WTA68" i="7"/>
  <c r="WTB68" i="7"/>
  <c r="WTC68" i="7"/>
  <c r="WTD68" i="7"/>
  <c r="WTE68" i="7"/>
  <c r="WTF68" i="7"/>
  <c r="WTG68" i="7"/>
  <c r="WTH68" i="7"/>
  <c r="WTI68" i="7"/>
  <c r="WTJ68" i="7"/>
  <c r="WTK68" i="7"/>
  <c r="WTL68" i="7"/>
  <c r="WTM68" i="7"/>
  <c r="WTN68" i="7"/>
  <c r="WTO68" i="7"/>
  <c r="WTP68" i="7"/>
  <c r="WTQ68" i="7"/>
  <c r="WTR68" i="7"/>
  <c r="WTS68" i="7"/>
  <c r="WTT68" i="7"/>
  <c r="WTU68" i="7"/>
  <c r="WTV68" i="7"/>
  <c r="WTW68" i="7"/>
  <c r="WTX68" i="7"/>
  <c r="WTY68" i="7"/>
  <c r="WTZ68" i="7"/>
  <c r="WUA68" i="7"/>
  <c r="WUB68" i="7"/>
  <c r="WUC68" i="7"/>
  <c r="WUD68" i="7"/>
  <c r="WUE68" i="7"/>
  <c r="WUF68" i="7"/>
  <c r="WUG68" i="7"/>
  <c r="WUH68" i="7"/>
  <c r="WUI68" i="7"/>
  <c r="WUJ68" i="7"/>
  <c r="WUK68" i="7"/>
  <c r="WUL68" i="7"/>
  <c r="WUM68" i="7"/>
  <c r="WUN68" i="7"/>
  <c r="WUO68" i="7"/>
  <c r="WUP68" i="7"/>
  <c r="WUQ68" i="7"/>
  <c r="WUR68" i="7"/>
  <c r="WUS68" i="7"/>
  <c r="WUT68" i="7"/>
  <c r="WUU68" i="7"/>
  <c r="WUV68" i="7"/>
  <c r="WUW68" i="7"/>
  <c r="WUX68" i="7"/>
  <c r="WUY68" i="7"/>
  <c r="WUZ68" i="7"/>
  <c r="WVA68" i="7"/>
  <c r="WVB68" i="7"/>
  <c r="WVC68" i="7"/>
  <c r="WVD68" i="7"/>
  <c r="WVE68" i="7"/>
  <c r="WVF68" i="7"/>
  <c r="WVG68" i="7"/>
  <c r="WVH68" i="7"/>
  <c r="WVI68" i="7"/>
  <c r="WVJ68" i="7"/>
  <c r="WVK68" i="7"/>
  <c r="WVL68" i="7"/>
  <c r="WVM68" i="7"/>
  <c r="WVN68" i="7"/>
  <c r="WVO68" i="7"/>
  <c r="WVP68" i="7"/>
  <c r="WVQ68" i="7"/>
  <c r="WVR68" i="7"/>
  <c r="WVS68" i="7"/>
  <c r="WVT68" i="7"/>
  <c r="WVU68" i="7"/>
  <c r="WVV68" i="7"/>
  <c r="WVW68" i="7"/>
  <c r="WVX68" i="7"/>
  <c r="WVY68" i="7"/>
  <c r="WVZ68" i="7"/>
  <c r="WWA68" i="7"/>
  <c r="WWB68" i="7"/>
  <c r="WWC68" i="7"/>
  <c r="WWD68" i="7"/>
  <c r="WWE68" i="7"/>
  <c r="WWF68" i="7"/>
  <c r="WWG68" i="7"/>
  <c r="WWH68" i="7"/>
  <c r="WWI68" i="7"/>
  <c r="WWJ68" i="7"/>
  <c r="WWK68" i="7"/>
  <c r="WWL68" i="7"/>
  <c r="WWM68" i="7"/>
  <c r="WWN68" i="7"/>
  <c r="WWO68" i="7"/>
  <c r="WWP68" i="7"/>
  <c r="WWQ68" i="7"/>
  <c r="WWR68" i="7"/>
  <c r="WWS68" i="7"/>
  <c r="WWT68" i="7"/>
  <c r="WWU68" i="7"/>
  <c r="WWV68" i="7"/>
  <c r="WWW68" i="7"/>
  <c r="WWX68" i="7"/>
  <c r="WWY68" i="7"/>
  <c r="WWZ68" i="7"/>
  <c r="WXA68" i="7"/>
  <c r="WXB68" i="7"/>
  <c r="WXC68" i="7"/>
  <c r="WXD68" i="7"/>
  <c r="WXE68" i="7"/>
  <c r="WXF68" i="7"/>
  <c r="WXG68" i="7"/>
  <c r="WXH68" i="7"/>
  <c r="WXI68" i="7"/>
  <c r="WXJ68" i="7"/>
  <c r="WXK68" i="7"/>
  <c r="WXL68" i="7"/>
  <c r="WXM68" i="7"/>
  <c r="WXN68" i="7"/>
  <c r="WXO68" i="7"/>
  <c r="WXP68" i="7"/>
  <c r="WXQ68" i="7"/>
  <c r="WXR68" i="7"/>
  <c r="WXS68" i="7"/>
  <c r="WXT68" i="7"/>
  <c r="WXU68" i="7"/>
  <c r="WXV68" i="7"/>
  <c r="WXW68" i="7"/>
  <c r="WXX68" i="7"/>
  <c r="WXY68" i="7"/>
  <c r="WXZ68" i="7"/>
  <c r="WYA68" i="7"/>
  <c r="WYB68" i="7"/>
  <c r="WYC68" i="7"/>
  <c r="WYD68" i="7"/>
  <c r="WYE68" i="7"/>
  <c r="WYF68" i="7"/>
  <c r="WYG68" i="7"/>
  <c r="WYH68" i="7"/>
  <c r="WYI68" i="7"/>
  <c r="WYJ68" i="7"/>
  <c r="WYK68" i="7"/>
  <c r="WYL68" i="7"/>
  <c r="WYM68" i="7"/>
  <c r="WYN68" i="7"/>
  <c r="WYO68" i="7"/>
  <c r="WYP68" i="7"/>
  <c r="WYQ68" i="7"/>
  <c r="WYR68" i="7"/>
  <c r="WYS68" i="7"/>
  <c r="WYT68" i="7"/>
  <c r="WYU68" i="7"/>
  <c r="WYV68" i="7"/>
  <c r="WYW68" i="7"/>
  <c r="WYX68" i="7"/>
  <c r="WYY68" i="7"/>
  <c r="WYZ68" i="7"/>
  <c r="WZA68" i="7"/>
  <c r="WZB68" i="7"/>
  <c r="WZC68" i="7"/>
  <c r="WZD68" i="7"/>
  <c r="WZE68" i="7"/>
  <c r="WZF68" i="7"/>
  <c r="WZG68" i="7"/>
  <c r="WZH68" i="7"/>
  <c r="WZI68" i="7"/>
  <c r="WZJ68" i="7"/>
  <c r="WZK68" i="7"/>
  <c r="WZL68" i="7"/>
  <c r="WZM68" i="7"/>
  <c r="WZN68" i="7"/>
  <c r="WZO68" i="7"/>
  <c r="WZP68" i="7"/>
  <c r="WZQ68" i="7"/>
  <c r="WZR68" i="7"/>
  <c r="WZS68" i="7"/>
  <c r="WZT68" i="7"/>
  <c r="WZU68" i="7"/>
  <c r="WZV68" i="7"/>
  <c r="WZW68" i="7"/>
  <c r="WZX68" i="7"/>
  <c r="WZY68" i="7"/>
  <c r="WZZ68" i="7"/>
  <c r="XAA68" i="7"/>
  <c r="XAB68" i="7"/>
  <c r="XAC68" i="7"/>
  <c r="XAD68" i="7"/>
  <c r="XAE68" i="7"/>
  <c r="XAF68" i="7"/>
  <c r="XAG68" i="7"/>
  <c r="XAH68" i="7"/>
  <c r="XAI68" i="7"/>
  <c r="XAJ68" i="7"/>
  <c r="XAK68" i="7"/>
  <c r="XAL68" i="7"/>
  <c r="XAM68" i="7"/>
  <c r="XAN68" i="7"/>
  <c r="XAO68" i="7"/>
  <c r="XAP68" i="7"/>
  <c r="XAQ68" i="7"/>
  <c r="XAR68" i="7"/>
  <c r="XAS68" i="7"/>
  <c r="XAT68" i="7"/>
  <c r="XAU68" i="7"/>
  <c r="XAV68" i="7"/>
  <c r="XAW68" i="7"/>
  <c r="XAX68" i="7"/>
  <c r="XAY68" i="7"/>
  <c r="XAZ68" i="7"/>
  <c r="XBA68" i="7"/>
  <c r="XBB68" i="7"/>
  <c r="XBC68" i="7"/>
  <c r="XBD68" i="7"/>
  <c r="XBE68" i="7"/>
  <c r="XBF68" i="7"/>
  <c r="XBG68" i="7"/>
  <c r="XBH68" i="7"/>
  <c r="XBI68" i="7"/>
  <c r="XBJ68" i="7"/>
  <c r="XBK68" i="7"/>
  <c r="XBL68" i="7"/>
  <c r="XBM68" i="7"/>
  <c r="XBN68" i="7"/>
  <c r="XBO68" i="7"/>
  <c r="XBP68" i="7"/>
  <c r="XBQ68" i="7"/>
  <c r="XBR68" i="7"/>
  <c r="XBS68" i="7"/>
  <c r="XBT68" i="7"/>
  <c r="XBU68" i="7"/>
  <c r="XBV68" i="7"/>
  <c r="XBW68" i="7"/>
  <c r="XBX68" i="7"/>
  <c r="XBY68" i="7"/>
  <c r="XBZ68" i="7"/>
  <c r="XCA68" i="7"/>
  <c r="XCB68" i="7"/>
  <c r="XCC68" i="7"/>
  <c r="XCD68" i="7"/>
  <c r="XCE68" i="7"/>
  <c r="XCF68" i="7"/>
  <c r="XCG68" i="7"/>
  <c r="XCH68" i="7"/>
  <c r="XCI68" i="7"/>
  <c r="XCJ68" i="7"/>
  <c r="XCK68" i="7"/>
  <c r="XCL68" i="7"/>
  <c r="XCM68" i="7"/>
  <c r="XCN68" i="7"/>
  <c r="XCO68" i="7"/>
  <c r="XCP68" i="7"/>
  <c r="XCQ68" i="7"/>
  <c r="XCR68" i="7"/>
  <c r="XCS68" i="7"/>
  <c r="XCT68" i="7"/>
  <c r="XCU68" i="7"/>
  <c r="XCV68" i="7"/>
  <c r="XCW68" i="7"/>
  <c r="XCX68" i="7"/>
  <c r="XCY68" i="7"/>
  <c r="XCZ68" i="7"/>
  <c r="XDA68" i="7"/>
  <c r="XDB68" i="7"/>
  <c r="XDC68" i="7"/>
  <c r="XDD68" i="7"/>
  <c r="XDE68" i="7"/>
  <c r="XDF68" i="7"/>
  <c r="XDG68" i="7"/>
  <c r="XDH68" i="7"/>
  <c r="XDI68" i="7"/>
  <c r="XDJ68" i="7"/>
  <c r="XDK68" i="7"/>
  <c r="XDL68" i="7"/>
  <c r="XDM68" i="7"/>
  <c r="XDN68" i="7"/>
  <c r="XDO68" i="7"/>
  <c r="XDP68" i="7"/>
  <c r="XDQ68" i="7"/>
  <c r="XDR68" i="7"/>
  <c r="XDS68" i="7"/>
  <c r="XDT68" i="7"/>
  <c r="XDU68" i="7"/>
  <c r="XDV68" i="7"/>
  <c r="XDW68" i="7"/>
  <c r="XDX68" i="7"/>
  <c r="XDY68" i="7"/>
  <c r="XDZ68" i="7"/>
  <c r="XEA68" i="7"/>
  <c r="XEB68" i="7"/>
  <c r="XEC68" i="7"/>
  <c r="XED68" i="7"/>
  <c r="XEE68" i="7"/>
  <c r="XEF68" i="7"/>
  <c r="XEG68" i="7"/>
  <c r="XEH68" i="7"/>
  <c r="XEI68" i="7"/>
  <c r="XEJ68" i="7"/>
  <c r="XEK68" i="7"/>
  <c r="XEL68" i="7"/>
  <c r="XEM68" i="7"/>
  <c r="XEN68" i="7"/>
  <c r="XEO68" i="7"/>
  <c r="XEP68" i="7"/>
  <c r="XEQ68" i="7"/>
  <c r="XER68" i="7"/>
  <c r="XES68" i="7"/>
  <c r="XET68" i="7"/>
  <c r="XEU68" i="7"/>
  <c r="XEV68" i="7"/>
  <c r="XEW68" i="7"/>
  <c r="XEX68" i="7"/>
  <c r="XEY68" i="7"/>
  <c r="XEZ68" i="7"/>
  <c r="XFA68" i="7"/>
  <c r="XFB68" i="7"/>
  <c r="XFC68" i="7"/>
  <c r="XFD68" i="7"/>
  <c r="G53" i="7"/>
  <c r="F4" i="4"/>
  <c r="E40" i="4"/>
  <c r="F40" i="4" s="1"/>
  <c r="E99" i="4"/>
  <c r="F95" i="4"/>
  <c r="F93" i="4"/>
  <c r="F92" i="4"/>
  <c r="F91" i="4"/>
  <c r="F90" i="4"/>
  <c r="F89" i="4"/>
  <c r="F88" i="4"/>
  <c r="F86" i="4"/>
  <c r="F85" i="4"/>
  <c r="F84" i="4"/>
  <c r="F83" i="4"/>
  <c r="F80" i="4"/>
  <c r="F79" i="4"/>
  <c r="F76" i="4"/>
  <c r="F75" i="4"/>
  <c r="F69" i="4"/>
  <c r="F65" i="4"/>
  <c r="F56" i="4"/>
  <c r="F52" i="4"/>
  <c r="F51" i="4"/>
  <c r="F50" i="4"/>
  <c r="F49" i="4"/>
  <c r="F46" i="4"/>
  <c r="E43" i="4"/>
  <c r="E35" i="4"/>
  <c r="E33" i="4"/>
  <c r="E32" i="4"/>
  <c r="E31" i="4"/>
  <c r="E30" i="4"/>
  <c r="E29" i="4"/>
  <c r="C94" i="4"/>
  <c r="F94" i="4" s="1"/>
  <c r="C53" i="4"/>
  <c r="F53" i="4" s="1"/>
  <c r="AA957" i="3"/>
  <c r="AA958" i="3"/>
  <c r="AA927" i="3"/>
  <c r="Z671" i="3"/>
  <c r="Z670" i="3"/>
  <c r="Z669" i="3"/>
  <c r="Z668" i="3"/>
  <c r="Z663" i="3"/>
  <c r="G671" i="3" s="1"/>
  <c r="Z662" i="3"/>
  <c r="G670" i="3" s="1"/>
  <c r="Z661" i="3"/>
  <c r="G669" i="3" s="1"/>
  <c r="Z660" i="3"/>
  <c r="G668" i="3" s="1"/>
  <c r="G663" i="3"/>
  <c r="G662" i="3"/>
  <c r="G661" i="3"/>
  <c r="G660" i="3"/>
  <c r="Z655" i="3"/>
  <c r="Z654" i="3"/>
  <c r="Z653" i="3"/>
  <c r="Z652" i="3"/>
  <c r="G655" i="3"/>
  <c r="G654" i="3"/>
  <c r="G653" i="3"/>
  <c r="G652" i="3"/>
  <c r="Z580" i="3"/>
  <c r="Z579" i="3"/>
  <c r="Z578" i="3"/>
  <c r="Z577" i="3"/>
  <c r="W563" i="3"/>
  <c r="M970" i="3"/>
  <c r="AF1036" i="3"/>
  <c r="AG457" i="3"/>
  <c r="H322" i="3"/>
  <c r="H321" i="3"/>
  <c r="H297" i="3"/>
  <c r="L284" i="3"/>
  <c r="I5" i="8"/>
  <c r="I7" i="8"/>
  <c r="I8" i="8"/>
  <c r="I10" i="8"/>
  <c r="I13" i="8"/>
  <c r="I15" i="8"/>
  <c r="I16" i="8"/>
  <c r="I17" i="8"/>
  <c r="I18" i="8"/>
  <c r="I19" i="8"/>
  <c r="I20" i="8"/>
  <c r="I21" i="8"/>
  <c r="I22" i="8"/>
  <c r="I23" i="8"/>
  <c r="I24" i="8"/>
  <c r="I25" i="8"/>
  <c r="I26" i="8"/>
  <c r="I27" i="8"/>
  <c r="I28" i="8"/>
  <c r="I29" i="8"/>
  <c r="I30" i="8"/>
  <c r="I31" i="8"/>
  <c r="I32" i="8"/>
  <c r="I33" i="8"/>
  <c r="I34" i="8"/>
  <c r="I35" i="8"/>
  <c r="I36" i="8"/>
  <c r="I37" i="8"/>
  <c r="I38" i="8"/>
  <c r="AF892" i="20"/>
  <c r="F45" i="4" l="1"/>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3" i="8"/>
  <c r="J10" i="8"/>
  <c r="J8" i="8"/>
  <c r="J5"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G70" i="7"/>
  <c r="I70" i="7" s="1"/>
  <c r="K70" i="7" s="1"/>
  <c r="M70" i="7" s="1"/>
  <c r="O70" i="7" s="1"/>
  <c r="Q70" i="7" s="1"/>
  <c r="S70" i="7" s="1"/>
  <c r="U70" i="7" s="1"/>
  <c r="W70" i="7" s="1"/>
  <c r="Y70" i="7" s="1"/>
  <c r="AA70" i="7" s="1"/>
  <c r="AC70" i="7" s="1"/>
  <c r="AE70" i="7" s="1"/>
  <c r="AG70" i="7" s="1"/>
  <c r="G71" i="7"/>
  <c r="I71" i="7" s="1"/>
  <c r="K71" i="7" s="1"/>
  <c r="M71" i="7" s="1"/>
  <c r="O71" i="7" s="1"/>
  <c r="Q71" i="7" s="1"/>
  <c r="S71" i="7" s="1"/>
  <c r="U71" i="7" s="1"/>
  <c r="W71" i="7" s="1"/>
  <c r="Y71" i="7" s="1"/>
  <c r="AA71" i="7" s="1"/>
  <c r="AC71" i="7" s="1"/>
  <c r="AE71" i="7" s="1"/>
  <c r="AG71"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I53" i="7"/>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E84" i="13" s="1"/>
  <c r="B59" i="4"/>
  <c r="C80" i="11"/>
  <c r="C81" i="11"/>
  <c r="B80" i="11"/>
  <c r="B81" i="11"/>
  <c r="I96" i="13"/>
  <c r="J96" i="13"/>
  <c r="J81" i="13"/>
  <c r="I81" i="13"/>
  <c r="G81" i="13"/>
  <c r="F81" i="13"/>
  <c r="D81" i="13"/>
  <c r="C81" i="13"/>
  <c r="H80" i="13"/>
  <c r="B80" i="13"/>
  <c r="R80" i="4"/>
  <c r="S80" i="4" s="1"/>
  <c r="E80" i="13" s="1"/>
  <c r="R79" i="4"/>
  <c r="S79" i="4" s="1"/>
  <c r="E79" i="13"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4" i="13"/>
  <c r="E93" i="13"/>
  <c r="E87" i="13"/>
  <c r="E65" i="13"/>
  <c r="E49"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S95" i="4" s="1"/>
  <c r="E95" i="13" s="1"/>
  <c r="R94" i="4"/>
  <c r="R93" i="4"/>
  <c r="R92" i="4"/>
  <c r="S92" i="4" s="1"/>
  <c r="R90" i="4"/>
  <c r="S90" i="4" s="1"/>
  <c r="E90" i="13" s="1"/>
  <c r="R89" i="4"/>
  <c r="S89" i="4" s="1"/>
  <c r="E89" i="13" s="1"/>
  <c r="R88" i="4"/>
  <c r="R87" i="4"/>
  <c r="R86" i="4"/>
  <c r="S86" i="4" s="1"/>
  <c r="E86" i="13" s="1"/>
  <c r="R85" i="4"/>
  <c r="S85" i="4" s="1"/>
  <c r="E85" i="13" s="1"/>
  <c r="R83" i="4"/>
  <c r="R76" i="4"/>
  <c r="R75" i="4"/>
  <c r="R72" i="4"/>
  <c r="R73" i="4"/>
  <c r="R74" i="4"/>
  <c r="R69" i="4"/>
  <c r="R65" i="4"/>
  <c r="R61" i="4"/>
  <c r="R60" i="4"/>
  <c r="R59" i="4"/>
  <c r="R58" i="4"/>
  <c r="R57" i="4"/>
  <c r="R56" i="4"/>
  <c r="R53" i="4"/>
  <c r="S53" i="4" s="1"/>
  <c r="E53" i="13" s="1"/>
  <c r="R52" i="4"/>
  <c r="S52" i="4" s="1"/>
  <c r="E52" i="13" s="1"/>
  <c r="R51" i="4"/>
  <c r="S51" i="4" s="1"/>
  <c r="E51" i="13" s="1"/>
  <c r="R50" i="4"/>
  <c r="S50" i="4" s="1"/>
  <c r="E50" i="13" s="1"/>
  <c r="R49" i="4"/>
  <c r="R48" i="4"/>
  <c r="S48" i="4" s="1"/>
  <c r="E48" i="13" s="1"/>
  <c r="R47" i="4"/>
  <c r="S47" i="4" s="1"/>
  <c r="E47" i="13" s="1"/>
  <c r="R46" i="4"/>
  <c r="S46" i="4" s="1"/>
  <c r="R45" i="4"/>
  <c r="S45" i="4" s="1"/>
  <c r="E45" i="13" s="1"/>
  <c r="R43" i="4"/>
  <c r="S43" i="4" s="1"/>
  <c r="E43" i="13" s="1"/>
  <c r="R41" i="4"/>
  <c r="S41" i="4" s="1"/>
  <c r="E41" i="13" s="1"/>
  <c r="R40" i="4"/>
  <c r="S40" i="4" s="1"/>
  <c r="E40" i="13" s="1"/>
  <c r="R37" i="4"/>
  <c r="S37" i="4" s="1"/>
  <c r="E37" i="13" s="1"/>
  <c r="R35" i="4"/>
  <c r="S35" i="4" s="1"/>
  <c r="E35" i="13" s="1"/>
  <c r="R34" i="4"/>
  <c r="S34" i="4" s="1"/>
  <c r="E34" i="13" s="1"/>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A6" i="8"/>
  <c r="D6" i="8"/>
  <c r="I6" i="8" s="1"/>
  <c r="A7" i="8"/>
  <c r="D7" i="8"/>
  <c r="A8" i="8"/>
  <c r="D8" i="8"/>
  <c r="A9" i="8"/>
  <c r="D9" i="8"/>
  <c r="I9" i="8" s="1"/>
  <c r="A10" i="8"/>
  <c r="D10" i="8"/>
  <c r="A11" i="8"/>
  <c r="D11" i="8"/>
  <c r="I11" i="8" s="1"/>
  <c r="A12" i="8"/>
  <c r="D12" i="8"/>
  <c r="I12" i="8" s="1"/>
  <c r="A13" i="8"/>
  <c r="D13" i="8"/>
  <c r="A14" i="8"/>
  <c r="D14" i="8"/>
  <c r="I14" i="8" s="1"/>
  <c r="J14" i="8" s="1"/>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U840" i="3"/>
  <c r="Y840" i="3"/>
  <c r="AC840" i="3"/>
  <c r="AG840" i="3"/>
  <c r="Z911" i="3"/>
  <c r="T727" i="3" l="1"/>
  <c r="X727" i="3" s="1"/>
  <c r="AH727" i="3" s="1"/>
  <c r="T726" i="3"/>
  <c r="X726" i="3" s="1"/>
  <c r="AH726" i="3" s="1"/>
  <c r="T730" i="3"/>
  <c r="X730" i="3" s="1"/>
  <c r="AH730" i="3" s="1"/>
  <c r="T729" i="3"/>
  <c r="X729" i="3" s="1"/>
  <c r="AH729" i="3" s="1"/>
  <c r="T728" i="3"/>
  <c r="X728" i="3" s="1"/>
  <c r="AH728" i="3" s="1"/>
  <c r="T733" i="3"/>
  <c r="X733" i="3" s="1"/>
  <c r="AH733" i="3" s="1"/>
  <c r="T732" i="3"/>
  <c r="X732" i="3" s="1"/>
  <c r="AH732" i="3" s="1"/>
  <c r="T731" i="3"/>
  <c r="X731" i="3" s="1"/>
  <c r="AH731" i="3" s="1"/>
  <c r="T736" i="3"/>
  <c r="X736" i="3" s="1"/>
  <c r="AH736" i="3" s="1"/>
  <c r="T735" i="3"/>
  <c r="X735" i="3" s="1"/>
  <c r="AH735" i="3" s="1"/>
  <c r="T734" i="3"/>
  <c r="X734" i="3" s="1"/>
  <c r="AH734" i="3" s="1"/>
  <c r="S81" i="4"/>
  <c r="E81" i="13" s="1"/>
  <c r="J9" i="8"/>
  <c r="J12" i="8"/>
  <c r="J4" i="8"/>
  <c r="E99" i="13"/>
  <c r="S104" i="4"/>
  <c r="S54" i="4"/>
  <c r="E54" i="13" s="1"/>
  <c r="J6" i="8"/>
  <c r="S96" i="4"/>
  <c r="E96" i="13" s="1"/>
  <c r="S38" i="4"/>
  <c r="E46" i="13"/>
  <c r="E92" i="13"/>
  <c r="S42" i="4"/>
  <c r="E42" i="13" s="1"/>
  <c r="E29" i="13"/>
  <c r="G11" i="8"/>
  <c r="G40" i="8" s="1"/>
  <c r="J11" i="8"/>
  <c r="X737" i="3"/>
  <c r="AH737" i="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J7" i="8"/>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E9" i="7"/>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I15" i="7"/>
  <c r="E28" i="21"/>
  <c r="E25" i="21"/>
  <c r="F25" i="21" s="1"/>
  <c r="G25" i="21" s="1"/>
  <c r="BA1067" i="3" l="1"/>
  <c r="E104" i="13"/>
  <c r="E38" i="13"/>
  <c r="S63" i="4"/>
  <c r="AJ634" i="20"/>
  <c r="G108" i="21"/>
  <c r="J40" i="8"/>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E63" i="13" l="1"/>
  <c r="S97" i="4"/>
  <c r="E97" i="13" s="1"/>
  <c r="M969" i="3"/>
  <c r="Z817" i="3"/>
  <c r="T889" i="20"/>
  <c r="AF889" i="20" s="1"/>
  <c r="BE80" i="3" s="1"/>
  <c r="G155" i="21"/>
  <c r="I16" i="21" s="1"/>
  <c r="D64" i="11"/>
  <c r="B105" i="4"/>
  <c r="AC463" i="3" s="1"/>
  <c r="BE44" i="3" s="1"/>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AZ1055" i="3" l="1"/>
  <c r="BA1065" i="3" s="1"/>
  <c r="S105" i="4"/>
  <c r="E6" i="7"/>
  <c r="Z826" i="3"/>
  <c r="AB265" i="20"/>
  <c r="AG267" i="20" s="1"/>
  <c r="AG269" i="20" s="1"/>
  <c r="AK272" i="20" s="1"/>
  <c r="T884" i="20" s="1"/>
  <c r="BE77" i="3" s="1"/>
  <c r="N180" i="24"/>
  <c r="I9" i="21"/>
  <c r="AK190" i="20"/>
  <c r="T877" i="20"/>
  <c r="AF877" i="20" s="1"/>
  <c r="AB47" i="15"/>
  <c r="AB49" i="15" s="1"/>
  <c r="AB54" i="15" s="1"/>
  <c r="AB55" i="15" s="1"/>
  <c r="BE22" i="3"/>
  <c r="H105" i="13"/>
  <c r="T107" i="4"/>
  <c r="H107" i="13" s="1"/>
  <c r="Q58" i="7"/>
  <c r="S53" i="7"/>
  <c r="E11" i="21"/>
  <c r="AP718" i="20"/>
  <c r="AJ727" i="20" s="1"/>
  <c r="AK819" i="20" s="1"/>
  <c r="T891" i="20" s="1"/>
  <c r="AF891" i="20" s="1"/>
  <c r="BE82" i="3" s="1"/>
  <c r="AP719" i="20"/>
  <c r="I4" i="7"/>
  <c r="I5" i="7" s="1"/>
  <c r="K9" i="7"/>
  <c r="AJ1001" i="3"/>
  <c r="AJ1038" i="3" s="1"/>
  <c r="E137" i="20"/>
  <c r="AB1000" i="3"/>
  <c r="DU810" i="3"/>
  <c r="U386" i="20" s="1"/>
  <c r="P430" i="3"/>
  <c r="M22" i="7"/>
  <c r="M35" i="7" s="1"/>
  <c r="O15" i="7"/>
  <c r="M9" i="7"/>
  <c r="O8" i="7"/>
  <c r="G27" i="21"/>
  <c r="F26" i="21"/>
  <c r="S107" i="4" l="1"/>
  <c r="AC465" i="3" s="1"/>
  <c r="E105" i="13"/>
  <c r="G6" i="7"/>
  <c r="E7" i="7"/>
  <c r="E11" i="7" s="1"/>
  <c r="E37" i="7" s="1"/>
  <c r="AJ1016" i="3"/>
  <c r="AJ1010" i="3"/>
  <c r="AJ1003" i="3"/>
  <c r="AJ1045" i="3"/>
  <c r="I15" i="21" s="1"/>
  <c r="AD11" i="15"/>
  <c r="AD23" i="15" s="1"/>
  <c r="AD26" i="15" s="1"/>
  <c r="AD28" i="15" s="1"/>
  <c r="AI11" i="15"/>
  <c r="AI23" i="15" s="1"/>
  <c r="AI26" i="15" s="1"/>
  <c r="AI28" i="15" s="1"/>
  <c r="E138" i="20"/>
  <c r="AK142" i="20" s="1"/>
  <c r="T879" i="20" s="1"/>
  <c r="AF879" i="20" s="1"/>
  <c r="BE72" i="3"/>
  <c r="G166" i="21"/>
  <c r="G165" i="21"/>
  <c r="T883" i="20"/>
  <c r="AF883" i="20" s="1"/>
  <c r="BE76" i="3" s="1"/>
  <c r="S58" i="7"/>
  <c r="U53" i="7"/>
  <c r="AJ1054" i="3"/>
  <c r="AJ1058" i="3"/>
  <c r="AP563" i="20"/>
  <c r="K4" i="7"/>
  <c r="M4" i="7" s="1"/>
  <c r="G26" i="21"/>
  <c r="F29" i="21"/>
  <c r="G29" i="21"/>
  <c r="O22" i="7"/>
  <c r="O35" i="7" s="1"/>
  <c r="Q15" i="7"/>
  <c r="O9" i="7"/>
  <c r="Q8" i="7"/>
  <c r="AA1065" i="3" l="1"/>
  <c r="AF564" i="20"/>
  <c r="E107" i="13"/>
  <c r="G7" i="7"/>
  <c r="G11" i="7" s="1"/>
  <c r="G37" i="7" s="1"/>
  <c r="I6" i="7"/>
  <c r="E49" i="7"/>
  <c r="E45" i="7"/>
  <c r="BE74" i="3"/>
  <c r="AP566" i="20"/>
  <c r="U58" i="7"/>
  <c r="W53" i="7"/>
  <c r="AJ1062" i="3"/>
  <c r="AP565" i="20"/>
  <c r="K5" i="7"/>
  <c r="O4" i="7"/>
  <c r="M5" i="7"/>
  <c r="Q22" i="7"/>
  <c r="Q35" i="7" s="1"/>
  <c r="S15" i="7"/>
  <c r="G93" i="21"/>
  <c r="G31" i="21"/>
  <c r="G33" i="21" s="1"/>
  <c r="E9" i="21" s="1"/>
  <c r="G102" i="21"/>
  <c r="G104" i="21" s="1"/>
  <c r="E16" i="21" s="1"/>
  <c r="G125" i="21"/>
  <c r="G110" i="21"/>
  <c r="Q9" i="7"/>
  <c r="S8" i="7"/>
  <c r="T11" i="15" l="1"/>
  <c r="T23" i="15" s="1"/>
  <c r="Y11" i="15"/>
  <c r="Y23" i="15" s="1"/>
  <c r="Y26" i="15" s="1"/>
  <c r="Y28" i="15" s="1"/>
  <c r="G49" i="7"/>
  <c r="G45" i="7"/>
  <c r="I7" i="7"/>
  <c r="I11" i="7" s="1"/>
  <c r="I37" i="7" s="1"/>
  <c r="K6" i="7"/>
  <c r="E48" i="7"/>
  <c r="E47" i="7"/>
  <c r="E60" i="7"/>
  <c r="AP567" i="20"/>
  <c r="G94" i="21"/>
  <c r="E15" i="21" s="1"/>
  <c r="W58" i="7"/>
  <c r="Y53" i="7"/>
  <c r="T24" i="15"/>
  <c r="AP570" i="20"/>
  <c r="AP569" i="20" s="1"/>
  <c r="O5" i="7"/>
  <c r="Q4" i="7"/>
  <c r="G115" i="21"/>
  <c r="G127" i="21"/>
  <c r="G111" i="21"/>
  <c r="S22" i="7"/>
  <c r="S35" i="7" s="1"/>
  <c r="U15" i="7"/>
  <c r="U8" i="7"/>
  <c r="S9" i="7"/>
  <c r="T26" i="15" l="1"/>
  <c r="T28" i="15" s="1"/>
  <c r="Y64" i="15"/>
  <c r="Y68" i="15" s="1"/>
  <c r="Y69" i="15" s="1"/>
  <c r="G48" i="7"/>
  <c r="G47" i="7"/>
  <c r="G60" i="7"/>
  <c r="I49" i="7"/>
  <c r="I45" i="7"/>
  <c r="K7" i="7"/>
  <c r="K11" i="7" s="1"/>
  <c r="K37" i="7" s="1"/>
  <c r="M6" i="7"/>
  <c r="E62" i="7"/>
  <c r="E65" i="7" s="1"/>
  <c r="AP572" i="20"/>
  <c r="AF565" i="20" s="1"/>
  <c r="AF566" i="20" s="1"/>
  <c r="AK572" i="20" s="1"/>
  <c r="T890" i="20" s="1"/>
  <c r="AF890" i="20" s="1"/>
  <c r="AA53" i="7"/>
  <c r="Y58" i="7"/>
  <c r="AD38" i="15"/>
  <c r="AD40" i="15" s="1"/>
  <c r="G129" i="21"/>
  <c r="E17" i="21" s="1"/>
  <c r="S4" i="7"/>
  <c r="Q5" i="7"/>
  <c r="U22" i="7"/>
  <c r="U35" i="7" s="1"/>
  <c r="W15" i="7"/>
  <c r="U9" i="7"/>
  <c r="W8" i="7"/>
  <c r="T29" i="15" l="1"/>
  <c r="Y38" i="15"/>
  <c r="Y40" i="15" s="1"/>
  <c r="Y41" i="15" s="1"/>
  <c r="AB56" i="15" s="1"/>
  <c r="M26" i="3" s="1"/>
  <c r="E67" i="7"/>
  <c r="E68" i="7" s="1"/>
  <c r="BE81" i="3"/>
  <c r="G62" i="7"/>
  <c r="G65" i="7" s="1"/>
  <c r="I48" i="7"/>
  <c r="I47" i="7"/>
  <c r="I60" i="7"/>
  <c r="O6" i="7"/>
  <c r="M7" i="7"/>
  <c r="M11" i="7" s="1"/>
  <c r="M37" i="7" s="1"/>
  <c r="K45" i="7"/>
  <c r="K49" i="7"/>
  <c r="E14" i="21"/>
  <c r="AC53" i="7"/>
  <c r="AA58" i="7"/>
  <c r="U4" i="7"/>
  <c r="S5" i="7"/>
  <c r="W22" i="7"/>
  <c r="W35" i="7" s="1"/>
  <c r="Y15" i="7"/>
  <c r="W9" i="7"/>
  <c r="Y8" i="7"/>
  <c r="E69" i="7" l="1"/>
  <c r="E72" i="7" s="1"/>
  <c r="E74" i="7" s="1"/>
  <c r="G67" i="7"/>
  <c r="G68" i="7" s="1"/>
  <c r="I62" i="7"/>
  <c r="I65" i="7" s="1"/>
  <c r="Q6" i="7"/>
  <c r="O7" i="7"/>
  <c r="O11" i="7" s="1"/>
  <c r="O37" i="7" s="1"/>
  <c r="M49" i="7"/>
  <c r="M45" i="7"/>
  <c r="K48" i="7"/>
  <c r="K47" i="7"/>
  <c r="K60" i="7"/>
  <c r="BE19" i="3"/>
  <c r="AE53" i="7"/>
  <c r="AC58" i="7"/>
  <c r="AB57" i="15"/>
  <c r="P204" i="3"/>
  <c r="U5" i="7"/>
  <c r="W4" i="7"/>
  <c r="Y22" i="7"/>
  <c r="Y35" i="7" s="1"/>
  <c r="AA15" i="7"/>
  <c r="Y9" i="7"/>
  <c r="AA8" i="7"/>
  <c r="G69" i="7" l="1"/>
  <c r="G72" i="7" s="1"/>
  <c r="G74" i="7" s="1"/>
  <c r="I67" i="7"/>
  <c r="I68" i="7" s="1"/>
  <c r="S6" i="7"/>
  <c r="Q7" i="7"/>
  <c r="Q11" i="7" s="1"/>
  <c r="Q37" i="7" s="1"/>
  <c r="O49" i="7"/>
  <c r="O45" i="7"/>
  <c r="M60" i="7"/>
  <c r="M48" i="7"/>
  <c r="M47" i="7"/>
  <c r="K62" i="7"/>
  <c r="AG53" i="7"/>
  <c r="AG58" i="7" s="1"/>
  <c r="AE58" i="7"/>
  <c r="AB59" i="15"/>
  <c r="AB77" i="15" s="1"/>
  <c r="AB78" i="15" s="1"/>
  <c r="I10" i="21" s="1"/>
  <c r="W5" i="7"/>
  <c r="Y4" i="7"/>
  <c r="AC15" i="7"/>
  <c r="AA22" i="7"/>
  <c r="AA35" i="7" s="1"/>
  <c r="AC8" i="7"/>
  <c r="AA9" i="7"/>
  <c r="I69" i="7" l="1"/>
  <c r="I72" i="7" s="1"/>
  <c r="I74" i="7" s="1"/>
  <c r="K65" i="7"/>
  <c r="K67" i="7" s="1"/>
  <c r="K68" i="7" s="1"/>
  <c r="U6" i="7"/>
  <c r="S7" i="7"/>
  <c r="S11" i="7" s="1"/>
  <c r="S37" i="7" s="1"/>
  <c r="Q45" i="7"/>
  <c r="Q49" i="7"/>
  <c r="O60" i="7"/>
  <c r="O48" i="7"/>
  <c r="O47" i="7"/>
  <c r="M62" i="7"/>
  <c r="AB79" i="15"/>
  <c r="AA4" i="7"/>
  <c r="Y5" i="7"/>
  <c r="AE15" i="7"/>
  <c r="AC22" i="7"/>
  <c r="AC35" i="7" s="1"/>
  <c r="AC9" i="7"/>
  <c r="AE8" i="7"/>
  <c r="K69" i="7" l="1"/>
  <c r="K72" i="7" s="1"/>
  <c r="K74" i="7" s="1"/>
  <c r="M65" i="7"/>
  <c r="M67" i="7" s="1"/>
  <c r="M68" i="7" s="1"/>
  <c r="M69" i="7" s="1"/>
  <c r="W6" i="7"/>
  <c r="U7" i="7"/>
  <c r="U11" i="7" s="1"/>
  <c r="U37" i="7" s="1"/>
  <c r="S49" i="7"/>
  <c r="S45" i="7"/>
  <c r="Q48" i="7"/>
  <c r="Q47" i="7"/>
  <c r="Q60" i="7"/>
  <c r="O62" i="7"/>
  <c r="AB81" i="15"/>
  <c r="J82" i="15" s="1"/>
  <c r="M27" i="3"/>
  <c r="I11" i="21"/>
  <c r="I18" i="21" s="1"/>
  <c r="AA5" i="7"/>
  <c r="AC4" i="7"/>
  <c r="AE22" i="7"/>
  <c r="AE35" i="7" s="1"/>
  <c r="AG15" i="7"/>
  <c r="AG22" i="7" s="1"/>
  <c r="AG35" i="7" s="1"/>
  <c r="AE9" i="7"/>
  <c r="AG8" i="7"/>
  <c r="AG9" i="7" s="1"/>
  <c r="M72" i="7" l="1"/>
  <c r="M74" i="7" s="1"/>
  <c r="O65" i="7"/>
  <c r="O67" i="7" s="1"/>
  <c r="O68" i="7" s="1"/>
  <c r="Y6" i="7"/>
  <c r="W7" i="7"/>
  <c r="W11" i="7" s="1"/>
  <c r="W37" i="7" s="1"/>
  <c r="U45" i="7"/>
  <c r="U49" i="7"/>
  <c r="S47" i="7"/>
  <c r="S48" i="7"/>
  <c r="S60" i="7"/>
  <c r="Q62" i="7"/>
  <c r="Q65" i="7" s="1"/>
  <c r="BE20" i="3"/>
  <c r="H4" i="21"/>
  <c r="P205" i="3"/>
  <c r="AC5" i="7"/>
  <c r="AE4" i="7"/>
  <c r="O69" i="7" l="1"/>
  <c r="O72" i="7" s="1"/>
  <c r="O74" i="7" s="1"/>
  <c r="Q67" i="7"/>
  <c r="Q68" i="7" s="1"/>
  <c r="AA6" i="7"/>
  <c r="Y7" i="7"/>
  <c r="Y11" i="7" s="1"/>
  <c r="Y37" i="7" s="1"/>
  <c r="W45" i="7"/>
  <c r="W49" i="7"/>
  <c r="U47" i="7"/>
  <c r="U60" i="7"/>
  <c r="U62" i="7" s="1"/>
  <c r="U48" i="7"/>
  <c r="S62" i="7"/>
  <c r="S65" i="7" s="1"/>
  <c r="AE5" i="7"/>
  <c r="AG4" i="7"/>
  <c r="Q69" i="7" l="1"/>
  <c r="Q72" i="7" s="1"/>
  <c r="Q74" i="7" s="1"/>
  <c r="U65" i="7"/>
  <c r="U67" i="7" s="1"/>
  <c r="U68" i="7" s="1"/>
  <c r="U69" i="7" s="1"/>
  <c r="S67" i="7"/>
  <c r="S68" i="7" s="1"/>
  <c r="S69" i="7" s="1"/>
  <c r="S72" i="7" s="1"/>
  <c r="S74" i="7" s="1"/>
  <c r="AC6" i="7"/>
  <c r="AA7" i="7"/>
  <c r="AA11" i="7" s="1"/>
  <c r="AA37" i="7" s="1"/>
  <c r="Y49" i="7"/>
  <c r="Y45" i="7"/>
  <c r="W48" i="7"/>
  <c r="W60" i="7"/>
  <c r="W62" i="7" s="1"/>
  <c r="W47" i="7"/>
  <c r="AG5" i="7"/>
  <c r="W65" i="7" l="1"/>
  <c r="W67" i="7" s="1"/>
  <c r="W68" i="7" s="1"/>
  <c r="W69" i="7" s="1"/>
  <c r="AC7" i="7"/>
  <c r="AC11" i="7" s="1"/>
  <c r="AC37" i="7" s="1"/>
  <c r="AE6" i="7"/>
  <c r="AA49" i="7"/>
  <c r="AA45" i="7"/>
  <c r="Y60" i="7"/>
  <c r="Y62" i="7" s="1"/>
  <c r="Y48" i="7"/>
  <c r="Y47" i="7"/>
  <c r="U72" i="7"/>
  <c r="U74" i="7" s="1"/>
  <c r="Y65" i="7" l="1"/>
  <c r="Y67" i="7" s="1"/>
  <c r="Y68" i="7" s="1"/>
  <c r="Y69" i="7" s="1"/>
  <c r="W72" i="7"/>
  <c r="W74" i="7" s="1"/>
  <c r="AC49" i="7"/>
  <c r="AC45" i="7"/>
  <c r="AG6" i="7"/>
  <c r="AG7" i="7" s="1"/>
  <c r="AG11" i="7" s="1"/>
  <c r="AG37" i="7" s="1"/>
  <c r="AE7" i="7"/>
  <c r="AE11" i="7" s="1"/>
  <c r="AE37" i="7" s="1"/>
  <c r="AA48" i="7"/>
  <c r="AA47" i="7"/>
  <c r="AA60" i="7"/>
  <c r="AA62" i="7" s="1"/>
  <c r="AA65" i="7" l="1"/>
  <c r="AA67" i="7" s="1"/>
  <c r="AA68" i="7" s="1"/>
  <c r="AA69" i="7" s="1"/>
  <c r="Y72" i="7"/>
  <c r="Y74" i="7" s="1"/>
  <c r="AC47" i="7"/>
  <c r="AC48" i="7"/>
  <c r="AC60" i="7"/>
  <c r="AC62" i="7" s="1"/>
  <c r="AE45" i="7"/>
  <c r="AE49" i="7"/>
  <c r="AG45" i="7"/>
  <c r="AG49" i="7"/>
  <c r="AC65" i="7" l="1"/>
  <c r="AC67" i="7" s="1"/>
  <c r="AC68" i="7" s="1"/>
  <c r="AC69" i="7" s="1"/>
  <c r="AE48" i="7"/>
  <c r="AE47" i="7"/>
  <c r="AE60" i="7"/>
  <c r="AE62" i="7" s="1"/>
  <c r="AA72" i="7"/>
  <c r="AA74" i="7" s="1"/>
  <c r="AG48" i="7"/>
  <c r="AG60" i="7"/>
  <c r="AG62" i="7" s="1"/>
  <c r="AG47" i="7"/>
  <c r="AE65" i="7" l="1"/>
  <c r="AE67" i="7" s="1"/>
  <c r="AE68" i="7" s="1"/>
  <c r="AE69" i="7" s="1"/>
  <c r="AG65" i="7"/>
  <c r="AG67" i="7" s="1"/>
  <c r="AG68" i="7" s="1"/>
  <c r="AG69" i="7" s="1"/>
  <c r="AC72" i="7"/>
  <c r="AC74" i="7" s="1"/>
  <c r="BH761" i="3"/>
  <c r="AC761" i="3" s="1"/>
  <c r="AG72" i="7" l="1"/>
  <c r="AG74" i="7" s="1"/>
  <c r="AE72" i="7"/>
  <c r="AE74" i="7" s="1"/>
  <c r="BE42" i="3"/>
  <c r="E92" i="20"/>
  <c r="E93" i="20" s="1"/>
  <c r="E102" i="20"/>
  <c r="E105" i="20" s="1"/>
  <c r="E94" i="20" l="1"/>
  <c r="AP94" i="20" l="1"/>
  <c r="AK108" i="20" s="1"/>
  <c r="T878" i="20" s="1"/>
  <c r="AF878" i="20" s="1"/>
  <c r="O20" i="21"/>
  <c r="P20" i="21" s="1" a="1"/>
  <c r="O31" i="21"/>
  <c r="P31" i="21" s="1" a="1"/>
  <c r="S31" i="21" s="1"/>
  <c r="O22" i="21"/>
  <c r="P22" i="21" s="1" a="1"/>
  <c r="O28" i="21"/>
  <c r="P28" i="21" s="1" a="1"/>
  <c r="O25" i="21"/>
  <c r="P25" i="21" s="1" a="1"/>
  <c r="BE73" i="3" l="1"/>
  <c r="AF893" i="20"/>
  <c r="BE70" i="3" s="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R41" i="21"/>
  <c r="P41" i="21"/>
  <c r="R40" i="21"/>
  <c r="P40" i="21"/>
  <c r="R39" i="21"/>
  <c r="P39" i="21"/>
  <c r="R38" i="21"/>
  <c r="P38" i="21"/>
  <c r="R37" i="21"/>
  <c r="P37" i="21"/>
  <c r="R36" i="21"/>
  <c r="P36" i="21"/>
  <c r="R35" i="21"/>
  <c r="P35" i="21"/>
  <c r="R34" i="21"/>
  <c r="P34" i="21"/>
  <c r="R33" i="21"/>
  <c r="P33" i="21"/>
  <c r="R32" i="21"/>
  <c r="P32" i="21"/>
  <c r="R31" i="21"/>
  <c r="P31" i="21"/>
  <c r="R30" i="21"/>
  <c r="R29" i="21"/>
  <c r="R28" i="21"/>
  <c r="S28" i="21" s="1"/>
  <c r="S20" i="21" s="1"/>
  <c r="S25" i="21" s="1"/>
  <c r="J22" i="24" s="1"/>
  <c r="P28" i="21"/>
  <c r="R27" i="21"/>
  <c r="R26" i="21"/>
  <c r="R25" i="21"/>
  <c r="P25" i="21"/>
  <c r="R24" i="21"/>
  <c r="R23" i="21"/>
  <c r="R22" i="21"/>
  <c r="P22" i="21"/>
  <c r="R21" i="21"/>
  <c r="R20" i="21"/>
  <c r="P20" i="21"/>
  <c r="AN24" i="24"/>
  <c r="AH24" i="24"/>
  <c r="AB24" i="24"/>
  <c r="V24" i="24"/>
  <c r="P24" i="24"/>
  <c r="J24" i="24" s="1"/>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V29" i="24" s="1"/>
  <c r="P19" i="24"/>
  <c r="BD1060" i="3"/>
  <c r="BA1057" i="3"/>
  <c r="J23" i="24" l="1"/>
  <c r="J21" i="24"/>
  <c r="J19" i="24"/>
  <c r="P29" i="24"/>
  <c r="AH29" i="24"/>
  <c r="J20" i="24" l="1"/>
  <c r="J29" i="24"/>
  <c r="BB5" i="24" a="1"/>
  <c r="BB5" i="24" s="1"/>
  <c r="BB4" i="24" a="1"/>
  <c r="BB4" i="24" s="1"/>
  <c r="BB6" i="24" a="1"/>
  <c r="BB6" i="24" s="1"/>
  <c r="AT19" i="24"/>
  <c r="AT26" i="24" l="1"/>
  <c r="AY38" i="24"/>
  <c r="AY44" i="24"/>
  <c r="AY40" i="24"/>
  <c r="N191" i="24"/>
  <c r="AY41" i="24"/>
  <c r="AY47" i="24"/>
  <c r="AY36" i="24"/>
  <c r="AY46" i="24"/>
  <c r="AT28" i="24"/>
  <c r="AT29" i="24"/>
  <c r="AY37" i="24"/>
  <c r="AY45" i="24"/>
  <c r="AT27" i="24"/>
  <c r="N181" i="24"/>
  <c r="AT25" i="24"/>
  <c r="AY39" i="24"/>
  <c r="AY43" i="24"/>
  <c r="AY42" i="24"/>
  <c r="AT24" i="24"/>
  <c r="S22" i="21" s="1"/>
  <c r="AT22" i="24"/>
  <c r="AT23" i="24"/>
  <c r="AT21" i="24"/>
  <c r="AN29" i="24"/>
  <c r="AB29" i="24" s="1"/>
  <c r="AZ1060" i="3" s="1"/>
  <c r="BA1064" i="3" s="1"/>
  <c r="BA1068" i="3" s="1"/>
  <c r="AA1066" i="3" s="1"/>
  <c r="G1067" i="3" s="1"/>
  <c r="G43" i="21" s="1"/>
  <c r="AT20" i="24"/>
  <c r="O24" i="21" l="1"/>
  <c r="P24" i="21" s="1" a="1"/>
  <c r="P24" i="21" s="1"/>
  <c r="O26" i="21"/>
  <c r="P26" i="21" s="1" a="1"/>
  <c r="O23" i="21"/>
  <c r="P23" i="21" s="1" a="1"/>
  <c r="O27" i="21"/>
  <c r="P27" i="21" s="1" a="1"/>
  <c r="O21" i="21"/>
  <c r="P21" i="21" s="1" a="1"/>
  <c r="P21" i="21" s="1"/>
  <c r="S21" i="21" s="1"/>
  <c r="O29" i="21"/>
  <c r="P29" i="21" s="1" a="1"/>
  <c r="O30" i="21"/>
  <c r="P30" i="21" s="1" a="1"/>
  <c r="P30" i="21" s="1"/>
  <c r="S30" i="21" s="1"/>
  <c r="S24" i="21" s="1"/>
  <c r="P29" i="21" l="1"/>
  <c r="S29" i="21" s="1"/>
  <c r="P27" i="21"/>
  <c r="S27" i="21" s="1"/>
  <c r="S23" i="21"/>
  <c r="G45" i="21" s="1"/>
  <c r="G47" i="21" s="1"/>
  <c r="E10" i="21" s="1"/>
  <c r="E18" i="21" s="1"/>
  <c r="H3" i="21" s="1"/>
  <c r="H5" i="21" s="1"/>
  <c r="BE83" i="3" s="1"/>
  <c r="P23" i="21"/>
  <c r="S26" i="21"/>
  <c r="P26"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2568B57A-DED5-4A29-AAB5-FEB68AF28B56}">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7"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<sst xmlns="http://schemas.openxmlformats.org/spreadsheetml/2006/main" count="5378" uniqueCount="2879">
  <si>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</si>
  <si>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</si>
  <si>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</si>
  <si>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</si>
  <si>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</si>
  <si>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</si>
  <si>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</si>
  <si>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</si>
  <si>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</si>
  <si>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</si>
  <si>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</si>
  <si>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</si>
  <si>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</si>
  <si>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</si>
  <si>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</si>
  <si>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</si>
  <si>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</si>
  <si>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</si>
  <si>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</si>
  <si>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</si>
  <si>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</si>
  <si>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</si>
  <si>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</si>
  <si>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</si>
  <si>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</si>
  <si>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</si>
  <si>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</si>
  <si>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</si>
  <si>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</si>
  <si>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</si>
  <si>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</si>
  <si>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</si>
  <si>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</si>
  <si>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</si>
  <si>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</si>
  <si>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</si>
  <si>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</si>
  <si>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</si>
  <si>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</si>
  <si>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</si>
  <si>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</si>
  <si>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</si>
  <si>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</si>
  <si>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</si>
  <si>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</si>
  <si>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</si>
  <si>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</si>
  <si>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</si>
  <si>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</si>
  <si>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</si>
  <si>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</si>
  <si>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</si>
  <si>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</si>
  <si>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</si>
  <si>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</si>
  <si>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</si>
  <si>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</si>
  <si>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</si>
  <si>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</si>
  <si>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</si>
  <si>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</si>
  <si>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</si>
  <si>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</si>
  <si>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</si>
  <si>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</si>
  <si>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</si>
  <si>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</si>
  <si>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</si>
  <si>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</si>
  <si>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</si>
  <si>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</si>
  <si>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</si>
  <si>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</si>
  <si>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</si>
  <si>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</si>
  <si>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</si>
  <si>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</si>
  <si>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</si>
  <si>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</si>
  <si>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</si>
  <si>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</si>
  <si>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</si>
  <si>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</si>
  <si>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</si>
  <si>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</si>
  <si>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</si>
  <si>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</si>
  <si>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</si>
  <si>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</si>
  <si>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</si>
  <si>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</si>
  <si>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</si>
  <si>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</si>
  <si>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</si>
  <si>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</si>
  <si>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</si>
  <si>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</si>
  <si>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</si>
  <si>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</si>
  <si>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</si>
  <si>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</si>
  <si>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</si>
  <si>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</si>
  <si>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</si>
  <si>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</si>
  <si>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</si>
  <si>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</si>
  <si>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</si>
  <si>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</si>
  <si>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</si>
  <si>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</si>
  <si>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</si>
  <si>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</si>
  <si>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</si>
  <si>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</si>
  <si>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</si>
  <si>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</si>
  <si>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</si>
  <si>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</si>
  <si>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</si>
  <si>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</si>
  <si>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</si>
  <si>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</si>
  <si>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</si>
  <si>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</si>
  <si>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</si>
  <si>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</si>
  <si>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</si>
  <si>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</si>
  <si>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</si>
  <si>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</si>
  <si>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</si>
  <si>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</si>
  <si>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</si>
  <si>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</si>
  <si>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</si>
  <si>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</si>
  <si>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</si>
  <si>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</si>
  <si>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</si>
  <si>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</si>
  <si>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</si>
  <si>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</si>
  <si>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</si>
  <si>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</si>
  <si>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</si>
  <si>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</si>
  <si>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</si>
  <si>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</si>
  <si>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</si>
  <si>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</si>
  <si>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</si>
  <si>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</si>
  <si>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</si>
  <si>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</si>
  <si>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</si>
  <si>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</si>
  <si>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</si>
  <si>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</si>
  <si>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</si>
  <si>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</si>
  <si>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</si>
  <si>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</si>
  <si>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</si>
  <si>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</si>
  <si>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</si>
  <si>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</si>
  <si>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</si>
  <si>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</si>
  <si>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</si>
  <si>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</si>
  <si>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</si>
  <si>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</si>
  <si>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</si>
  <si>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</si>
  <si>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</si>
  <si>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</si>
  <si>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</si>
  <si>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</si>
  <si>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</si>
  <si>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</si>
  <si>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</si>
  <si>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</si>
  <si>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</si>
  <si>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</si>
  <si>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</si>
  <si>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</si>
  <si>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</si>
  <si>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</si>
  <si>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</si>
  <si>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</si>
  <si>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</si>
  <si>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</si>
  <si>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</si>
  <si>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</si>
  <si>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</si>
  <si>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</si>
  <si>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</si>
  <si>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</si>
  <si>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</si>
  <si>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</si>
  <si>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</si>
  <si>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</si>
  <si>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</si>
  <si>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</si>
  <si>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</si>
  <si>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</si>
  <si>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</si>
  <si>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</si>
  <si>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</si>
  <si>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</si>
  <si>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</si>
  <si>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</si>
  <si>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</si>
  <si>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</si>
  <si>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</si>
  <si>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</si>
  <si>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</si>
  <si>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</si>
  <si>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</si>
  <si>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</si>
  <si>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</si>
  <si>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</si>
  <si>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</si>
  <si>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</si>
  <si>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</si>
  <si>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</si>
  <si>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</si>
  <si>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</si>
  <si>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</si>
  <si>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</si>
  <si>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</si>
  <si>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</si>
  <si>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</si>
  <si>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</si>
  <si>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</si>
  <si>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</si>
  <si>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</si>
  <si>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</si>
  <si>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</si>
  <si>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</si>
  <si>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</si>
  <si>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</si>
  <si>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</si>
  <si>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</si>
  <si>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</si>
  <si>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</si>
  <si>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</si>
  <si>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</si>
  <si>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</si>
  <si>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</si>
  <si>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</si>
  <si>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</si>
  <si>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</si>
  <si>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</si>
  <si>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</si>
  <si>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</si>
  <si>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</si>
  <si>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</si>
  <si>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</si>
  <si>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</si>
  <si>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</si>
  <si>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</si>
  <si>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</si>
  <si>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</si>
  <si>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</si>
  <si>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</si>
  <si>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</si>
  <si>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</si>
  <si>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</si>
  <si>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</si>
  <si>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</si>
  <si>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</si>
  <si>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</si>
  <si>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</si>
  <si>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</si>
  <si>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</si>
  <si>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</si>
  <si>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</si>
  <si>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</si>
  <si>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</si>
  <si>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</si>
  <si>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</si>
  <si>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</si>
  <si>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</si>
  <si>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</si>
  <si>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</si>
  <si>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</si>
  <si>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</si>
  <si>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</si>
  <si>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</si>
  <si>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</si>
  <si>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</si>
  <si>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</si>
  <si>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</si>
  <si>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</si>
  <si>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</si>
  <si>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</si>
  <si>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</si>
  <si>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</si>
  <si>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</si>
  <si>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</si>
  <si>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</si>
  <si>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</si>
  <si>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</si>
  <si>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</si>
  <si>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</si>
  <si>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</si>
  <si>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</si>
  <si>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</si>
  <si>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</si>
  <si>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</si>
  <si>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</si>
  <si>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</si>
  <si>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</si>
  <si>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</si>
  <si>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</si>
  <si>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</si>
  <si>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</si>
  <si>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</si>
  <si>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</si>
  <si>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</si>
  <si>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</si>
  <si>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</si>
  <si>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</si>
  <si>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</si>
  <si>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</si>
  <si>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</si>
  <si>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</si>
  <si>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</si>
  <si>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</si>
  <si>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</si>
  <si>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</si>
  <si>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</si>
  <si>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</si>
  <si>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</si>
  <si>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</si>
  <si>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</si>
  <si>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</si>
  <si>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</si>
  <si>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</si>
  <si>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</si>
  <si>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</si>
  <si>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</si>
  <si>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</si>
  <si>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</si>
  <si>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</si>
  <si>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</si>
  <si>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</si>
  <si>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</si>
  <si>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</si>
  <si>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</si>
  <si>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</si>
  <si>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</si>
  <si>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</si>
  <si>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</si>
  <si>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</si>
  <si>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</si>
  <si>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</si>
  <si>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</si>
  <si>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</si>
  <si>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</si>
  <si>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</si>
  <si>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</si>
  <si>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</si>
  <si>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</si>
  <si>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</si>
  <si>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</si>
  <si>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</si>
  <si>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</si>
  <si>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</si>
  <si>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</si>
  <si>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</si>
  <si>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</si>
  <si>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</si>
  <si>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</si>
  <si>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</si>
  <si>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</si>
  <si>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</si>
  <si>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</si>
  <si>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</si>
  <si>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</si>
  <si>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</si>
  <si>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</si>
  <si>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</si>
  <si>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</si>
  <si>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</si>
  <si>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</si>
  <si>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</si>
  <si>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</si>
  <si>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</si>
  <si>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</si>
  <si>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</si>
  <si>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</si>
  <si>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</si>
  <si>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</si>
  <si>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</si>
  <si>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</si>
  <si>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</si>
  <si>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</si>
  <si>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</si>
  <si>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</si>
  <si>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</si>
  <si>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</si>
  <si>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</si>
  <si>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</si>
  <si>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</si>
  <si>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</si>
  <si>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</si>
  <si>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</si>
  <si>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</si>
  <si>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</si>
  <si>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</si>
  <si>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</si>
  <si>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</si>
  <si>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</si>
  <si>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</si>
  <si>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</si>
  <si>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</si>
  <si>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</si>
  <si>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</si>
  <si>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</si>
  <si>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</si>
  <si>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</si>
  <si>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</si>
  <si>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</si>
  <si>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</si>
  <si>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</si>
  <si>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</si>
  <si>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</si>
  <si>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</si>
  <si>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</si>
  <si>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</si>
  <si>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</si>
  <si>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</si>
  <si>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</si>
  <si>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</si>
  <si>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</si>
  <si>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</si>
  <si>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</si>
  <si>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</si>
  <si>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</si>
  <si>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</si>
  <si>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</si>
  <si>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</si>
  <si>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</si>
  <si>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</si>
  <si>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</si>
  <si>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</si>
  <si>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</si>
  <si>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</si>
  <si>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</si>
  <si>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</si>
  <si>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</si>
  <si>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</si>
  <si>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</si>
  <si>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</si>
  <si>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</si>
  <si>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</si>
  <si>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</si>
  <si>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</si>
  <si>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</si>
  <si>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</si>
  <si>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</si>
  <si>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</si>
  <si>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</si>
  <si>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</si>
  <si>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</si>
  <si>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</si>
  <si>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</si>
  <si>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</si>
  <si>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</si>
  <si>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</si>
  <si>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</si>
  <si>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</si>
  <si>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</si>
  <si>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</si>
  <si>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</si>
  <si>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</si>
  <si>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</si>
  <si>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</si>
  <si>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</si>
  <si>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</si>
  <si>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</si>
  <si>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</si>
  <si>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</si>
  <si>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</si>
  <si>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</si>
  <si>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</si>
  <si>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</si>
  <si>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</si>
  <si>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</si>
  <si>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</si>
  <si>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</si>
  <si>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</si>
  <si>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</si>
  <si>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</si>
  <si>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</si>
  <si>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</si>
  <si>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</si>
  <si>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</si>
  <si>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</si>
  <si>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</si>
  <si>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</si>
  <si>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</si>
  <si>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</si>
  <si>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</si>
  <si>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</si>
  <si>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</si>
  <si>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</si>
  <si>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</si>
  <si>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</si>
  <si>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</si>
  <si>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</si>
  <si>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</si>
  <si>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</si>
  <si>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</si>
  <si>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</si>
  <si>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</si>
  <si>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</si>
  <si>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</si>
  <si>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</si>
  <si>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</si>
  <si>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</si>
  <si>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</si>
  <si>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</si>
  <si>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</si>
  <si>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</si>
  <si>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</si>
  <si>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</si>
  <si>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</si>
  <si>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</si>
  <si>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</si>
  <si>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</si>
  <si>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</si>
  <si>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</si>
  <si>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</si>
  <si>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</si>
  <si>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</si>
  <si>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</si>
  <si>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</si>
  <si>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</si>
  <si>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</si>
  <si>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</si>
  <si>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</si>
  <si>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</si>
  <si>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</si>
  <si>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</si>
  <si>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</si>
  <si>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</si>
  <si>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</si>
  <si>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</si>
  <si>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</si>
  <si>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</si>
  <si>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</si>
  <si>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</si>
  <si>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</si>
  <si>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</si>
  <si>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</si>
  <si>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</si>
  <si>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</si>
  <si>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</si>
  <si>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</si>
  <si>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</si>
  <si>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</si>
  <si>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</si>
  <si>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</si>
  <si>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</si>
  <si>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</si>
  <si>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</si>
  <si>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</si>
  <si>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</si>
  <si>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</si>
  <si>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</si>
  <si>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</si>
  <si>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</si>
  <si>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</si>
  <si>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</si>
  <si>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</si>
  <si>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</si>
  <si>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</si>
  <si>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</si>
  <si>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</si>
  <si>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</si>
  <si>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</si>
  <si>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</si>
  <si>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</si>
  <si>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</si>
  <si>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</si>
  <si>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</si>
  <si>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</si>
  <si>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</si>
  <si>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</si>
  <si>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</si>
  <si>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</si>
  <si>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</si>
  <si>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</si>
  <si>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</si>
  <si>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</si>
  <si>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</si>
  <si>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</si>
  <si>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</si>
  <si>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</si>
  <si>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</si>
  <si>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</si>
  <si>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</si>
  <si>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</si>
  <si>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</si>
  <si>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</si>
  <si>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</si>
  <si>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</si>
  <si>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</si>
  <si>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</si>
  <si>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</si>
  <si>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</si>
  <si>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</si>
  <si>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</si>
  <si>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</si>
  <si>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</si>
  <si>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</si>
  <si>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</si>
  <si>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</si>
  <si>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</si>
  <si>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</si>
  <si>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</si>
  <si>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</si>
  <si>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</si>
  <si>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</si>
  <si>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</si>
  <si>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</si>
  <si>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</si>
  <si>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</si>
  <si>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</si>
  <si>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</si>
  <si>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</si>
  <si>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</si>
  <si>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</si>
  <si>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</si>
  <si>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</si>
  <si>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</si>
  <si>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</si>
  <si>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</si>
  <si>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</si>
  <si>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</si>
  <si>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</si>
  <si>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</si>
  <si>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</si>
  <si>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</si>
  <si>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</si>
  <si>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</si>
  <si>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</si>
  <si>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</si>
  <si>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</si>
  <si>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</si>
  <si>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</si>
  <si>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</si>
  <si>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</si>
  <si>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</si>
  <si>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</si>
  <si>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</si>
  <si>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</si>
  <si>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</si>
  <si>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</si>
  <si>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</si>
  <si>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</si>
  <si>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</si>
  <si>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</si>
  <si>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</si>
  <si>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</si>
  <si>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</si>
  <si>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</si>
  <si>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</si>
  <si>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</si>
  <si>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</si>
  <si>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</si>
  <si>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</si>
  <si>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</si>
  <si>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</si>
  <si>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</si>
  <si>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</si>
  <si>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</si>
  <si>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</si>
  <si>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</si>
  <si>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</si>
  <si>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</si>
  <si>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</si>
  <si>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</si>
  <si>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</si>
  <si>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</si>
  <si>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</si>
  <si>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</si>
  <si>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</si>
  <si>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</si>
  <si>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</si>
  <si>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</si>
  <si>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</si>
  <si>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</si>
  <si>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</si>
  <si>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</si>
  <si>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</si>
  <si>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</si>
  <si>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</si>
  <si>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</si>
  <si>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</si>
  <si>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</si>
  <si>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</si>
  <si>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</si>
  <si>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</si>
  <si>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</si>
  <si>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</si>
  <si>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</si>
  <si>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</si>
  <si>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</si>
  <si>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</si>
  <si>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</si>
  <si>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</si>
  <si>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</si>
  <si>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</si>
  <si>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</si>
  <si>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</si>
  <si>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</si>
  <si>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</si>
  <si>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</si>
  <si>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</si>
  <si>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</si>
  <si>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</si>
  <si>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</si>
  <si>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</si>
  <si>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</si>
  <si>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</si>
  <si>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</si>
  <si>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</si>
  <si>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</si>
  <si>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</si>
  <si>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</si>
  <si>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</si>
  <si>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</si>
  <si>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</si>
  <si>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</si>
  <si>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</si>
  <si>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</si>
  <si>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</si>
  <si>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</si>
  <si>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</si>
  <si>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</si>
  <si>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</si>
  <si>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</si>
  <si>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</si>
  <si>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</si>
  <si>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</si>
  <si>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</si>
  <si>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</si>
  <si>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</si>
  <si>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</si>
  <si>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</si>
  <si>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</si>
  <si>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</si>
  <si>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</si>
  <si>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</si>
  <si>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</si>
  <si>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</si>
  <si>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</si>
  <si>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</si>
  <si>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</si>
  <si>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</si>
  <si>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</si>
  <si>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</si>
  <si>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</si>
  <si>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</si>
  <si>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</si>
  <si>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</si>
  <si>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</si>
  <si>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</si>
  <si>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</si>
  <si>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</si>
  <si>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</si>
  <si>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</si>
  <si>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</si>
  <si>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</si>
  <si>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</si>
  <si>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</si>
  <si>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</si>
  <si>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</si>
  <si>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</si>
  <si>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</si>
  <si>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</si>
  <si>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</si>
  <si>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</si>
  <si>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</si>
  <si>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</si>
  <si>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</si>
  <si>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</si>
  <si>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</si>
  <si>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</si>
  <si>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</si>
  <si>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</si>
  <si>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</si>
  <si>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</si>
  <si>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</si>
  <si>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</si>
  <si>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</si>
  <si>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</si>
  <si>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</si>
  <si>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</si>
  <si>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</si>
  <si>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</si>
  <si>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</si>
  <si>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</si>
  <si>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</si>
  <si>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</si>
  <si>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</si>
  <si>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</si>
  <si>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</si>
  <si>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</si>
  <si>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</si>
  <si>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</si>
  <si>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</si>
  <si>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</si>
  <si>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</si>
  <si>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</si>
  <si>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</si>
  <si>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</si>
  <si>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</si>
  <si>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</si>
  <si>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</si>
  <si>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</si>
  <si>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</si>
  <si>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</si>
  <si>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</si>
  <si>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N/A</t>
  </si>
  <si>
    <t xml:space="preserve">Mailing Address: </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</si>
  <si>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</si>
  <si>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</si>
  <si>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</si>
  <si>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</si>
  <si>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</si>
  <si>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</si>
  <si>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</si>
  <si>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</si>
  <si>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</si>
  <si>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</si>
  <si>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</si>
  <si>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</si>
  <si>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</si>
  <si>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</si>
  <si>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</si>
  <si>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</si>
  <si>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</si>
  <si>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</si>
  <si>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</si>
  <si>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</si>
  <si>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</si>
  <si>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</si>
  <si>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</si>
  <si>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</si>
  <si>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</si>
  <si>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</si>
  <si>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</si>
  <si>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</si>
  <si>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</si>
  <si>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</si>
  <si>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</si>
  <si>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</si>
  <si>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</si>
  <si>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</si>
  <si>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</si>
  <si>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</si>
  <si>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</si>
  <si>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</si>
  <si>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</si>
  <si>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</si>
  <si>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</si>
  <si>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</si>
  <si>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</si>
  <si>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</si>
  <si>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</si>
  <si>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</si>
  <si>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</si>
  <si>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</si>
  <si>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</si>
  <si>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</si>
  <si>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</si>
  <si>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</si>
  <si>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</si>
  <si>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</si>
  <si>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</si>
  <si>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</si>
  <si>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</si>
  <si>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</si>
  <si>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</si>
  <si>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</si>
  <si>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</si>
  <si>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</si>
  <si>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</si>
  <si>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</si>
  <si>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</si>
  <si>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</si>
  <si>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</si>
  <si>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</si>
  <si>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</si>
  <si>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</si>
  <si>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</si>
  <si>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</si>
  <si>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</si>
  <si>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</si>
  <si>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</si>
  <si>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</si>
  <si>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</si>
  <si>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</si>
  <si>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</si>
  <si>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</si>
  <si>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</si>
  <si>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</si>
  <si>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</si>
  <si>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</si>
  <si>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</si>
  <si>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</si>
  <si>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</si>
  <si>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</si>
  <si>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</si>
  <si>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</si>
  <si>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</si>
  <si>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</si>
  <si>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</si>
  <si>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</si>
  <si>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</si>
  <si>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</si>
  <si>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</si>
  <si>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</si>
  <si>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</si>
  <si>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</si>
  <si>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</si>
  <si>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</si>
  <si>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</si>
  <si>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</si>
  <si>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</si>
  <si>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</si>
  <si>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</si>
  <si>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</si>
  <si>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</si>
  <si>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</si>
  <si>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</si>
  <si>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</si>
  <si>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</si>
  <si>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</si>
  <si>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</si>
  <si>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</si>
  <si>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</si>
  <si>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</si>
  <si>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</si>
  <si>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</si>
  <si>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</si>
  <si>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</si>
  <si>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</si>
  <si>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</si>
  <si>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</si>
  <si>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</si>
  <si>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</si>
  <si>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</si>
  <si>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</si>
  <si>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</si>
  <si>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</si>
  <si>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</si>
  <si>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</si>
  <si>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</si>
  <si>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</si>
  <si>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</si>
  <si>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</si>
  <si>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</si>
  <si>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</si>
  <si>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</si>
  <si>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</si>
  <si>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</si>
  <si>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</si>
  <si>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</si>
  <si>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</si>
  <si>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</si>
  <si>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</si>
  <si>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</si>
  <si>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</si>
  <si>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</si>
  <si>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</si>
  <si>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</si>
  <si>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</si>
  <si>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</si>
  <si>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</si>
  <si>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</si>
  <si>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</si>
  <si>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</si>
  <si>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</si>
  <si>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</si>
  <si>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</si>
  <si>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</si>
  <si>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</si>
  <si>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</si>
  <si>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</si>
  <si>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</si>
  <si>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</si>
  <si>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</si>
  <si>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</si>
  <si>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</si>
  <si>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</si>
  <si>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</si>
  <si>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</si>
  <si>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</si>
  <si>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</si>
  <si>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</si>
  <si>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</si>
  <si>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</si>
  <si>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</si>
  <si>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</si>
  <si>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</si>
  <si>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</si>
  <si>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</si>
  <si>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</si>
  <si>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</si>
  <si>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</si>
  <si>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</si>
  <si>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</si>
  <si>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</si>
  <si>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</si>
  <si>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</si>
  <si>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</si>
  <si>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</si>
  <si>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</si>
  <si>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</si>
  <si>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</si>
  <si>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</si>
  <si>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</si>
  <si>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</si>
  <si>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</si>
  <si>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</si>
  <si>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</si>
  <si>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</si>
  <si>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</si>
  <si>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</si>
  <si>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</si>
  <si>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</si>
  <si>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</si>
  <si>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</si>
  <si>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</si>
  <si>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</si>
  <si>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</si>
  <si>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</si>
  <si>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</si>
  <si>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</si>
  <si>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</si>
  <si>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</si>
  <si>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</si>
  <si>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</si>
  <si>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</si>
  <si>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</si>
  <si>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</si>
  <si>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</si>
  <si>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</si>
  <si>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</si>
  <si>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</si>
  <si>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</si>
  <si>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</si>
  <si>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</si>
  <si>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</si>
  <si>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</si>
  <si>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</si>
  <si>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</si>
  <si>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</si>
  <si>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</si>
  <si>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</si>
  <si>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</si>
  <si>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</si>
  <si>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</si>
  <si>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</si>
  <si>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</si>
  <si>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</si>
  <si>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</si>
  <si>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</si>
  <si>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</si>
  <si>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</si>
  <si>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</si>
  <si>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</si>
  <si>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</si>
  <si>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</si>
  <si>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</si>
  <si>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</si>
  <si>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</si>
  <si>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</si>
  <si>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</si>
  <si>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</si>
  <si>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</si>
  <si>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</si>
  <si>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</si>
  <si>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</si>
  <si>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</si>
  <si>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</si>
  <si>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</si>
  <si>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</si>
  <si>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</si>
  <si>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</si>
  <si>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</si>
  <si>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</si>
  <si>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State:</t>
  </si>
  <si>
    <t>Contact Person:</t>
  </si>
  <si>
    <t>Phone:</t>
  </si>
  <si>
    <t>Ext.:</t>
  </si>
  <si>
    <t>Fax:</t>
  </si>
  <si>
    <t>both nonprofits</t>
  </si>
  <si>
    <t xml:space="preserve">Email: </t>
  </si>
  <si>
    <t>Legal Status of Applicant:</t>
  </si>
  <si>
    <t>Parent Company:</t>
  </si>
  <si>
    <t>If Other, Specify:</t>
  </si>
  <si>
    <t>both for-profit</t>
  </si>
  <si>
    <t>General Partner(s) Information (post-closing GPs):</t>
  </si>
  <si>
    <t>D(1)</t>
  </si>
  <si>
    <t>General Partner Name:</t>
  </si>
  <si>
    <t>OWNERSHIP</t>
  </si>
  <si>
    <t>Nonprofit</t>
  </si>
  <si>
    <t>INTEREST (%):</t>
  </si>
  <si>
    <t>currently exists</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</si>
  <si>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</si>
  <si>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</si>
  <si>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</si>
  <si>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</si>
  <si>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</si>
  <si>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</si>
  <si>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</si>
  <si>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</si>
  <si>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</si>
  <si>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</si>
  <si>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</si>
  <si>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</si>
  <si>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</si>
  <si>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</si>
  <si>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</si>
  <si>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(e.g., General Partner, Consultant, etc.)</t>
  </si>
  <si>
    <t>II. APPLICATION - SECTION 4: DEVELOPMENT TEAM INFORMATION</t>
  </si>
  <si>
    <t>Indicate and List All Development Team Members</t>
  </si>
  <si>
    <t>Developer:</t>
  </si>
  <si>
    <t>Architect:</t>
  </si>
  <si>
    <t>Address:</t>
  </si>
  <si>
    <t>City, State, Zip</t>
  </si>
  <si>
    <t>City, State, Zip:</t>
  </si>
  <si>
    <t>Email:</t>
  </si>
  <si>
    <t>Attorney:</t>
  </si>
  <si>
    <t>General Contractor:</t>
  </si>
  <si>
    <t>Tax Professional:</t>
  </si>
  <si>
    <t>Energy Consultant:</t>
  </si>
  <si>
    <t>CPA:</t>
  </si>
  <si>
    <t>Investor:</t>
  </si>
  <si>
    <t>Consultant:</t>
  </si>
  <si>
    <t>Market Analyst:</t>
  </si>
  <si>
    <t>Appraiser:</t>
  </si>
  <si>
    <t>CNA Consultant:</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</si>
  <si>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</si>
  <si>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</si>
  <si>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</si>
  <si>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</si>
  <si>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</si>
  <si>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</si>
  <si>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</si>
  <si>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</si>
  <si>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</si>
  <si>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</si>
  <si>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</si>
  <si>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</si>
  <si>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</si>
  <si>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</si>
  <si>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</si>
  <si>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</si>
  <si>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</si>
  <si>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</si>
  <si>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</si>
  <si>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</si>
  <si>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</si>
  <si>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</si>
  <si>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</si>
  <si>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</si>
  <si>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</si>
  <si>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</si>
  <si>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</si>
  <si>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</si>
  <si>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</si>
  <si>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</si>
  <si>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</si>
  <si>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</si>
  <si>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</si>
  <si>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</si>
  <si>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</si>
  <si>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</si>
  <si>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</si>
  <si>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</si>
  <si>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</si>
  <si>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</si>
  <si>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</si>
  <si>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</si>
  <si>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</si>
  <si>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</si>
  <si>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</si>
  <si>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</si>
  <si>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</si>
  <si>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</si>
  <si>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</si>
  <si>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</si>
  <si>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</si>
  <si>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</si>
  <si>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</si>
  <si>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</si>
  <si>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</si>
  <si>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</si>
  <si>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</si>
  <si>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</si>
  <si>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</si>
  <si>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</si>
  <si>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</si>
  <si>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</si>
  <si>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</si>
  <si>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</si>
  <si>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</si>
  <si>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</si>
  <si>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</si>
  <si>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</si>
  <si>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</si>
  <si>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</si>
  <si>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</si>
  <si>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</si>
  <si>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</si>
  <si>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</si>
  <si>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</si>
  <si>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</si>
  <si>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</si>
  <si>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</si>
  <si>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</si>
  <si>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</si>
  <si>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</si>
  <si>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</si>
  <si>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</si>
  <si>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</si>
  <si>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</si>
  <si>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</si>
  <si>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</si>
  <si>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</si>
  <si>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</si>
  <si>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</si>
  <si>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</si>
  <si>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</si>
  <si>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</si>
  <si>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</si>
  <si>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</si>
  <si>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</si>
  <si>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</si>
  <si>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</si>
  <si>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</si>
  <si>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</si>
  <si>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</si>
  <si>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</si>
  <si>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</si>
  <si>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</si>
  <si>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</si>
  <si>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</si>
  <si>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</si>
  <si>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</si>
  <si>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</si>
  <si>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</si>
  <si>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</si>
  <si>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</si>
  <si>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</si>
  <si>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</si>
  <si>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</si>
  <si>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</si>
  <si>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</si>
  <si>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</si>
  <si>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</si>
  <si>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</si>
  <si>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</si>
  <si>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</si>
  <si>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Proposed Zoning and Maximum Density</t>
  </si>
  <si>
    <t>Occupancy restrictions that run with the land due to CUP’s or density bonuses?</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</si>
  <si>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</si>
  <si>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</si>
  <si>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</si>
  <si>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</si>
  <si>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</si>
  <si>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</si>
  <si>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</si>
  <si>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</si>
  <si>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</si>
  <si>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</si>
  <si>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</si>
  <si>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</si>
  <si>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</si>
  <si>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</si>
  <si>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</si>
  <si>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</si>
  <si>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</si>
  <si>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</si>
  <si>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</si>
  <si>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</si>
  <si>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</si>
  <si>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</si>
  <si>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</si>
  <si>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</si>
  <si>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</si>
  <si>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</si>
  <si>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</si>
  <si>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</si>
  <si>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</si>
  <si>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</si>
  <si>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</si>
  <si>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</si>
  <si>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</si>
  <si>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</si>
  <si>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</si>
  <si>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</si>
  <si>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</si>
  <si>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</si>
  <si>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</si>
  <si>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</si>
  <si>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</si>
  <si>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</si>
  <si>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</si>
  <si>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</si>
  <si>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</si>
  <si>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</si>
  <si>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</si>
  <si>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</si>
  <si>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</si>
  <si>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</si>
  <si>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</si>
  <si>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</si>
  <si>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</si>
  <si>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</si>
  <si>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</si>
  <si>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</si>
  <si>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</si>
  <si>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</si>
  <si>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</si>
  <si>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</si>
  <si>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</si>
  <si>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</si>
  <si>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</si>
  <si>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</si>
  <si>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</si>
  <si>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</si>
  <si>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</si>
  <si>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</si>
  <si>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</si>
  <si>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</si>
  <si>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</si>
  <si>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</si>
  <si>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</si>
  <si>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6)</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</si>
  <si>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</si>
  <si>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</si>
  <si>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</si>
  <si>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</si>
  <si>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</si>
  <si>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</si>
  <si>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</si>
  <si>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</si>
  <si>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</si>
  <si>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</si>
  <si>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</si>
  <si>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</si>
  <si>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</si>
  <si>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</si>
  <si>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</si>
  <si>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</si>
  <si>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</si>
  <si>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</si>
  <si>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Deferred</t>
  </si>
  <si>
    <t>Residual</t>
  </si>
  <si>
    <t>Required</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</si>
  <si>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</si>
  <si>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</si>
  <si>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</si>
  <si>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</si>
  <si>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</si>
  <si>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</si>
  <si>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</si>
  <si>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</si>
  <si>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</si>
  <si>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</si>
  <si>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</si>
  <si>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</si>
  <si>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</si>
  <si>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</si>
  <si>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</si>
  <si>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</si>
  <si>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</si>
  <si>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</si>
  <si>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</si>
  <si>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</si>
  <si>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</si>
  <si>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</si>
  <si>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</si>
  <si>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</si>
  <si>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</si>
  <si>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</si>
  <si>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</si>
  <si>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</si>
  <si>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</si>
  <si>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</si>
  <si>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</si>
  <si>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</si>
  <si>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</si>
  <si>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</si>
  <si>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</si>
  <si>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</si>
  <si>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</si>
  <si>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</si>
  <si>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</si>
  <si>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</si>
  <si>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</si>
  <si>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</si>
  <si>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</si>
  <si>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</si>
  <si>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</si>
  <si>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</si>
  <si>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</si>
  <si>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</si>
  <si>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</si>
  <si>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</si>
  <si>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</si>
  <si>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</si>
  <si>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</si>
  <si>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</si>
  <si>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</si>
  <si>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</si>
  <si>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</si>
  <si>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</si>
  <si>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</si>
  <si>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</si>
  <si>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</si>
  <si>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</si>
  <si>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</si>
  <si>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</si>
  <si>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</si>
  <si>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</si>
  <si>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</si>
  <si>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</si>
  <si>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</si>
  <si>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</si>
  <si>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</si>
  <si>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</si>
  <si>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</si>
  <si>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</si>
  <si>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</si>
  <si>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</si>
  <si>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</si>
  <si>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</si>
  <si>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</si>
  <si>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</si>
  <si>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</si>
  <si>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</si>
  <si>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</si>
  <si>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</si>
  <si>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</si>
  <si>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</si>
  <si>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</si>
  <si>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</si>
  <si>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</si>
  <si>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</si>
  <si>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</si>
  <si>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</si>
  <si>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</si>
  <si>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</si>
  <si>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</si>
  <si>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</si>
  <si>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</si>
  <si>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</si>
  <si>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</si>
  <si>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</si>
  <si>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</si>
  <si>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</si>
  <si>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</si>
  <si>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</si>
  <si>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</si>
  <si>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</si>
  <si>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</si>
  <si>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</si>
  <si>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</si>
  <si>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</si>
  <si>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</si>
  <si>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</si>
  <si>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</si>
  <si>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</si>
  <si>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</si>
  <si>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</si>
  <si>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</si>
  <si>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</si>
  <si>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</si>
  <si>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</si>
  <si>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</si>
  <si>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</si>
  <si>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</si>
  <si>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</si>
  <si>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</si>
  <si>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</si>
  <si>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</si>
  <si>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</si>
  <si>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</si>
  <si>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</si>
  <si>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</si>
  <si>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</si>
  <si>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</si>
  <si>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</si>
  <si>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</si>
  <si>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</si>
  <si>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</si>
  <si>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</si>
  <si>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</si>
  <si>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</si>
  <si>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</si>
  <si>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</si>
  <si>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</si>
  <si>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</si>
  <si>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</si>
  <si>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</si>
  <si>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</si>
  <si>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</si>
  <si>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</si>
  <si>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</si>
  <si>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</si>
  <si>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</si>
  <si>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</si>
  <si>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</si>
  <si>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</si>
  <si>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</si>
  <si>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</si>
  <si>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</si>
  <si>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</si>
  <si>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</si>
  <si>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</si>
  <si>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</si>
  <si>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</si>
  <si>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</si>
  <si>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</si>
  <si>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</si>
  <si>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</si>
  <si>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</si>
  <si>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</si>
  <si>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</si>
  <si>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</si>
  <si>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</si>
  <si>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</si>
  <si>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</si>
  <si>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</si>
  <si>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</si>
  <si>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</si>
  <si>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</si>
  <si>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</si>
  <si>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</si>
  <si>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</si>
  <si>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</si>
  <si>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</si>
  <si>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</si>
  <si>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</si>
  <si>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</si>
  <si>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</si>
  <si>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</si>
  <si>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</si>
  <si>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</si>
  <si>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</si>
  <si>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</si>
  <si>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</si>
  <si>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</si>
  <si>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</si>
  <si>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</si>
  <si>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</si>
  <si>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</si>
  <si>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</si>
  <si>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</si>
  <si>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</si>
  <si>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</si>
  <si>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</si>
  <si>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</si>
  <si>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</si>
  <si>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</si>
  <si>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</si>
  <si>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</si>
  <si>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</si>
  <si>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</si>
  <si>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</si>
  <si>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</si>
  <si>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</si>
  <si>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</si>
  <si>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</si>
  <si>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</si>
  <si>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</si>
  <si>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</si>
  <si>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</si>
  <si>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</si>
  <si>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</si>
  <si>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</si>
  <si>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</si>
  <si>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</si>
  <si>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</si>
  <si>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</si>
  <si>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</si>
  <si>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</si>
  <si>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</si>
  <si>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</si>
  <si>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</si>
  <si>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</si>
  <si>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</si>
  <si>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</si>
  <si>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</si>
  <si>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</si>
  <si>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</si>
  <si>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</si>
  <si>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</si>
  <si>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</si>
  <si>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</si>
  <si>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</si>
  <si>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</si>
  <si>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</si>
  <si>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</si>
  <si>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</si>
  <si>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</si>
  <si>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</si>
  <si>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</si>
  <si>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</si>
  <si>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</si>
  <si>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</si>
  <si>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</si>
  <si>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</si>
  <si>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</si>
  <si>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</si>
  <si>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</si>
  <si>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</si>
  <si>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</si>
  <si>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</si>
  <si>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</si>
  <si>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</si>
  <si>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</si>
  <si>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</si>
  <si>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</si>
  <si>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</si>
  <si>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</si>
  <si>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</si>
  <si>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</si>
  <si>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</si>
  <si>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</si>
  <si>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</si>
  <si>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</si>
  <si>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</si>
  <si>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</si>
  <si>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</si>
  <si>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</si>
  <si>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</si>
  <si>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</si>
  <si>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</si>
  <si>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</si>
  <si>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</si>
  <si>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</si>
  <si>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</si>
  <si>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</si>
  <si>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</si>
  <si>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</si>
  <si>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</si>
  <si>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</si>
  <si>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</si>
  <si>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</si>
  <si>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</si>
  <si>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</si>
  <si>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</si>
  <si>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</si>
  <si>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</si>
  <si>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</si>
  <si>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</si>
  <si>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</si>
  <si>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</si>
  <si>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</si>
  <si>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</si>
  <si>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</si>
  <si>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</si>
  <si>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</si>
  <si>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</si>
  <si>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</si>
  <si>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</si>
  <si>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</si>
  <si>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</si>
  <si>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</si>
  <si>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</si>
  <si>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</si>
  <si>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</si>
  <si>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</si>
  <si>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</si>
  <si>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</si>
  <si>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</si>
  <si>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</si>
  <si>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</si>
  <si>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</si>
  <si>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</si>
  <si>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</si>
  <si>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</si>
  <si>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</si>
  <si>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</si>
  <si>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</si>
  <si>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</si>
  <si>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</si>
  <si>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</si>
  <si>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</si>
  <si>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</si>
  <si>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</si>
  <si>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</si>
  <si>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</si>
  <si>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</si>
  <si>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</si>
  <si>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</si>
  <si>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</si>
  <si>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</si>
  <si>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</si>
  <si>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</si>
  <si>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</si>
  <si>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</si>
  <si>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</si>
  <si>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</si>
  <si>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</si>
  <si>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</si>
  <si>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</si>
  <si>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</si>
  <si>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</si>
  <si>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</si>
  <si>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</si>
  <si>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</si>
  <si>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</si>
  <si>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</si>
  <si>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</si>
  <si>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</si>
  <si>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</si>
  <si>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</si>
  <si>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</si>
  <si>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</si>
  <si>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</si>
  <si>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</si>
  <si>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</si>
  <si>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</si>
  <si>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</si>
  <si>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</si>
  <si>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</si>
  <si>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</si>
  <si>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</si>
  <si>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</si>
  <si>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</si>
  <si>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</si>
  <si>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</si>
  <si>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</si>
  <si>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</si>
  <si>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</si>
  <si>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</si>
  <si>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</si>
  <si>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</si>
  <si>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</si>
  <si>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</si>
  <si>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</si>
  <si>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</si>
  <si>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</si>
  <si>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</si>
  <si>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</si>
  <si>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</si>
  <si>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</si>
  <si>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</si>
  <si>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</si>
  <si>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</si>
  <si>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</si>
  <si>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</si>
  <si>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</si>
  <si>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</si>
  <si>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</si>
  <si>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</si>
  <si>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</si>
  <si>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</si>
  <si>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</si>
  <si>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</si>
  <si>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</si>
  <si>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</si>
  <si>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</si>
  <si>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</si>
  <si>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</si>
  <si>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</si>
  <si>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</si>
  <si>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</si>
  <si>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</si>
  <si>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</si>
  <si>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</si>
  <si>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</si>
  <si>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</si>
  <si>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</si>
  <si>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</si>
  <si>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</si>
  <si>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</si>
  <si>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</si>
  <si>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</si>
  <si>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</si>
  <si>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</si>
  <si>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</si>
  <si>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</si>
  <si>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</si>
  <si>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</si>
  <si>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</si>
  <si>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</si>
  <si>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</si>
  <si>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</si>
  <si>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</si>
  <si>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</si>
  <si>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</si>
  <si>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</si>
  <si>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</si>
  <si>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</si>
  <si>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</si>
  <si>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</si>
  <si>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</si>
  <si>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</si>
  <si>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</si>
  <si>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</si>
  <si>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</si>
  <si>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</si>
  <si>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</si>
  <si>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</si>
  <si>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</si>
  <si>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</si>
  <si>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</si>
  <si>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</si>
  <si>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</si>
  <si>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</si>
  <si>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</si>
  <si>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</si>
  <si>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</si>
  <si>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</si>
  <si>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</si>
  <si>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</si>
  <si>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</si>
  <si>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</si>
  <si>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</si>
  <si>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</si>
  <si>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</si>
  <si>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</si>
  <si>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</si>
  <si>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</si>
  <si>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</si>
  <si>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</si>
  <si>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</si>
  <si>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</si>
  <si>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</si>
  <si>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</si>
  <si>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</si>
  <si>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</si>
  <si>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</si>
  <si>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</si>
  <si>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</si>
  <si>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</si>
  <si>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</si>
  <si>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</si>
  <si>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</si>
  <si>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</si>
  <si>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</si>
  <si>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</si>
  <si>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</si>
  <si>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</si>
  <si>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</si>
  <si>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</si>
  <si>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</si>
  <si>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</si>
  <si>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</si>
  <si>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</si>
  <si>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</si>
  <si>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</si>
  <si>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</si>
  <si>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</si>
  <si>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</si>
  <si>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</si>
  <si>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</si>
  <si>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</si>
  <si>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</si>
  <si>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</si>
  <si>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</si>
  <si>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</si>
  <si>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</si>
  <si>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</si>
  <si>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</si>
  <si>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</si>
  <si>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</si>
  <si>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</si>
  <si>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</si>
  <si>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</si>
  <si>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</si>
  <si>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</si>
  <si>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</si>
  <si>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</si>
  <si>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</si>
  <si>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</si>
  <si>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</si>
  <si>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</si>
  <si>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</si>
  <si>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</si>
  <si>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</si>
  <si>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</si>
  <si>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</si>
  <si>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</si>
  <si>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</si>
  <si>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</si>
  <si>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</si>
  <si>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</si>
  <si>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</si>
  <si>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</si>
  <si>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</si>
  <si>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</si>
  <si>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</si>
  <si>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</si>
  <si>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</si>
  <si>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</si>
  <si>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</si>
  <si>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</si>
  <si>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</si>
  <si>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</si>
  <si>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</si>
  <si>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</si>
  <si>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</si>
  <si>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</si>
  <si>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</si>
  <si>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</si>
  <si>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</si>
  <si>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</si>
  <si>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</si>
  <si>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</si>
  <si>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</si>
  <si>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</si>
  <si>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</si>
  <si>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</si>
  <si>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</si>
  <si>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</si>
  <si>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</si>
  <si>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</si>
  <si>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</si>
  <si>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</si>
  <si>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</si>
  <si>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</si>
  <si>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</si>
  <si>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</si>
  <si>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</si>
  <si>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</si>
  <si>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</si>
  <si>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</si>
  <si>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</si>
  <si>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</si>
  <si>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</si>
  <si>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</si>
  <si>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</si>
  <si>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</si>
  <si>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</si>
  <si>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</si>
  <si>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</si>
  <si>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</si>
  <si>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</si>
  <si>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</si>
  <si>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</si>
  <si>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</si>
  <si>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</si>
  <si>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</si>
  <si>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</si>
  <si>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</si>
  <si>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</si>
  <si>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</si>
  <si>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</si>
  <si>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</si>
  <si>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</si>
  <si>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</si>
  <si>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</si>
  <si>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</si>
  <si>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</si>
  <si>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</si>
  <si>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</si>
  <si>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</si>
  <si>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</si>
  <si>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</si>
  <si>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</si>
  <si>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</si>
  <si>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</si>
  <si>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</si>
  <si>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</si>
  <si>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</si>
  <si>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</si>
  <si>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</si>
  <si>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</si>
  <si>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</si>
  <si>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</si>
  <si>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</si>
  <si>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</si>
  <si>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</si>
  <si>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</si>
  <si>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</si>
  <si>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</si>
  <si>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</si>
  <si>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</si>
  <si>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</si>
  <si>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</si>
  <si>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</si>
  <si>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</si>
  <si>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</si>
  <si>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</si>
  <si>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</si>
  <si>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</si>
  <si>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</si>
  <si>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</si>
  <si>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</si>
  <si>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</si>
  <si>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</si>
  <si>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</si>
  <si>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</si>
  <si>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</si>
  <si>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</si>
  <si>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</si>
  <si>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</si>
  <si>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</si>
  <si>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</si>
  <si>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</si>
  <si>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</si>
  <si>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</si>
  <si>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</si>
  <si>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</si>
  <si>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</si>
  <si>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</si>
  <si>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</si>
  <si>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</si>
  <si>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</si>
  <si>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</si>
  <si>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</si>
  <si>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</si>
  <si>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</si>
  <si>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</si>
  <si>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</si>
  <si>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</si>
  <si>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</si>
  <si>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</si>
  <si>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</si>
  <si>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</si>
  <si>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</si>
  <si>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</si>
  <si>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</si>
  <si>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</si>
  <si>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</si>
  <si>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</si>
  <si>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</si>
  <si>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</si>
  <si>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</si>
  <si>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</si>
  <si>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</si>
  <si>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</si>
  <si>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</si>
  <si>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</si>
  <si>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</si>
  <si>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</si>
  <si>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</si>
  <si>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</si>
  <si>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</si>
  <si>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</si>
  <si>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</si>
  <si>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</si>
  <si>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</si>
  <si>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</si>
  <si>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</si>
  <si>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</si>
  <si>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</si>
  <si>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</si>
  <si>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</si>
  <si>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</si>
  <si>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</si>
  <si>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</si>
  <si>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</si>
  <si>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</si>
  <si>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</si>
  <si>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</si>
  <si>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</si>
  <si>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</si>
  <si>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</si>
  <si>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</si>
  <si>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</si>
  <si>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</si>
  <si>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</si>
  <si>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</si>
  <si>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</si>
  <si>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</si>
  <si>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</si>
  <si>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</si>
  <si>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</si>
  <si>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</si>
  <si>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</si>
  <si>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</si>
  <si>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</si>
  <si>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</si>
  <si>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</si>
  <si>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</si>
  <si>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</si>
  <si>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</si>
  <si>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</si>
  <si>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</si>
  <si>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</si>
  <si>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</si>
  <si>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</si>
  <si>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</si>
  <si>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</si>
  <si>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</si>
  <si>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</si>
  <si>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</si>
  <si>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</si>
  <si>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</si>
  <si>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</si>
  <si>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</si>
  <si>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</si>
  <si>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</si>
  <si>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</si>
  <si>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</si>
  <si>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</si>
  <si>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</si>
  <si>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</si>
  <si>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</si>
  <si>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</si>
  <si>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</si>
  <si>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</si>
  <si>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</si>
  <si>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</si>
  <si>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</si>
  <si>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</si>
  <si>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</si>
  <si>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</si>
  <si>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</si>
  <si>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</si>
  <si>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</si>
  <si>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</si>
  <si>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</si>
  <si>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</si>
  <si>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</si>
  <si>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</si>
  <si>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</si>
  <si>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</si>
  <si>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</si>
  <si>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</si>
  <si>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</si>
  <si>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</si>
  <si>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</si>
  <si>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</si>
  <si>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</si>
  <si>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</si>
  <si>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</si>
  <si>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</si>
  <si>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</si>
  <si>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</si>
  <si>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</si>
  <si>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</si>
  <si>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</si>
  <si>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</si>
  <si>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</si>
  <si>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</si>
  <si>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</si>
  <si>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</si>
  <si>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</si>
  <si>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</si>
  <si>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</si>
  <si>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</si>
  <si>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</si>
  <si>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</si>
  <si>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</si>
  <si>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</si>
  <si>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</si>
  <si>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</si>
  <si>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</si>
  <si>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</si>
  <si>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</si>
  <si>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</si>
  <si>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</si>
  <si>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</si>
  <si>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</si>
  <si>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</si>
  <si>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</si>
  <si>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</si>
  <si>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</si>
  <si>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</si>
  <si>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</si>
  <si>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</si>
  <si>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</si>
  <si>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</si>
  <si>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</si>
  <si>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</si>
  <si>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</si>
  <si>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</si>
  <si>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</si>
  <si>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</si>
  <si>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</si>
  <si>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</si>
  <si>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</si>
  <si>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</si>
  <si>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</si>
  <si>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</si>
  <si>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</si>
  <si>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</si>
  <si>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</si>
  <si>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</si>
  <si>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</si>
  <si>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</si>
  <si>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</si>
  <si>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</si>
  <si>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</si>
  <si>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</si>
  <si>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</si>
  <si>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</si>
  <si>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</si>
  <si>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</si>
  <si>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</si>
  <si>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</si>
  <si>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</si>
  <si>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</si>
  <si>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</si>
  <si>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</si>
  <si>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</si>
  <si>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</si>
  <si>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</si>
  <si>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</si>
  <si>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</si>
  <si>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</si>
  <si>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</si>
  <si>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</si>
  <si>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</si>
  <si>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</si>
  <si>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</si>
  <si>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</si>
  <si>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</si>
  <si>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</si>
  <si>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</si>
  <si>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</si>
  <si>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</si>
  <si>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</si>
  <si>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</si>
  <si>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</si>
  <si>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</si>
  <si>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</si>
  <si>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</si>
  <si>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</si>
  <si>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</si>
  <si>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</si>
  <si>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</si>
  <si>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</si>
  <si>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</si>
  <si>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</si>
  <si>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</si>
  <si>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</si>
  <si>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</si>
  <si>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</si>
  <si>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</si>
  <si>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</si>
  <si>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</si>
  <si>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</si>
  <si>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</si>
  <si>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</si>
  <si>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</si>
  <si>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</si>
  <si>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</si>
  <si>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</si>
  <si>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</si>
  <si>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</si>
  <si>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</si>
  <si>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</si>
  <si>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</si>
  <si>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</si>
  <si>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</si>
  <si>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</si>
  <si>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</si>
  <si>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</si>
  <si>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</si>
  <si>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</si>
  <si>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</si>
  <si>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</si>
  <si>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</si>
  <si>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</si>
  <si>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</si>
  <si>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</si>
  <si>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</si>
  <si>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</si>
  <si>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</si>
  <si>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</si>
  <si>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</si>
  <si>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</si>
  <si>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</si>
  <si>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</si>
  <si>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</si>
  <si>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</si>
  <si>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</si>
  <si>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</si>
  <si>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</si>
  <si>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</si>
  <si>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</si>
  <si>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</si>
  <si>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</si>
  <si>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</si>
  <si>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</si>
  <si>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</si>
  <si>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</si>
  <si>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</si>
  <si>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</si>
  <si>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</si>
  <si>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</si>
  <si>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</si>
  <si>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</si>
  <si>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</si>
  <si>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</si>
  <si>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</si>
  <si>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</si>
  <si>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</si>
  <si>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</si>
  <si>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</si>
  <si>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</si>
  <si>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</si>
  <si>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</si>
  <si>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</si>
  <si>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</si>
  <si>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</si>
  <si>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</si>
  <si>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</si>
  <si>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</si>
  <si>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</si>
  <si>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</si>
  <si>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</si>
  <si>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</si>
  <si>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</si>
  <si>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</si>
  <si>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</si>
  <si>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</si>
  <si>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</si>
  <si>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</si>
  <si>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</si>
  <si>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</si>
  <si>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</si>
  <si>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</si>
  <si>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</si>
  <si>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</si>
  <si>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</si>
  <si>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</si>
  <si>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</si>
  <si>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</si>
  <si>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</si>
  <si>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</si>
  <si>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</si>
  <si>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</si>
  <si>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</si>
  <si>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</si>
  <si>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</si>
  <si>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</si>
  <si>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</si>
  <si>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</si>
  <si>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</si>
  <si>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</si>
  <si>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</si>
  <si>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</si>
  <si>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</si>
  <si>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</si>
  <si>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</si>
  <si>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</si>
  <si>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</si>
  <si>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</si>
  <si>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</si>
  <si>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</si>
  <si>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</si>
  <si>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</si>
  <si>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</si>
  <si>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</si>
  <si>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</si>
  <si>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</si>
  <si>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</si>
  <si>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</si>
  <si>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</si>
  <si>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</si>
  <si>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</si>
  <si>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</si>
  <si>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</si>
  <si>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</si>
  <si>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</si>
  <si>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</si>
  <si>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</si>
  <si>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</si>
  <si>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</si>
  <si>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</si>
  <si>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</si>
  <si>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</si>
  <si>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</si>
  <si>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</si>
  <si>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</si>
  <si>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</si>
  <si>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</si>
  <si>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</si>
  <si>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</si>
  <si>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</si>
  <si>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</si>
  <si>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</si>
  <si>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</si>
  <si>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</si>
  <si>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</si>
  <si>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</si>
  <si>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</si>
  <si>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</si>
  <si>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</si>
  <si>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</si>
  <si>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</si>
  <si>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</si>
  <si>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</si>
  <si>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</si>
  <si>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</si>
  <si>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</si>
  <si>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</si>
  <si>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</si>
  <si>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</si>
  <si>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</si>
  <si>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</si>
  <si>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</si>
  <si>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</si>
  <si>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</si>
  <si>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</si>
  <si>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</si>
  <si>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</si>
  <si>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</si>
  <si>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</si>
  <si>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</si>
  <si>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</si>
  <si>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</si>
  <si>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</si>
  <si>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</si>
  <si>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</si>
  <si>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</si>
  <si>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</si>
  <si>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</si>
  <si>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</si>
  <si>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</si>
  <si>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</si>
  <si>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</si>
  <si>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</si>
  <si>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</si>
  <si>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</si>
  <si>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</si>
  <si>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</si>
  <si>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</si>
  <si>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</si>
  <si>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</si>
  <si>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</si>
  <si>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</si>
  <si>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</si>
  <si>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</si>
  <si>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</si>
  <si>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</si>
  <si>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</si>
  <si>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</si>
  <si>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</si>
  <si>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</si>
  <si>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</si>
  <si>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</si>
  <si>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</si>
  <si>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</si>
  <si>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</si>
  <si>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</si>
  <si>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</si>
  <si>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</si>
  <si>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</si>
  <si>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</si>
  <si>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</si>
  <si>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</si>
  <si>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</si>
  <si>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</si>
  <si>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</si>
  <si>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</si>
  <si>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</si>
  <si>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</si>
  <si>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</si>
  <si>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</si>
  <si>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</si>
  <si>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</si>
  <si>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</si>
  <si>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</si>
  <si>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</si>
  <si>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</si>
  <si>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</si>
  <si>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</si>
  <si>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</si>
  <si>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</si>
  <si>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</si>
  <si>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</si>
  <si>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</si>
  <si>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</si>
  <si>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</si>
  <si>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</si>
  <si>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</si>
  <si>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</si>
  <si>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</si>
  <si>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</si>
  <si>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</si>
  <si>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</si>
  <si>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</si>
  <si>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</si>
  <si>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</si>
  <si>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</si>
  <si>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</si>
  <si>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</si>
  <si>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</si>
  <si>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</si>
  <si>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</si>
  <si>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</si>
  <si>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</si>
  <si>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</si>
  <si>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</si>
  <si>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</si>
  <si>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</si>
  <si>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</si>
  <si>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</si>
  <si>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</si>
  <si>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</si>
  <si>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</si>
  <si>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</si>
  <si>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</si>
  <si>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</si>
  <si>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</si>
  <si>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</si>
  <si>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</si>
  <si>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</si>
  <si>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</si>
  <si>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</si>
  <si>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</si>
  <si>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</si>
  <si>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</si>
  <si>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</si>
  <si>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</si>
  <si>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</si>
  <si>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</si>
  <si>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</si>
  <si>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</si>
  <si>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</si>
  <si>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</si>
  <si>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</si>
  <si>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</si>
  <si>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</si>
  <si>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</si>
  <si>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</si>
  <si>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</si>
  <si>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</si>
  <si>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</si>
  <si>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</si>
  <si>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</si>
  <si>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</si>
  <si>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</si>
  <si>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</si>
  <si>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</si>
  <si>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</si>
  <si>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</si>
  <si>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</si>
  <si>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</si>
  <si>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</si>
  <si>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</si>
  <si>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</si>
  <si>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</si>
  <si>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</si>
  <si>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</si>
  <si>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</si>
  <si>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</si>
  <si>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</si>
  <si>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</si>
  <si>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</si>
  <si>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</si>
  <si>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</si>
  <si>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</si>
  <si>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</si>
  <si>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</si>
  <si>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</si>
  <si>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</si>
  <si>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</si>
  <si>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</si>
  <si>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</si>
  <si>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</si>
  <si>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</si>
  <si>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</si>
  <si>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</si>
  <si>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</si>
  <si>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</si>
  <si>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</si>
  <si>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</si>
  <si>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</si>
  <si>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</si>
  <si>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</si>
  <si>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</si>
  <si>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</si>
  <si>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</si>
  <si>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</si>
  <si>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</si>
  <si>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</si>
  <si>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</si>
  <si>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</si>
  <si>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</si>
  <si>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</si>
  <si>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</si>
  <si>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</si>
  <si>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</si>
  <si>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</si>
  <si>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</si>
  <si>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</si>
  <si>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</si>
  <si>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</si>
  <si>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</si>
  <si>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</si>
  <si>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</si>
  <si>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</si>
  <si>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</si>
  <si>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</si>
  <si>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</si>
  <si>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</si>
  <si>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</si>
  <si>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</si>
  <si>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</si>
  <si>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</si>
  <si>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</si>
  <si>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</si>
  <si>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</si>
  <si>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</si>
  <si>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</si>
  <si>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</si>
  <si>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</si>
  <si>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</si>
  <si>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</si>
  <si>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</si>
  <si>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</si>
  <si>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</si>
  <si>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</si>
  <si>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</si>
  <si>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</si>
  <si>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</si>
  <si>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</si>
  <si>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</si>
  <si>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</si>
  <si>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</si>
  <si>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</si>
  <si>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</si>
  <si>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</si>
  <si>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</si>
  <si>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</si>
  <si>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</si>
  <si>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</si>
  <si>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</si>
  <si>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</si>
  <si>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</si>
  <si>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</si>
  <si>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</si>
  <si>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</si>
  <si>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</si>
  <si>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</si>
  <si>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</si>
  <si>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</si>
  <si>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</si>
  <si>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</si>
  <si>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</si>
  <si>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</si>
  <si>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</si>
  <si>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</si>
  <si>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</si>
  <si>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</si>
  <si>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</si>
  <si>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</si>
  <si>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</si>
  <si>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</si>
  <si>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</si>
  <si>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</si>
  <si>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</si>
  <si>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</si>
  <si>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</si>
  <si>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</si>
  <si>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</si>
  <si>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</si>
  <si>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</si>
  <si>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</si>
  <si>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</si>
  <si>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</si>
  <si>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</si>
  <si>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</si>
  <si>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</si>
  <si>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</si>
  <si>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</si>
  <si>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</si>
  <si>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</si>
  <si>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</si>
  <si>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</si>
  <si>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</si>
  <si>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</si>
  <si>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</si>
  <si>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Beyer Family Housing, L.P.</t>
  </si>
  <si>
    <t>Beyer Blvd. Trolley Village</t>
  </si>
  <si>
    <t>James P. Silverwood</t>
  </si>
  <si>
    <t>President</t>
  </si>
  <si>
    <t>San Diego Housing Commission</t>
  </si>
  <si>
    <t>Colin Miller</t>
  </si>
  <si>
    <t>1122 Broadway, Suite 300</t>
  </si>
  <si>
    <t>619-578-7569</t>
  </si>
  <si>
    <t>colinm@sdhc.com</t>
  </si>
  <si>
    <t>NA</t>
  </si>
  <si>
    <t>San Ysidro</t>
  </si>
  <si>
    <t>638-140-07-00, 638-140-08-00,  638-140-11-00</t>
  </si>
  <si>
    <t>11673 George Cooke Express Drive</t>
  </si>
  <si>
    <t>CA</t>
  </si>
  <si>
    <t>James Silverwood</t>
  </si>
  <si>
    <t>858-679-2828</t>
  </si>
  <si>
    <t>james@affirmedhousing.com</t>
  </si>
  <si>
    <t xml:space="preserve">Affirmed Housing Group, Inc. </t>
  </si>
  <si>
    <t>AHG Beyer, LLC</t>
  </si>
  <si>
    <t>Administrative GP</t>
  </si>
  <si>
    <t>CFAH Housing, LLC</t>
  </si>
  <si>
    <t>17190 Bernardo Center Dr., Ste 200</t>
  </si>
  <si>
    <t>Robin Martinez</t>
  </si>
  <si>
    <t>858-386-7211</t>
  </si>
  <si>
    <t>robin@compassfah.org</t>
  </si>
  <si>
    <t>Compass for Affordable Housing</t>
  </si>
  <si>
    <t>Vianney Ruvalcaba</t>
  </si>
  <si>
    <t>858-386-5179</t>
  </si>
  <si>
    <t>vianney@affirmedhousing.com</t>
  </si>
  <si>
    <t>Developer</t>
  </si>
  <si>
    <t>AC Martin</t>
  </si>
  <si>
    <t>900 Wilshire Blvd Suite 2800</t>
  </si>
  <si>
    <t>Los Angeles, CA 90017</t>
  </si>
  <si>
    <t>Patrick Sin</t>
  </si>
  <si>
    <t>Katten Muchin Rosenman LLP</t>
  </si>
  <si>
    <t>2029 Century Park East, Suite 2600</t>
  </si>
  <si>
    <t>Los Angeles, CA 90067-3012</t>
  </si>
  <si>
    <t>David Cohen</t>
  </si>
  <si>
    <t>Novogradac &amp; Company LLP</t>
  </si>
  <si>
    <t>Sun-Ae Woo</t>
  </si>
  <si>
    <t>TBD</t>
  </si>
  <si>
    <t>WNC &amp; Associates</t>
  </si>
  <si>
    <t>17782 Sky Park Circle</t>
  </si>
  <si>
    <t>Irvine, CA 92614</t>
  </si>
  <si>
    <t>Jessica Captanis</t>
  </si>
  <si>
    <t xml:space="preserve">Kinetic Valuation Group, Inc. </t>
  </si>
  <si>
    <t>3901 S. 147th Street, Suite 144</t>
  </si>
  <si>
    <t>Omaha, NE 68144</t>
  </si>
  <si>
    <t>Jay A. Wortmann</t>
  </si>
  <si>
    <t>CONAM Management Corporation</t>
  </si>
  <si>
    <t>3990 Ruffin Rd., Suite 100</t>
  </si>
  <si>
    <t>San Diego, CA 92123-1826</t>
  </si>
  <si>
    <t>Michelle Sites</t>
  </si>
  <si>
    <t>213-614-6011</t>
  </si>
  <si>
    <t>patrick.sin@acmartin.com</t>
  </si>
  <si>
    <t>312-902-5284</t>
  </si>
  <si>
    <t>312-902-1061</t>
  </si>
  <si>
    <t>david.cohen@kattenlaw.com</t>
  </si>
  <si>
    <t>925-949-4223</t>
  </si>
  <si>
    <t>sun-ae.woo@novovo.com</t>
  </si>
  <si>
    <t>(949) 439-2616</t>
  </si>
  <si>
    <t>jcaptanis@wncinc.com</t>
  </si>
  <si>
    <t>402-202-0771</t>
  </si>
  <si>
    <t>jay@kvgteam.com</t>
  </si>
  <si>
    <t>858-614-7376</t>
  </si>
  <si>
    <t>858-614-7576</t>
  </si>
  <si>
    <t>msites@conam.com</t>
  </si>
  <si>
    <t>5% avail cashflow</t>
  </si>
  <si>
    <t>San Diego Metropolitan Transit System</t>
  </si>
  <si>
    <t>Secured by Leasehold Interest</t>
  </si>
  <si>
    <t>Inner City Infill Site</t>
  </si>
  <si>
    <t>CC-3-6 / Residential Permitted 1 DU / 1,000 SF or 55 DU</t>
  </si>
  <si>
    <t xml:space="preserve">Complete Communities affordability restrictions. Need at least 24 affordable units to achieve proposed density. </t>
  </si>
  <si>
    <t xml:space="preserve">0. Subject to Parking Standards Transit Priority Area (no parking minimums) </t>
  </si>
  <si>
    <t>HCD IIG Grant</t>
  </si>
  <si>
    <t>City of San Diego LMIHAF</t>
  </si>
  <si>
    <t>County of San Diego</t>
  </si>
  <si>
    <t>Credit Checks, Forfeited Deposits</t>
  </si>
  <si>
    <t>AC</t>
  </si>
  <si>
    <t>City of San Diego Bridge to Home (HOME funded)</t>
  </si>
  <si>
    <t>40%/60%</t>
  </si>
  <si>
    <t>Managing GP</t>
  </si>
  <si>
    <t>San Diego, CA 92127</t>
  </si>
  <si>
    <t>1255 Treat Blvd. Suite 140</t>
  </si>
  <si>
    <t>Walnut Creek, CA 94597</t>
  </si>
  <si>
    <t>Redwood Energy</t>
  </si>
  <si>
    <t>1887 Q Street</t>
  </si>
  <si>
    <t>Arcata, CA 95521</t>
  </si>
  <si>
    <t>Stephanie Becerra</t>
  </si>
  <si>
    <t>707-234-7573</t>
  </si>
  <si>
    <t>stephanie@redwoodenergy.net</t>
  </si>
  <si>
    <t>1122 Broadway Unit 300</t>
  </si>
  <si>
    <t>San Diego, CA 92101</t>
  </si>
  <si>
    <t>619-231-9400</t>
  </si>
  <si>
    <t>colinm@sdhc.org</t>
  </si>
  <si>
    <t xml:space="preserve">Medium Density Residential  </t>
  </si>
  <si>
    <t>Medium Density Residential, 131.2 DU/Acre (no density limit under Complete Communities)</t>
  </si>
  <si>
    <t>65 ft. max allowed; using complete communities program (no limit)</t>
  </si>
  <si>
    <t>HCD MHP GAP</t>
  </si>
  <si>
    <t>Project-based vouchers (PBVs)</t>
  </si>
  <si>
    <t>HCD</t>
  </si>
  <si>
    <t>City of San Diego</t>
  </si>
  <si>
    <t>SDHC HUD PBV  non PSH</t>
  </si>
  <si>
    <t>Redwood Energy CUAC dated 6/23/23</t>
  </si>
  <si>
    <t xml:space="preserve">Construction Lender - Citibank </t>
  </si>
  <si>
    <t xml:space="preserve">Equity Investor - WNC, Inc. </t>
  </si>
  <si>
    <t>City of San Diego, LMIHAF</t>
  </si>
  <si>
    <t xml:space="preserve">County of San Diego IHTF </t>
  </si>
  <si>
    <t>HCD Infill Infrastructure Grant (IIG)</t>
  </si>
  <si>
    <t xml:space="preserve">Costs Deferred Until Perm </t>
  </si>
  <si>
    <t>Fixed</t>
  </si>
  <si>
    <t>16601 Ventura Blvd. Suite 200</t>
  </si>
  <si>
    <t>Encino, CA 91436</t>
  </si>
  <si>
    <t>Matt Knipprath</t>
  </si>
  <si>
    <t>805-368-8713</t>
  </si>
  <si>
    <t>Tax-Exempt Construction Loan</t>
  </si>
  <si>
    <t>Taxable Construction Loan</t>
  </si>
  <si>
    <t>Irvine, CA 92641</t>
  </si>
  <si>
    <t>949-439-2616</t>
  </si>
  <si>
    <t>Equity</t>
  </si>
  <si>
    <t>1200 Third Avenue, Suite 1400</t>
  </si>
  <si>
    <t>Monica Hardman</t>
  </si>
  <si>
    <t>619-533-6544</t>
  </si>
  <si>
    <t>Residual Receipts Loan</t>
  </si>
  <si>
    <t xml:space="preserve">3989 Ruffin Rd. </t>
  </si>
  <si>
    <t>San Diego, CA 92123</t>
  </si>
  <si>
    <t>Felipe Murillo</t>
  </si>
  <si>
    <t>858-467-9713</t>
  </si>
  <si>
    <t xml:space="preserve">11673 George Cooke Express Dr. </t>
  </si>
  <si>
    <t>Deferred Costs</t>
  </si>
  <si>
    <t>651 Bannon Street, Suite 400</t>
  </si>
  <si>
    <t>Sacramento, CA 95811</t>
  </si>
  <si>
    <t>Jennifer Seeger</t>
  </si>
  <si>
    <t>916-263-2771</t>
  </si>
  <si>
    <t>Permanent Lean - Citibank</t>
  </si>
  <si>
    <t>City of San Diego - LMIHAF</t>
  </si>
  <si>
    <t>Permanent Loan</t>
  </si>
  <si>
    <t>General Office Costs</t>
  </si>
  <si>
    <t>Payroll Burden/Taxes</t>
  </si>
  <si>
    <t>Fire Alarm Monitoring</t>
  </si>
  <si>
    <t>Other (Misc. State &amp; Local Fees, Issuer Fee):</t>
  </si>
  <si>
    <t>City loan, County loan, and project-based vouchers</t>
  </si>
  <si>
    <t xml:space="preserve">Other: </t>
  </si>
  <si>
    <t>Other: Construction Bank Services Fees, SDHC Construction Review</t>
  </si>
  <si>
    <t>Other: SDHC Monitoring &amp; Underwriting Fee, Interest Prior to Conversion</t>
  </si>
  <si>
    <t>Other: Partnership &amp; Transaction</t>
  </si>
  <si>
    <t>Other: HCD Transition Reserve</t>
  </si>
  <si>
    <t>Other: Transit Passes &amp; MTS/City Fees</t>
  </si>
  <si>
    <t>Other: Lease up Costs</t>
  </si>
  <si>
    <t>Other: Utilities</t>
  </si>
  <si>
    <t>HCD GAP MHP</t>
  </si>
  <si>
    <t>Above residual receipts line for cash flow</t>
  </si>
  <si>
    <t>Annual Payment to Affirmed</t>
  </si>
  <si>
    <t>Ground Lease Payment to MTS</t>
  </si>
  <si>
    <t>Annual Payment to HCD, City, County</t>
  </si>
  <si>
    <t>San Ysidro Park</t>
  </si>
  <si>
    <t>217 W Park Ave</t>
  </si>
  <si>
    <t>Robert Lara</t>
  </si>
  <si>
    <t>(619) 424-0415</t>
  </si>
  <si>
    <t>https://www.sandiego.gov/location/san-ysidro-recreation</t>
  </si>
  <si>
    <t>San Diego Public Library - San Ysidro</t>
  </si>
  <si>
    <t>4235 Beyer Blvd</t>
  </si>
  <si>
    <t>San Diego, CA 92173</t>
  </si>
  <si>
    <t>San Diego, CA 92172</t>
  </si>
  <si>
    <t>Elaine Sinsuan</t>
  </si>
  <si>
    <t>(619) 424-0475</t>
  </si>
  <si>
    <t>https://www.sandiego.gov/public-library/locations/san-ysidro-library</t>
  </si>
  <si>
    <t>El Super</t>
  </si>
  <si>
    <t>350 W San Ysidro Blvd</t>
  </si>
  <si>
    <t>San Ysidro, CA 92173</t>
  </si>
  <si>
    <t>(619) 591-2019</t>
  </si>
  <si>
    <t>https://elsupermarkets.com/</t>
  </si>
  <si>
    <t>Sunset Elementary School</t>
  </si>
  <si>
    <t>3825 Sunset Ln</t>
  </si>
  <si>
    <t>Laura English</t>
  </si>
  <si>
    <t>(619) 428-1148</t>
  </si>
  <si>
    <t>https://sunset.sysdschools.org/</t>
  </si>
  <si>
    <t>San Ysidro Health Center</t>
  </si>
  <si>
    <t>4004 Beyer Blvd</t>
  </si>
  <si>
    <t>Margarita Schneider Munoz, Clarissa Castillo, Jose Montes</t>
  </si>
  <si>
    <t>(619) 662-4100</t>
  </si>
  <si>
    <t>https://www.syhealth.org/services/pharmacy?location=san-ysidro-health-center-san-diego-ca</t>
  </si>
  <si>
    <t>https://www.syhealth.org/services/pharmacy</t>
  </si>
  <si>
    <t>San Ysidro Health Pharmacy</t>
  </si>
  <si>
    <t>Sean Myott</t>
  </si>
  <si>
    <t>4035 Beyer Blvd</t>
  </si>
  <si>
    <t>San Diego, CA</t>
  </si>
  <si>
    <t>https://www.sdmts.com/rider-info</t>
  </si>
  <si>
    <t>Beyer Blvd TrolleyStation</t>
  </si>
  <si>
    <t>(619) 916-7233</t>
  </si>
  <si>
    <t>Oscar Rendon</t>
  </si>
  <si>
    <t>September</t>
  </si>
  <si>
    <t>Other: Solar PV, Site Security</t>
  </si>
  <si>
    <t>4055 Beyer Blvd.</t>
  </si>
  <si>
    <t xml:space="preserve">Senior Vice President of Real Estate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</si>
</sst>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4">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vertical="center" wrapText="1"/>
    </xf>
    <xf numFmtId="0" fontId="0" fillId="0" borderId="0" xfId="0" applyAlignment="1">
      <alignment horizontal="center"/>
    </xf>
    <xf numFmtId="0" fontId="18" fillId="0" borderId="0" xfId="0" applyFont="1" applyAlignment="1">
      <alignment vertical="top" wrapText="1"/>
    </xf>
    <xf numFmtId="0" fontId="25" fillId="0" borderId="0" xfId="0" applyFont="1" applyAlignment="1">
      <alignment horizontal="center"/>
    </xf>
    <xf numFmtId="0" fontId="26" fillId="0" borderId="0" xfId="0" applyFont="1" applyAlignment="1">
      <alignment horizontal="center"/>
    </xf>
    <xf numFmtId="0" fontId="0" fillId="0" borderId="6" xfId="0" applyBorder="1" applyAlignment="1">
      <alignment horizontal="left"/>
    </xf>
    <xf numFmtId="0" fontId="0" fillId="0" borderId="12" xfId="0" applyBorder="1" applyAlignment="1">
      <alignment horizontal="center"/>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left" vertical="top" wrapText="1"/>
    </xf>
    <xf numFmtId="0" fontId="0" fillId="5" borderId="4" xfId="0" applyFill="1" applyBorder="1" applyAlignment="1" applyProtection="1">
      <alignment horizontal="left"/>
      <protection locked="0"/>
    </xf>
    <xf numFmtId="0" fontId="18" fillId="0" borderId="4" xfId="0" applyFont="1" applyBorder="1" applyAlignment="1">
      <alignment horizontal="left"/>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18" fillId="0" borderId="3" xfId="0" applyFont="1" applyBorder="1" applyAlignment="1">
      <alignment horizontal="center"/>
    </xf>
    <xf numFmtId="0" fontId="18" fillId="0" borderId="5" xfId="0" applyFont="1" applyBorder="1" applyAlignment="1">
      <alignment horizontal="center"/>
    </xf>
    <xf numFmtId="0" fontId="25" fillId="0" borderId="4" xfId="0" applyFont="1" applyBorder="1" applyAlignment="1">
      <alignment horizontal="right"/>
    </xf>
    <xf numFmtId="0" fontId="25" fillId="0" borderId="5" xfId="0" applyFont="1" applyBorder="1" applyAlignment="1">
      <alignment horizontal="right"/>
    </xf>
    <xf numFmtId="0" fontId="18" fillId="0" borderId="4" xfId="0" applyFont="1" applyBorder="1" applyAlignment="1">
      <alignment horizontal="center"/>
    </xf>
    <xf numFmtId="0" fontId="0" fillId="5" borderId="3" xfId="0" applyFill="1" applyBorder="1" applyAlignment="1" applyProtection="1">
      <alignment horizontal="left"/>
      <protection locked="0"/>
    </xf>
    <xf numFmtId="0" fontId="18" fillId="0" borderId="0" xfId="0" applyFont="1" applyAlignment="1">
      <alignment horizontal="left" wrapText="1"/>
    </xf>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6" xfId="0" applyFont="1" applyBorder="1" applyAlignment="1">
      <alignment horizontal="center"/>
    </xf>
    <xf numFmtId="0" fontId="18" fillId="0" borderId="0" xfId="543" applyAlignment="1">
      <alignment horizontal="center"/>
    </xf>
    <xf numFmtId="0" fontId="0" fillId="0" borderId="4" xfId="0" applyBorder="1" applyAlignment="1">
      <alignment horizontal="left"/>
    </xf>
    <xf numFmtId="0" fontId="0" fillId="0" borderId="3" xfId="0" applyBorder="1" applyAlignment="1">
      <alignment horizontal="left"/>
    </xf>
    <xf numFmtId="0" fontId="25" fillId="0" borderId="8" xfId="0" applyFont="1" applyBorder="1" applyAlignment="1">
      <alignment horizontal="center" vertical="center" wrapText="1"/>
    </xf>
    <xf numFmtId="0" fontId="25" fillId="0" borderId="6" xfId="0" applyFont="1" applyBorder="1" applyAlignment="1">
      <alignment horizontal="right"/>
    </xf>
    <xf numFmtId="0" fontId="25" fillId="0" borderId="0" xfId="0" applyFont="1" applyAlignment="1">
      <alignment horizontal="center" vertical="center"/>
    </xf>
    <xf numFmtId="168" fontId="0" fillId="0" borderId="3" xfId="0" applyNumberFormat="1" applyBorder="1"/>
    <xf numFmtId="168" fontId="0" fillId="0" borderId="4" xfId="0" applyNumberFormat="1" applyBorder="1"/>
    <xf numFmtId="168" fontId="0" fillId="0" borderId="5" xfId="0" applyNumberFormat="1" applyBorder="1"/>
    <xf numFmtId="0" fontId="25" fillId="0" borderId="7" xfId="0" applyFont="1" applyBorder="1" applyAlignment="1">
      <alignment horizontal="right"/>
    </xf>
    <xf numFmtId="0" fontId="25" fillId="0" borderId="2" xfId="0" applyFont="1" applyBorder="1" applyAlignment="1">
      <alignment horizontal="center"/>
    </xf>
    <xf numFmtId="0" fontId="25" fillId="0" borderId="4" xfId="0" applyFont="1" applyBorder="1" applyAlignment="1">
      <alignment horizontal="center"/>
    </xf>
    <xf numFmtId="0" fontId="0" fillId="0" borderId="0" xfId="0" applyAlignment="1">
      <alignment vertical="top" wrapText="1"/>
    </xf>
    <xf numFmtId="0" fontId="0" fillId="0" borderId="5" xfId="0" applyBorder="1" applyAlignment="1">
      <alignment horizontal="left"/>
    </xf>
    <xf numFmtId="0" fontId="0" fillId="0" borderId="6" xfId="0" applyBorder="1" applyAlignment="1">
      <alignment horizontal="left" wrapText="1"/>
    </xf>
    <xf numFmtId="0" fontId="19" fillId="0" borderId="0" xfId="244" applyAlignment="1">
      <alignment horizontal="left" vertical="top"/>
    </xf>
    <xf numFmtId="0" fontId="41" fillId="0" borderId="0" xfId="0" applyFont="1" applyAlignment="1">
      <alignment horizontal="left" vertical="top" wrapText="1"/>
    </xf>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47" fillId="0" borderId="0" xfId="0" applyFont="1" applyAlignment="1">
      <alignment vertical="top" wrapText="1"/>
    </xf>
    <xf numFmtId="0" fontId="18" fillId="0" borderId="0" xfId="569" applyAlignment="1">
      <alignment horizontal="right" vertical="top" wrapText="1"/>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168" fontId="88" fillId="0" borderId="11" xfId="4499" applyNumberFormat="1" applyFont="1" applyFill="1" applyBorder="1" applyAlignment="1" applyProtection="1">
      <alignment horizontal="left" vertical="center" indent="1"/>
    </xf>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22860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7A8FD9-F525-4976-8D49-9F556BC0D6F0}">
  <we:reference id="WA200009404" version="1.0.0.8" store="Omex" storeType="OMEX"/>
  <we:alternateReferences>
    <we:reference id="WA200009404" version="1.0.0.8" store="WA200009404" storeType="OMEX"/>
  </we:alternateReferences>
  <we:properties>
    <we:property name="claude.fileId" value="&quot;c775e3df-8855-4f41-b721-bacf8674d39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561" t="s">
        <v>0</v>
      </c>
      <c r="B1" s="1561"/>
      <c r="C1" s="1561"/>
      <c r="D1" s="1561"/>
      <c r="E1" s="1561"/>
      <c r="F1" s="1561"/>
      <c r="G1" s="1561"/>
      <c r="H1" s="1561"/>
      <c r="I1" s="1561"/>
      <c r="J1" s="1561"/>
      <c r="K1" s="1561"/>
      <c r="L1" s="1561"/>
      <c r="M1" s="1561"/>
      <c r="N1" s="1561"/>
      <c r="O1" s="1561"/>
      <c r="P1" s="1561"/>
      <c r="Q1" s="1561"/>
      <c r="R1" s="1561"/>
      <c r="S1" s="1561"/>
      <c r="T1" s="1561"/>
      <c r="U1" s="1561"/>
      <c r="V1" s="1561"/>
      <c r="W1" s="1561"/>
      <c r="X1" s="1561"/>
      <c r="Y1" s="1561"/>
      <c r="Z1" s="1561"/>
      <c r="AA1" s="1561"/>
      <c r="AB1" s="1561"/>
      <c r="AC1" s="1561"/>
      <c r="AD1" s="1561"/>
      <c r="AE1" s="1561"/>
      <c r="AF1" s="1561"/>
      <c r="AG1" s="1561"/>
      <c r="AH1" s="1561"/>
      <c r="AI1" s="1561"/>
      <c r="AJ1" s="1561"/>
      <c r="AK1" s="1561"/>
      <c r="AL1" s="1561"/>
    </row>
    <row r="2" spans="1:38" ht="13.8" thickBot="1">
      <c r="A2" s="1755"/>
      <c r="B2" s="1755"/>
      <c r="C2" s="1755"/>
      <c r="D2" s="1755"/>
      <c r="E2" s="1755"/>
      <c r="F2" s="1755"/>
      <c r="G2" s="1755"/>
      <c r="H2" s="1755"/>
      <c r="I2" s="1755"/>
      <c r="J2" s="1755"/>
      <c r="K2" s="1755"/>
      <c r="L2" s="1755"/>
      <c r="M2" s="1755"/>
      <c r="N2" s="1755"/>
      <c r="O2" s="1755"/>
      <c r="P2" s="1755"/>
      <c r="Q2" s="1755"/>
      <c r="R2" s="1755"/>
      <c r="S2" s="1755"/>
      <c r="T2" s="1755"/>
      <c r="U2" s="1755"/>
      <c r="V2" s="1755"/>
      <c r="W2" s="1755"/>
      <c r="X2" s="1755"/>
      <c r="Y2" s="1755"/>
      <c r="Z2" s="1755"/>
      <c r="AA2" s="1755"/>
      <c r="AB2" s="1755"/>
      <c r="AC2" s="1755"/>
      <c r="AD2" s="1755"/>
      <c r="AE2" s="1755"/>
      <c r="AF2" s="1755"/>
      <c r="AG2" s="1755"/>
      <c r="AH2" s="1755"/>
      <c r="AI2" s="1755"/>
      <c r="AJ2" s="1755"/>
      <c r="AK2" s="1755"/>
      <c r="AL2" s="1755"/>
    </row>
    <row r="3" spans="1:38" ht="13.8" thickTop="1"/>
    <row r="4" spans="1:38" s="4" customFormat="1">
      <c r="B4" s="9" t="s">
        <v>1</v>
      </c>
      <c r="C4" s="9" t="s">
        <v>2</v>
      </c>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row>
    <row r="5" spans="1:38">
      <c r="B5" s="1"/>
      <c r="C5" s="1"/>
      <c r="D5" s="2"/>
      <c r="E5" s="2"/>
      <c r="F5" s="2"/>
      <c r="G5" s="2"/>
      <c r="H5" s="2"/>
      <c r="I5" s="2"/>
      <c r="J5" s="2"/>
      <c r="K5" s="2"/>
      <c r="L5" s="2"/>
      <c r="M5" s="2"/>
      <c r="N5" s="2"/>
      <c r="O5" s="2"/>
      <c r="P5" s="2"/>
      <c r="Q5" s="2"/>
      <c r="R5" s="2"/>
      <c r="S5" s="2"/>
      <c r="T5" s="2"/>
      <c r="U5" s="2"/>
      <c r="V5" s="2"/>
      <c r="W5" s="2"/>
      <c r="X5" s="2"/>
      <c r="Y5" s="2"/>
      <c r="Z5" s="2"/>
      <c r="AA5" s="2"/>
      <c r="AB5" s="2"/>
    </row>
    <row r="6" spans="1:38">
      <c r="A6" s="2"/>
      <c r="C6" s="1" t="s">
        <v>3</v>
      </c>
      <c r="D6" s="1" t="s">
        <v>4</v>
      </c>
      <c r="F6" s="2"/>
      <c r="G6" s="2"/>
      <c r="H6" s="2"/>
      <c r="I6" s="2"/>
      <c r="J6" s="2"/>
      <c r="K6" s="2"/>
      <c r="L6" s="2"/>
      <c r="M6" s="2"/>
      <c r="N6" s="2"/>
      <c r="O6" s="2"/>
      <c r="P6" s="2"/>
      <c r="Q6" s="2"/>
      <c r="R6" s="2"/>
      <c r="S6" s="2"/>
      <c r="T6" s="2"/>
      <c r="U6" s="2"/>
      <c r="V6" s="2"/>
      <c r="W6" s="2"/>
      <c r="X6" s="2"/>
      <c r="Y6" s="2"/>
      <c r="Z6" s="2"/>
      <c r="AA6" s="2"/>
      <c r="AB6" s="2"/>
    </row>
    <row r="7" spans="1:38" ht="13.2" customHeight="1">
      <c r="A7" s="114"/>
      <c r="B7" s="114"/>
      <c r="C7" s="115"/>
      <c r="D7" s="1424" t="s">
        <v>5</v>
      </c>
      <c r="E7" s="1424"/>
      <c r="F7" s="1424"/>
      <c r="G7" s="1424"/>
      <c r="H7" s="1424"/>
      <c r="I7" s="1424"/>
      <c r="J7" s="1424"/>
      <c r="K7" s="1424"/>
      <c r="L7" s="1424"/>
      <c r="M7" s="1424"/>
      <c r="N7" s="1424"/>
      <c r="O7" s="1424"/>
      <c r="P7" s="1424"/>
      <c r="Q7" s="1424"/>
      <c r="R7" s="1424"/>
      <c r="S7" s="1424"/>
      <c r="T7" s="1424"/>
      <c r="U7" s="1424"/>
      <c r="V7" s="1424"/>
      <c r="W7" s="1424"/>
      <c r="X7" s="1424"/>
      <c r="Y7" s="1424"/>
      <c r="Z7" s="1424"/>
      <c r="AA7" s="1424"/>
      <c r="AB7" s="1424"/>
      <c r="AC7" s="1424"/>
      <c r="AD7" s="1424"/>
      <c r="AE7" s="1424"/>
      <c r="AF7" s="1424"/>
      <c r="AG7" s="1424"/>
      <c r="AH7" s="1424"/>
      <c r="AI7" s="1424"/>
      <c r="AJ7" s="1424"/>
      <c r="AK7" s="1424"/>
      <c r="AL7" s="1059"/>
    </row>
    <row r="8" spans="1:38">
      <c r="A8" s="114"/>
      <c r="B8" s="114"/>
      <c r="C8" s="115"/>
      <c r="D8" s="1424"/>
      <c r="E8" s="1424"/>
      <c r="F8" s="1424"/>
      <c r="G8" s="1424"/>
      <c r="H8" s="1424"/>
      <c r="I8" s="1424"/>
      <c r="J8" s="1424"/>
      <c r="K8" s="1424"/>
      <c r="L8" s="1424"/>
      <c r="M8" s="1424"/>
      <c r="N8" s="1424"/>
      <c r="O8" s="1424"/>
      <c r="P8" s="1424"/>
      <c r="Q8" s="1424"/>
      <c r="R8" s="1424"/>
      <c r="S8" s="1424"/>
      <c r="T8" s="1424"/>
      <c r="U8" s="1424"/>
      <c r="V8" s="1424"/>
      <c r="W8" s="1424"/>
      <c r="X8" s="1424"/>
      <c r="Y8" s="1424"/>
      <c r="Z8" s="1424"/>
      <c r="AA8" s="1424"/>
      <c r="AB8" s="1424"/>
      <c r="AC8" s="1424"/>
      <c r="AD8" s="1424"/>
      <c r="AE8" s="1424"/>
      <c r="AF8" s="1424"/>
      <c r="AG8" s="1424"/>
      <c r="AH8" s="1424"/>
      <c r="AI8" s="1424"/>
      <c r="AJ8" s="1424"/>
      <c r="AK8" s="1424"/>
      <c r="AL8" s="1059"/>
    </row>
    <row r="9" spans="1:38">
      <c r="A9" s="114"/>
      <c r="B9" s="114"/>
      <c r="C9" s="115"/>
      <c r="D9" s="1424"/>
      <c r="E9" s="1424"/>
      <c r="F9" s="1424"/>
      <c r="G9" s="1424"/>
      <c r="H9" s="1424"/>
      <c r="I9" s="1424"/>
      <c r="J9" s="1424"/>
      <c r="K9" s="1424"/>
      <c r="L9" s="1424"/>
      <c r="M9" s="1424"/>
      <c r="N9" s="1424"/>
      <c r="O9" s="1424"/>
      <c r="P9" s="1424"/>
      <c r="Q9" s="1424"/>
      <c r="R9" s="1424"/>
      <c r="S9" s="1424"/>
      <c r="T9" s="1424"/>
      <c r="U9" s="1424"/>
      <c r="V9" s="1424"/>
      <c r="W9" s="1424"/>
      <c r="X9" s="1424"/>
      <c r="Y9" s="1424"/>
      <c r="Z9" s="1424"/>
      <c r="AA9" s="1424"/>
      <c r="AB9" s="1424"/>
      <c r="AC9" s="1424"/>
      <c r="AD9" s="1424"/>
      <c r="AE9" s="1424"/>
      <c r="AF9" s="1424"/>
      <c r="AG9" s="1424"/>
      <c r="AH9" s="1424"/>
      <c r="AI9" s="1424"/>
      <c r="AJ9" s="1424"/>
      <c r="AK9" s="1424"/>
      <c r="AL9" s="1059"/>
    </row>
    <row r="10" spans="1:38">
      <c r="A10" s="114"/>
      <c r="B10" s="114"/>
      <c r="C10" s="115"/>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row>
    <row r="11" spans="1:38" ht="13.2" customHeight="1">
      <c r="A11" s="114"/>
      <c r="B11" s="114"/>
      <c r="C11" s="115"/>
      <c r="D11" s="1424" t="s">
        <v>6</v>
      </c>
      <c r="E11" s="1424"/>
      <c r="F11" s="1424"/>
      <c r="G11" s="1424"/>
      <c r="H11" s="1424"/>
      <c r="I11" s="1424"/>
      <c r="J11" s="1424"/>
      <c r="K11" s="1424"/>
      <c r="L11" s="1424"/>
      <c r="M11" s="1424"/>
      <c r="N11" s="1424"/>
      <c r="O11" s="1424"/>
      <c r="P11" s="1424"/>
      <c r="Q11" s="1424"/>
      <c r="R11" s="1424"/>
      <c r="S11" s="1424"/>
      <c r="T11" s="1424"/>
      <c r="U11" s="1424"/>
      <c r="V11" s="1424"/>
      <c r="W11" s="1424"/>
      <c r="X11" s="1424"/>
      <c r="Y11" s="1424"/>
      <c r="Z11" s="1424"/>
      <c r="AA11" s="1424"/>
      <c r="AB11" s="1424"/>
      <c r="AC11" s="1424"/>
      <c r="AD11" s="1424"/>
      <c r="AE11" s="1424"/>
      <c r="AF11" s="1424"/>
      <c r="AG11" s="1424"/>
      <c r="AH11" s="1424"/>
      <c r="AI11" s="1424"/>
      <c r="AJ11" s="1424"/>
      <c r="AK11" s="1424"/>
      <c r="AL11" s="1059"/>
    </row>
    <row r="12" spans="1:38">
      <c r="A12" s="114"/>
      <c r="B12" s="114"/>
      <c r="C12" s="115"/>
      <c r="D12" s="1424"/>
      <c r="E12" s="1424"/>
      <c r="F12" s="1424"/>
      <c r="G12" s="1424"/>
      <c r="H12" s="1424"/>
      <c r="I12" s="1424"/>
      <c r="J12" s="1424"/>
      <c r="K12" s="1424"/>
      <c r="L12" s="1424"/>
      <c r="M12" s="1424"/>
      <c r="N12" s="1424"/>
      <c r="O12" s="1424"/>
      <c r="P12" s="1424"/>
      <c r="Q12" s="1424"/>
      <c r="R12" s="1424"/>
      <c r="S12" s="1424"/>
      <c r="T12" s="1424"/>
      <c r="U12" s="1424"/>
      <c r="V12" s="1424"/>
      <c r="W12" s="1424"/>
      <c r="X12" s="1424"/>
      <c r="Y12" s="1424"/>
      <c r="Z12" s="1424"/>
      <c r="AA12" s="1424"/>
      <c r="AB12" s="1424"/>
      <c r="AC12" s="1424"/>
      <c r="AD12" s="1424"/>
      <c r="AE12" s="1424"/>
      <c r="AF12" s="1424"/>
      <c r="AG12" s="1424"/>
      <c r="AH12" s="1424"/>
      <c r="AI12" s="1424"/>
      <c r="AJ12" s="1424"/>
      <c r="AK12" s="1424"/>
      <c r="AL12" s="1059"/>
    </row>
    <row r="13" spans="1:38">
      <c r="A13" s="114"/>
      <c r="B13" s="114"/>
      <c r="C13" s="115"/>
      <c r="D13" s="1424"/>
      <c r="E13" s="1424"/>
      <c r="F13" s="1424"/>
      <c r="G13" s="1424"/>
      <c r="H13" s="1424"/>
      <c r="I13" s="1424"/>
      <c r="J13" s="1424"/>
      <c r="K13" s="1424"/>
      <c r="L13" s="1424"/>
      <c r="M13" s="1424"/>
      <c r="N13" s="1424"/>
      <c r="O13" s="1424"/>
      <c r="P13" s="1424"/>
      <c r="Q13" s="1424"/>
      <c r="R13" s="1424"/>
      <c r="S13" s="1424"/>
      <c r="T13" s="1424"/>
      <c r="U13" s="1424"/>
      <c r="V13" s="1424"/>
      <c r="W13" s="1424"/>
      <c r="X13" s="1424"/>
      <c r="Y13" s="1424"/>
      <c r="Z13" s="1424"/>
      <c r="AA13" s="1424"/>
      <c r="AB13" s="1424"/>
      <c r="AC13" s="1424"/>
      <c r="AD13" s="1424"/>
      <c r="AE13" s="1424"/>
      <c r="AF13" s="1424"/>
      <c r="AG13" s="1424"/>
      <c r="AH13" s="1424"/>
      <c r="AI13" s="1424"/>
      <c r="AJ13" s="1424"/>
      <c r="AK13" s="1424"/>
      <c r="AL13" s="1059"/>
    </row>
    <row r="14" spans="1:38">
      <c r="A14" s="114"/>
      <c r="B14" s="114"/>
      <c r="C14" s="115"/>
      <c r="D14" s="1068"/>
      <c r="E14" s="1068"/>
      <c r="F14" s="1068"/>
      <c r="G14" s="1068"/>
      <c r="H14" s="1068"/>
      <c r="I14" s="1068"/>
      <c r="J14" s="1068"/>
      <c r="K14" s="1068"/>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59"/>
    </row>
    <row r="15" spans="1:38" ht="13.2" customHeight="1">
      <c r="A15" s="114"/>
      <c r="B15" s="114"/>
      <c r="C15" s="115"/>
      <c r="D15" s="1424" t="s">
        <v>7</v>
      </c>
      <c r="E15" s="1424"/>
      <c r="F15" s="1424"/>
      <c r="G15" s="1424"/>
      <c r="H15" s="1424"/>
      <c r="I15" s="1424"/>
      <c r="J15" s="1424"/>
      <c r="K15" s="1424"/>
      <c r="L15" s="1424"/>
      <c r="M15" s="1424"/>
      <c r="N15" s="1424"/>
      <c r="O15" s="1424"/>
      <c r="P15" s="1424"/>
      <c r="Q15" s="1424"/>
      <c r="R15" s="1424"/>
      <c r="S15" s="1424"/>
      <c r="T15" s="1424"/>
      <c r="U15" s="1424"/>
      <c r="V15" s="1424"/>
      <c r="W15" s="1424"/>
      <c r="X15" s="1424"/>
      <c r="Y15" s="1424"/>
      <c r="Z15" s="1424"/>
      <c r="AA15" s="1424"/>
      <c r="AB15" s="1424"/>
      <c r="AC15" s="1424"/>
      <c r="AD15" s="1424"/>
      <c r="AE15" s="1424"/>
      <c r="AF15" s="1424"/>
      <c r="AG15" s="1424"/>
      <c r="AH15" s="1424"/>
      <c r="AI15" s="1424"/>
      <c r="AJ15" s="1424"/>
      <c r="AK15" s="1424"/>
      <c r="AL15" s="1059"/>
    </row>
    <row r="16" spans="1:38" ht="13.2" customHeight="1">
      <c r="A16" s="114"/>
      <c r="B16" s="114"/>
      <c r="C16" s="115"/>
      <c r="D16" s="1424"/>
      <c r="E16" s="1424"/>
      <c r="F16" s="1424"/>
      <c r="G16" s="1424"/>
      <c r="H16" s="1424"/>
      <c r="I16" s="1424"/>
      <c r="J16" s="1424"/>
      <c r="K16" s="1424"/>
      <c r="L16" s="1424"/>
      <c r="M16" s="1424"/>
      <c r="N16" s="1424"/>
      <c r="O16" s="1424"/>
      <c r="P16" s="1424"/>
      <c r="Q16" s="1424"/>
      <c r="R16" s="1424"/>
      <c r="S16" s="1424"/>
      <c r="T16" s="1424"/>
      <c r="U16" s="1424"/>
      <c r="V16" s="1424"/>
      <c r="W16" s="1424"/>
      <c r="X16" s="1424"/>
      <c r="Y16" s="1424"/>
      <c r="Z16" s="1424"/>
      <c r="AA16" s="1424"/>
      <c r="AB16" s="1424"/>
      <c r="AC16" s="1424"/>
      <c r="AD16" s="1424"/>
      <c r="AE16" s="1424"/>
      <c r="AF16" s="1424"/>
      <c r="AG16" s="1424"/>
      <c r="AH16" s="1424"/>
      <c r="AI16" s="1424"/>
      <c r="AJ16" s="1424"/>
      <c r="AK16" s="1424"/>
      <c r="AL16" s="1059"/>
    </row>
    <row r="17" spans="1:38">
      <c r="A17" s="114"/>
      <c r="B17" s="114"/>
      <c r="C17" s="115"/>
      <c r="D17" s="1424"/>
      <c r="E17" s="1424"/>
      <c r="F17" s="1424"/>
      <c r="G17" s="1424"/>
      <c r="H17" s="1424"/>
      <c r="I17" s="1424"/>
      <c r="J17" s="1424"/>
      <c r="K17" s="1424"/>
      <c r="L17" s="1424"/>
      <c r="M17" s="1424"/>
      <c r="N17" s="1424"/>
      <c r="O17" s="1424"/>
      <c r="P17" s="1424"/>
      <c r="Q17" s="1424"/>
      <c r="R17" s="1424"/>
      <c r="S17" s="1424"/>
      <c r="T17" s="1424"/>
      <c r="U17" s="1424"/>
      <c r="V17" s="1424"/>
      <c r="W17" s="1424"/>
      <c r="X17" s="1424"/>
      <c r="Y17" s="1424"/>
      <c r="Z17" s="1424"/>
      <c r="AA17" s="1424"/>
      <c r="AB17" s="1424"/>
      <c r="AC17" s="1424"/>
      <c r="AD17" s="1424"/>
      <c r="AE17" s="1424"/>
      <c r="AF17" s="1424"/>
      <c r="AG17" s="1424"/>
      <c r="AH17" s="1424"/>
      <c r="AI17" s="1424"/>
      <c r="AJ17" s="1424"/>
      <c r="AK17" s="1424"/>
      <c r="AL17" s="1059"/>
    </row>
    <row r="18" spans="1:38">
      <c r="A18" s="114"/>
      <c r="B18" s="114"/>
      <c r="C18" s="115"/>
      <c r="D18" s="1110" t="s">
        <v>8</v>
      </c>
      <c r="E18" s="1068"/>
      <c r="G18" s="1068"/>
      <c r="H18" s="1068"/>
      <c r="I18" s="1068"/>
      <c r="J18" s="1757" t="s">
        <v>9</v>
      </c>
      <c r="K18" s="1757"/>
      <c r="L18" s="1757"/>
      <c r="M18" s="1757"/>
      <c r="N18" s="1757"/>
      <c r="O18" s="1757"/>
      <c r="P18" s="1757"/>
      <c r="Q18" s="1757"/>
      <c r="R18" s="1757"/>
      <c r="S18" s="1757"/>
      <c r="T18" s="1757"/>
      <c r="U18" s="1757"/>
      <c r="V18" s="1757"/>
      <c r="W18" s="1757"/>
      <c r="X18" s="1757"/>
      <c r="Y18" s="1757"/>
      <c r="Z18" s="1757"/>
      <c r="AA18" s="1757"/>
      <c r="AB18" s="1757"/>
      <c r="AC18" s="1757"/>
      <c r="AD18" s="1757"/>
      <c r="AE18" s="1757"/>
      <c r="AF18" s="1757"/>
      <c r="AG18" s="1757"/>
      <c r="AH18" s="1757"/>
      <c r="AI18" s="1757"/>
      <c r="AJ18" s="1757"/>
      <c r="AK18" s="1757"/>
      <c r="AL18" s="1059"/>
    </row>
    <row r="19" spans="1:38">
      <c r="A19" s="114"/>
      <c r="B19" s="114"/>
      <c r="C19" s="115"/>
      <c r="D19" s="1068"/>
      <c r="E19" s="1068"/>
      <c r="F19" s="1103"/>
      <c r="G19" s="1068"/>
      <c r="H19" s="1068"/>
      <c r="I19" s="1068"/>
      <c r="J19" s="1068"/>
      <c r="K19" s="1068"/>
      <c r="L19" s="1068"/>
      <c r="M19" s="1068"/>
      <c r="N19" s="1068"/>
      <c r="O19" s="1068"/>
      <c r="P19" s="1068"/>
      <c r="Q19" s="1068"/>
      <c r="R19" s="1068"/>
      <c r="S19" s="1068"/>
      <c r="T19" s="1068"/>
      <c r="U19" s="1068"/>
      <c r="V19" s="1068"/>
      <c r="W19" s="1068"/>
      <c r="X19" s="1068"/>
      <c r="Y19" s="1068"/>
      <c r="Z19" s="1068"/>
      <c r="AA19" s="1068"/>
      <c r="AB19" s="1068"/>
      <c r="AC19" s="1068"/>
      <c r="AD19" s="1068"/>
      <c r="AE19" s="1068"/>
      <c r="AF19" s="1068"/>
      <c r="AG19" s="1068"/>
      <c r="AH19" s="1068"/>
      <c r="AI19" s="1068"/>
      <c r="AJ19" s="1068"/>
      <c r="AK19" s="1068"/>
      <c r="AL19" s="1059"/>
    </row>
    <row r="20" spans="1:38" ht="13.2" customHeight="1">
      <c r="A20" s="114"/>
      <c r="B20" s="114"/>
      <c r="C20" s="115"/>
      <c r="D20" s="1424" t="s">
        <v>10</v>
      </c>
      <c r="E20" s="1424"/>
      <c r="F20" s="1424"/>
      <c r="G20" s="1424"/>
      <c r="H20" s="1424"/>
      <c r="I20" s="1424"/>
      <c r="J20" s="1424"/>
      <c r="K20" s="1424"/>
      <c r="L20" s="1424"/>
      <c r="M20" s="1424"/>
      <c r="N20" s="1424"/>
      <c r="O20" s="1424"/>
      <c r="P20" s="1424"/>
      <c r="Q20" s="1424"/>
      <c r="R20" s="1424"/>
      <c r="S20" s="1424"/>
      <c r="T20" s="1424"/>
      <c r="U20" s="1424"/>
      <c r="V20" s="1424"/>
      <c r="W20" s="1424"/>
      <c r="X20" s="1424"/>
      <c r="Y20" s="1424"/>
      <c r="Z20" s="1424"/>
      <c r="AA20" s="1424"/>
      <c r="AB20" s="1424"/>
      <c r="AC20" s="1424"/>
      <c r="AD20" s="1424"/>
      <c r="AE20" s="1424"/>
      <c r="AF20" s="1424"/>
      <c r="AG20" s="1424"/>
      <c r="AH20" s="1424"/>
      <c r="AI20" s="1424"/>
      <c r="AJ20" s="1424"/>
      <c r="AK20" s="1424"/>
      <c r="AL20" s="114"/>
    </row>
    <row r="21" spans="1:38">
      <c r="A21" s="114"/>
      <c r="B21" s="114"/>
      <c r="C21" s="115"/>
      <c r="D21" s="1424"/>
      <c r="E21" s="1424"/>
      <c r="F21" s="1424"/>
      <c r="G21" s="1424"/>
      <c r="H21" s="1424"/>
      <c r="I21" s="1424"/>
      <c r="J21" s="1424"/>
      <c r="K21" s="1424"/>
      <c r="L21" s="1424"/>
      <c r="M21" s="1424"/>
      <c r="N21" s="1424"/>
      <c r="O21" s="1424"/>
      <c r="P21" s="1424"/>
      <c r="Q21" s="1424"/>
      <c r="R21" s="1424"/>
      <c r="S21" s="1424"/>
      <c r="T21" s="1424"/>
      <c r="U21" s="1424"/>
      <c r="V21" s="1424"/>
      <c r="W21" s="1424"/>
      <c r="X21" s="1424"/>
      <c r="Y21" s="1424"/>
      <c r="Z21" s="1424"/>
      <c r="AA21" s="1424"/>
      <c r="AB21" s="1424"/>
      <c r="AC21" s="1424"/>
      <c r="AD21" s="1424"/>
      <c r="AE21" s="1424"/>
      <c r="AF21" s="1424"/>
      <c r="AG21" s="1424"/>
      <c r="AH21" s="1424"/>
      <c r="AI21" s="1424"/>
      <c r="AJ21" s="1424"/>
      <c r="AK21" s="1424"/>
      <c r="AL21" s="114"/>
    </row>
    <row r="22" spans="1:38">
      <c r="A22" s="114"/>
      <c r="B22" s="114"/>
      <c r="C22" s="115"/>
      <c r="D22" s="1424"/>
      <c r="E22" s="1424"/>
      <c r="F22" s="1424"/>
      <c r="G22" s="1424"/>
      <c r="H22" s="1424"/>
      <c r="I22" s="1424"/>
      <c r="J22" s="1424"/>
      <c r="K22" s="1424"/>
      <c r="L22" s="1424"/>
      <c r="M22" s="1424"/>
      <c r="N22" s="1424"/>
      <c r="O22" s="1424"/>
      <c r="P22" s="1424"/>
      <c r="Q22" s="1424"/>
      <c r="R22" s="1424"/>
      <c r="S22" s="1424"/>
      <c r="T22" s="1424"/>
      <c r="U22" s="1424"/>
      <c r="V22" s="1424"/>
      <c r="W22" s="1424"/>
      <c r="X22" s="1424"/>
      <c r="Y22" s="1424"/>
      <c r="Z22" s="1424"/>
      <c r="AA22" s="1424"/>
      <c r="AB22" s="1424"/>
      <c r="AC22" s="1424"/>
      <c r="AD22" s="1424"/>
      <c r="AE22" s="1424"/>
      <c r="AF22" s="1424"/>
      <c r="AG22" s="1424"/>
      <c r="AH22" s="1424"/>
      <c r="AI22" s="1424"/>
      <c r="AJ22" s="1424"/>
      <c r="AK22" s="1424"/>
      <c r="AL22" s="114"/>
    </row>
    <row r="23" spans="1:38" ht="13.2" customHeight="1">
      <c r="A23" s="114"/>
      <c r="B23" s="114"/>
      <c r="C23" s="115"/>
      <c r="D23" s="1424"/>
      <c r="E23" s="1424"/>
      <c r="F23" s="1424"/>
      <c r="G23" s="1424"/>
      <c r="H23" s="1424"/>
      <c r="I23" s="1424"/>
      <c r="J23" s="1424"/>
      <c r="K23" s="1424"/>
      <c r="L23" s="1424"/>
      <c r="M23" s="1424"/>
      <c r="N23" s="1424"/>
      <c r="O23" s="1424"/>
      <c r="P23" s="1424"/>
      <c r="Q23" s="1424"/>
      <c r="R23" s="1424"/>
      <c r="S23" s="1424"/>
      <c r="T23" s="1424"/>
      <c r="U23" s="1424"/>
      <c r="V23" s="1424"/>
      <c r="W23" s="1424"/>
      <c r="X23" s="1424"/>
      <c r="Y23" s="1424"/>
      <c r="Z23" s="1424"/>
      <c r="AA23" s="1424"/>
      <c r="AB23" s="1424"/>
      <c r="AC23" s="1424"/>
      <c r="AD23" s="1424"/>
      <c r="AE23" s="1424"/>
      <c r="AF23" s="1424"/>
      <c r="AG23" s="1424"/>
      <c r="AH23" s="1424"/>
      <c r="AI23" s="1424"/>
      <c r="AJ23" s="1424"/>
      <c r="AK23" s="1424"/>
      <c r="AL23" s="114"/>
    </row>
    <row r="24" spans="1:38">
      <c r="A24" s="114"/>
      <c r="B24" s="114"/>
      <c r="C24" s="115"/>
      <c r="D24" s="1424"/>
      <c r="E24" s="1424"/>
      <c r="F24" s="1424"/>
      <c r="G24" s="1424"/>
      <c r="H24" s="1424"/>
      <c r="I24" s="1424"/>
      <c r="J24" s="1424"/>
      <c r="K24" s="1424"/>
      <c r="L24" s="1424"/>
      <c r="M24" s="1424"/>
      <c r="N24" s="1424"/>
      <c r="O24" s="1424"/>
      <c r="P24" s="1424"/>
      <c r="Q24" s="1424"/>
      <c r="R24" s="1424"/>
      <c r="S24" s="1424"/>
      <c r="T24" s="1424"/>
      <c r="U24" s="1424"/>
      <c r="V24" s="1424"/>
      <c r="W24" s="1424"/>
      <c r="X24" s="1424"/>
      <c r="Y24" s="1424"/>
      <c r="Z24" s="1424"/>
      <c r="AA24" s="1424"/>
      <c r="AB24" s="1424"/>
      <c r="AC24" s="1424"/>
      <c r="AD24" s="1424"/>
      <c r="AE24" s="1424"/>
      <c r="AF24" s="1424"/>
      <c r="AG24" s="1424"/>
      <c r="AH24" s="1424"/>
      <c r="AI24" s="1424"/>
      <c r="AJ24" s="1424"/>
      <c r="AK24" s="1424"/>
      <c r="AL24" s="114"/>
    </row>
    <row r="25" spans="1:38">
      <c r="A25" s="114"/>
      <c r="B25" s="114"/>
      <c r="C25" s="115"/>
      <c r="D25" s="1424"/>
      <c r="E25" s="1424"/>
      <c r="F25" s="1424"/>
      <c r="G25" s="1424"/>
      <c r="H25" s="1424"/>
      <c r="I25" s="1424"/>
      <c r="J25" s="1424"/>
      <c r="K25" s="1424"/>
      <c r="L25" s="1424"/>
      <c r="M25" s="1424"/>
      <c r="N25" s="1424"/>
      <c r="O25" s="1424"/>
      <c r="P25" s="1424"/>
      <c r="Q25" s="1424"/>
      <c r="R25" s="1424"/>
      <c r="S25" s="1424"/>
      <c r="T25" s="1424"/>
      <c r="U25" s="1424"/>
      <c r="V25" s="1424"/>
      <c r="W25" s="1424"/>
      <c r="X25" s="1424"/>
      <c r="Y25" s="1424"/>
      <c r="Z25" s="1424"/>
      <c r="AA25" s="1424"/>
      <c r="AB25" s="1424"/>
      <c r="AC25" s="1424"/>
      <c r="AD25" s="1424"/>
      <c r="AE25" s="1424"/>
      <c r="AF25" s="1424"/>
      <c r="AG25" s="1424"/>
      <c r="AH25" s="1424"/>
      <c r="AI25" s="1424"/>
      <c r="AJ25" s="1424"/>
      <c r="AK25" s="1424"/>
      <c r="AL25" s="114"/>
    </row>
    <row r="26" spans="1:38">
      <c r="A26" s="114"/>
      <c r="B26" s="114"/>
      <c r="C26" s="115"/>
      <c r="D26" s="1424"/>
      <c r="E26" s="1424"/>
      <c r="F26" s="1424"/>
      <c r="G26" s="1424"/>
      <c r="H26" s="1424"/>
      <c r="I26" s="1424"/>
      <c r="J26" s="1424"/>
      <c r="K26" s="1424"/>
      <c r="L26" s="1424"/>
      <c r="M26" s="1424"/>
      <c r="N26" s="1424"/>
      <c r="O26" s="1424"/>
      <c r="P26" s="1424"/>
      <c r="Q26" s="1424"/>
      <c r="R26" s="1424"/>
      <c r="S26" s="1424"/>
      <c r="T26" s="1424"/>
      <c r="U26" s="1424"/>
      <c r="V26" s="1424"/>
      <c r="W26" s="1424"/>
      <c r="X26" s="1424"/>
      <c r="Y26" s="1424"/>
      <c r="Z26" s="1424"/>
      <c r="AA26" s="1424"/>
      <c r="AB26" s="1424"/>
      <c r="AC26" s="1424"/>
      <c r="AD26" s="1424"/>
      <c r="AE26" s="1424"/>
      <c r="AF26" s="1424"/>
      <c r="AG26" s="1424"/>
      <c r="AH26" s="1424"/>
      <c r="AI26" s="1424"/>
      <c r="AJ26" s="1424"/>
      <c r="AK26" s="1424"/>
      <c r="AL26" s="114"/>
    </row>
    <row r="27" spans="1:38">
      <c r="A27" s="114"/>
      <c r="B27" s="114"/>
      <c r="C27" s="115"/>
      <c r="D27" s="1424"/>
      <c r="E27" s="1424"/>
      <c r="F27" s="1424"/>
      <c r="G27" s="1424"/>
      <c r="H27" s="1424"/>
      <c r="I27" s="1424"/>
      <c r="J27" s="1424"/>
      <c r="K27" s="1424"/>
      <c r="L27" s="1424"/>
      <c r="M27" s="1424"/>
      <c r="N27" s="1424"/>
      <c r="O27" s="1424"/>
      <c r="P27" s="1424"/>
      <c r="Q27" s="1424"/>
      <c r="R27" s="1424"/>
      <c r="S27" s="1424"/>
      <c r="T27" s="1424"/>
      <c r="U27" s="1424"/>
      <c r="V27" s="1424"/>
      <c r="W27" s="1424"/>
      <c r="X27" s="1424"/>
      <c r="Y27" s="1424"/>
      <c r="Z27" s="1424"/>
      <c r="AA27" s="1424"/>
      <c r="AB27" s="1424"/>
      <c r="AC27" s="1424"/>
      <c r="AD27" s="1424"/>
      <c r="AE27" s="1424"/>
      <c r="AF27" s="1424"/>
      <c r="AG27" s="1424"/>
      <c r="AH27" s="1424"/>
      <c r="AI27" s="1424"/>
      <c r="AJ27" s="1424"/>
      <c r="AK27" s="1424"/>
      <c r="AL27" s="114"/>
    </row>
    <row r="28" spans="1:38">
      <c r="A28" s="114"/>
      <c r="B28" s="114"/>
      <c r="C28" s="115"/>
      <c r="D28" s="1424"/>
      <c r="E28" s="1424"/>
      <c r="F28" s="1424"/>
      <c r="G28" s="1424"/>
      <c r="H28" s="1424"/>
      <c r="I28" s="1424"/>
      <c r="J28" s="1424"/>
      <c r="K28" s="1424"/>
      <c r="L28" s="1424"/>
      <c r="M28" s="1424"/>
      <c r="N28" s="1424"/>
      <c r="O28" s="1424"/>
      <c r="P28" s="1424"/>
      <c r="Q28" s="1424"/>
      <c r="R28" s="1424"/>
      <c r="S28" s="1424"/>
      <c r="T28" s="1424"/>
      <c r="U28" s="1424"/>
      <c r="V28" s="1424"/>
      <c r="W28" s="1424"/>
      <c r="X28" s="1424"/>
      <c r="Y28" s="1424"/>
      <c r="Z28" s="1424"/>
      <c r="AA28" s="1424"/>
      <c r="AB28" s="1424"/>
      <c r="AC28" s="1424"/>
      <c r="AD28" s="1424"/>
      <c r="AE28" s="1424"/>
      <c r="AF28" s="1424"/>
      <c r="AG28" s="1424"/>
      <c r="AH28" s="1424"/>
      <c r="AI28" s="1424"/>
      <c r="AJ28" s="1424"/>
      <c r="AK28" s="1424"/>
      <c r="AL28" s="114"/>
    </row>
    <row r="29" spans="1:38">
      <c r="A29" s="114"/>
      <c r="B29" s="114"/>
      <c r="C29" s="115"/>
      <c r="D29" s="1068"/>
      <c r="E29" s="1068"/>
      <c r="F29" s="1068"/>
      <c r="G29" s="1068"/>
      <c r="H29" s="1068"/>
      <c r="I29" s="1068"/>
      <c r="J29" s="1068"/>
      <c r="K29" s="1068"/>
      <c r="L29" s="1068"/>
      <c r="M29" s="1068"/>
      <c r="N29" s="1068"/>
      <c r="O29" s="1068"/>
      <c r="P29" s="1068"/>
      <c r="Q29" s="1068"/>
      <c r="R29" s="1068"/>
      <c r="S29" s="1068"/>
      <c r="T29" s="1068"/>
      <c r="U29" s="1068"/>
      <c r="V29" s="1068"/>
      <c r="W29" s="1068"/>
      <c r="X29" s="1068"/>
      <c r="Y29" s="1068"/>
      <c r="Z29" s="1068"/>
      <c r="AA29" s="1068"/>
      <c r="AB29" s="1068"/>
      <c r="AC29" s="1068"/>
      <c r="AD29" s="1068"/>
      <c r="AE29" s="1068"/>
      <c r="AF29" s="1068"/>
      <c r="AG29" s="1068"/>
      <c r="AH29" s="1068"/>
      <c r="AI29" s="1068"/>
      <c r="AJ29" s="1068"/>
      <c r="AK29" s="1068"/>
      <c r="AL29" s="114"/>
    </row>
    <row r="30" spans="1:38" ht="13.2" customHeight="1">
      <c r="A30" s="114"/>
      <c r="B30" s="114"/>
      <c r="C30" s="115"/>
      <c r="D30" s="1424" t="s">
        <v>11</v>
      </c>
      <c r="E30" s="1424"/>
      <c r="F30" s="1424"/>
      <c r="G30" s="1424"/>
      <c r="H30" s="1424"/>
      <c r="I30" s="1424"/>
      <c r="J30" s="1424"/>
      <c r="K30" s="1424"/>
      <c r="L30" s="1424"/>
      <c r="M30" s="1424"/>
      <c r="N30" s="1424"/>
      <c r="O30" s="1424"/>
      <c r="P30" s="1424"/>
      <c r="Q30" s="1424"/>
      <c r="R30" s="1424"/>
      <c r="S30" s="1424"/>
      <c r="T30" s="1424"/>
      <c r="U30" s="1424"/>
      <c r="V30" s="1424"/>
      <c r="W30" s="1424"/>
      <c r="X30" s="1424"/>
      <c r="Y30" s="1424"/>
      <c r="Z30" s="1424"/>
      <c r="AA30" s="1424"/>
      <c r="AB30" s="1424"/>
      <c r="AC30" s="1424"/>
      <c r="AD30" s="1424"/>
      <c r="AE30" s="1424"/>
      <c r="AF30" s="1424"/>
      <c r="AG30" s="1424"/>
      <c r="AH30" s="1424"/>
      <c r="AI30" s="1424"/>
      <c r="AJ30" s="1424"/>
      <c r="AK30" s="1424"/>
      <c r="AL30" s="114"/>
    </row>
    <row r="31" spans="1:38">
      <c r="A31" s="114"/>
      <c r="B31" s="114"/>
      <c r="C31" s="115"/>
      <c r="D31" s="1059"/>
      <c r="E31" s="1747" t="s">
        <v>12</v>
      </c>
      <c r="F31" s="1748"/>
      <c r="G31" s="1748"/>
      <c r="H31" s="1748"/>
      <c r="I31" s="1748"/>
      <c r="J31" s="1748"/>
      <c r="K31" s="1748"/>
      <c r="L31" s="1748"/>
      <c r="M31" s="1748"/>
      <c r="N31" s="1748"/>
      <c r="O31" s="1748"/>
      <c r="P31" s="1748"/>
      <c r="Q31" s="1748"/>
      <c r="R31" s="1748"/>
      <c r="S31" s="1748"/>
      <c r="T31" s="1748"/>
      <c r="U31" s="1748"/>
      <c r="V31" s="1748"/>
      <c r="W31" s="1748"/>
      <c r="X31" s="1748"/>
      <c r="Y31" s="1748"/>
      <c r="Z31" s="1748"/>
      <c r="AA31" s="1748"/>
      <c r="AB31" s="1748"/>
      <c r="AC31" s="1748"/>
      <c r="AD31" s="1748"/>
      <c r="AE31" s="1748"/>
      <c r="AF31" s="1748"/>
      <c r="AG31" s="1748"/>
      <c r="AH31" s="1748"/>
      <c r="AI31" s="1748"/>
      <c r="AJ31" s="1748"/>
      <c r="AK31" s="1748"/>
      <c r="AL31" s="114"/>
    </row>
    <row r="32" spans="1:38">
      <c r="A32" s="2"/>
      <c r="C32" s="1"/>
    </row>
    <row r="33" spans="1:38">
      <c r="A33" s="2"/>
      <c r="D33" s="1756" t="s">
        <v>13</v>
      </c>
      <c r="E33" s="1756"/>
      <c r="F33" s="1756"/>
      <c r="G33" s="1756"/>
      <c r="H33" s="1756"/>
      <c r="I33" s="1756"/>
      <c r="J33" s="1756"/>
      <c r="K33" s="1756"/>
      <c r="L33" s="1756"/>
      <c r="M33" s="1756"/>
      <c r="N33" s="1756"/>
      <c r="O33" s="1756"/>
      <c r="P33" s="1756"/>
      <c r="Q33" s="1756"/>
      <c r="R33" s="1756"/>
      <c r="S33" s="1756"/>
      <c r="T33" s="1756"/>
      <c r="U33" s="1756"/>
      <c r="V33" s="1756"/>
      <c r="W33" s="1756"/>
      <c r="X33" s="1756"/>
      <c r="Y33" s="1756"/>
      <c r="Z33" s="1756"/>
      <c r="AA33" s="1756"/>
      <c r="AB33" s="1756"/>
      <c r="AC33" s="1756"/>
      <c r="AD33" s="1756"/>
      <c r="AE33" s="1756"/>
      <c r="AF33" s="1756"/>
      <c r="AG33" s="1756"/>
      <c r="AH33" s="1756"/>
      <c r="AI33" s="1756"/>
      <c r="AJ33" s="1756"/>
      <c r="AK33" s="1756"/>
    </row>
    <row r="34" spans="1:38">
      <c r="A34" s="2"/>
      <c r="D34" s="1756"/>
      <c r="E34" s="1756"/>
      <c r="F34" s="1756"/>
      <c r="G34" s="1756"/>
      <c r="H34" s="1756"/>
      <c r="I34" s="1756"/>
      <c r="J34" s="1756"/>
      <c r="K34" s="1756"/>
      <c r="L34" s="1756"/>
      <c r="M34" s="1756"/>
      <c r="N34" s="1756"/>
      <c r="O34" s="1756"/>
      <c r="P34" s="1756"/>
      <c r="Q34" s="1756"/>
      <c r="R34" s="1756"/>
      <c r="S34" s="1756"/>
      <c r="T34" s="1756"/>
      <c r="U34" s="1756"/>
      <c r="V34" s="1756"/>
      <c r="W34" s="1756"/>
      <c r="X34" s="1756"/>
      <c r="Y34" s="1756"/>
      <c r="Z34" s="1756"/>
      <c r="AA34" s="1756"/>
      <c r="AB34" s="1756"/>
      <c r="AC34" s="1756"/>
      <c r="AD34" s="1756"/>
      <c r="AE34" s="1756"/>
      <c r="AF34" s="1756"/>
      <c r="AG34" s="1756"/>
      <c r="AH34" s="1756"/>
      <c r="AI34" s="1756"/>
      <c r="AJ34" s="1756"/>
      <c r="AK34" s="1756"/>
    </row>
    <row r="35" spans="1:38">
      <c r="A35" s="2"/>
      <c r="D35" s="70"/>
      <c r="E35" s="1752" t="s">
        <v>14</v>
      </c>
      <c r="F35" s="1752"/>
      <c r="G35" s="1752"/>
      <c r="H35" s="1752"/>
      <c r="I35" s="1752"/>
      <c r="J35" s="1752"/>
      <c r="K35" s="1752"/>
      <c r="L35" s="1752"/>
      <c r="M35" s="1752"/>
      <c r="N35" s="1752"/>
      <c r="O35" s="1752"/>
      <c r="P35" s="1752"/>
      <c r="Q35" s="1752"/>
      <c r="R35" s="1752"/>
      <c r="S35" s="1752"/>
      <c r="T35" s="1752"/>
      <c r="U35" s="1752"/>
      <c r="V35" s="1752"/>
      <c r="W35" s="1752"/>
      <c r="X35" s="1752"/>
      <c r="Y35" s="1752"/>
      <c r="Z35" s="1752"/>
      <c r="AA35" s="1752"/>
      <c r="AB35" s="1752"/>
      <c r="AC35" s="1752"/>
      <c r="AD35" s="1752"/>
      <c r="AE35" s="1752"/>
      <c r="AF35" s="1752"/>
      <c r="AG35" s="1752"/>
      <c r="AH35" s="1752"/>
      <c r="AI35" s="1752"/>
      <c r="AJ35" s="1752"/>
      <c r="AK35" s="1752"/>
    </row>
    <row r="36" spans="1:38">
      <c r="A36" s="2"/>
      <c r="D36" s="70"/>
      <c r="E36" s="1752" t="s">
        <v>15</v>
      </c>
      <c r="F36" s="1752"/>
      <c r="G36" s="1752"/>
      <c r="H36" s="1752"/>
      <c r="I36" s="1752"/>
      <c r="J36" s="1752"/>
      <c r="K36" s="1752"/>
      <c r="L36" s="1752"/>
      <c r="M36" s="1752"/>
      <c r="N36" s="1752"/>
      <c r="O36" s="1752"/>
      <c r="P36" s="1752"/>
      <c r="Q36" s="1752"/>
      <c r="R36" s="1752"/>
      <c r="S36" s="1752"/>
      <c r="T36" s="1752"/>
      <c r="U36" s="1752"/>
      <c r="V36" s="1752"/>
      <c r="W36" s="1752"/>
      <c r="X36" s="1752"/>
      <c r="Y36" s="1752"/>
      <c r="Z36" s="1752"/>
      <c r="AA36" s="1752"/>
      <c r="AB36" s="1752"/>
      <c r="AC36" s="1752"/>
      <c r="AD36" s="1752"/>
      <c r="AE36" s="1752"/>
      <c r="AF36" s="1752"/>
      <c r="AG36" s="1752"/>
      <c r="AH36" s="1752"/>
      <c r="AI36" s="1752"/>
      <c r="AJ36" s="1752"/>
      <c r="AK36" s="1752"/>
    </row>
    <row r="37" spans="1:38">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065"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24" customFormat="1" ht="13.2" customHeight="1">
      <c r="A40" s="2"/>
      <c r="B40"/>
      <c r="C40" s="1"/>
      <c r="D40" s="2"/>
      <c r="E40" s="2" t="s">
        <v>20</v>
      </c>
      <c r="F40" s="1424" t="s">
        <v>21</v>
      </c>
    </row>
    <row r="41" spans="1:38" s="1424" customFormat="1" ht="13.2" customHeight="1">
      <c r="A41" s="2"/>
      <c r="B41"/>
      <c r="C41" s="1"/>
      <c r="D41" s="2"/>
      <c r="E41" s="2"/>
    </row>
    <row r="42" spans="1:38">
      <c r="A42" s="2"/>
      <c r="C42" s="1"/>
      <c r="D42" s="2"/>
      <c r="E42" s="2"/>
      <c r="F42" s="68" t="s">
        <v>22</v>
      </c>
      <c r="G42" s="2" t="s">
        <v>23</v>
      </c>
      <c r="H42" s="1059"/>
      <c r="I42" s="1059"/>
      <c r="J42" s="1059"/>
      <c r="K42" s="1059"/>
      <c r="L42" s="1059"/>
      <c r="M42" s="1059"/>
      <c r="N42" s="1059"/>
      <c r="O42" s="1059"/>
      <c r="P42" s="1059"/>
      <c r="Q42" s="1059"/>
      <c r="R42" s="1059"/>
      <c r="S42" s="1059"/>
      <c r="T42" s="1059"/>
      <c r="U42" s="1059"/>
      <c r="V42" s="1059"/>
      <c r="W42" s="1059"/>
      <c r="X42" s="1059"/>
      <c r="Y42" s="1059"/>
      <c r="Z42" s="1059"/>
      <c r="AA42" s="1059"/>
      <c r="AB42" s="1059"/>
      <c r="AC42" s="1059"/>
      <c r="AD42" s="1059"/>
      <c r="AE42" s="1059"/>
      <c r="AF42" s="1059"/>
      <c r="AG42" s="1059"/>
      <c r="AH42" s="1059"/>
      <c r="AI42" s="1059"/>
      <c r="AJ42" s="1059"/>
      <c r="AK42" s="1059"/>
    </row>
    <row r="43" spans="1:38" s="68" customFormat="1" ht="13.2" customHeight="1">
      <c r="A43" s="2"/>
      <c r="B43"/>
      <c r="C43" s="1"/>
      <c r="D43" s="2"/>
      <c r="E43" s="2" t="s">
        <v>24</v>
      </c>
      <c r="F43" s="1462" t="s">
        <v>25</v>
      </c>
      <c r="G43" s="1462"/>
      <c r="H43" s="1462"/>
      <c r="I43" s="1462"/>
      <c r="J43" s="1462"/>
      <c r="K43" s="1462"/>
      <c r="L43" s="1462"/>
      <c r="M43" s="1462"/>
      <c r="N43" s="1462"/>
      <c r="O43" s="1462"/>
      <c r="P43" s="1462"/>
      <c r="Q43" s="1462"/>
      <c r="R43" s="1462"/>
      <c r="S43" s="1462"/>
      <c r="T43" s="1462"/>
      <c r="U43" s="1462"/>
      <c r="V43" s="1462"/>
      <c r="W43" s="1462"/>
      <c r="X43" s="1462"/>
      <c r="Y43" s="1462"/>
      <c r="Z43" s="1462"/>
      <c r="AA43" s="1462"/>
      <c r="AB43" s="1462"/>
      <c r="AC43" s="1462"/>
      <c r="AD43" s="1462"/>
      <c r="AE43" s="1462"/>
      <c r="AF43" s="1462"/>
      <c r="AG43" s="1462"/>
      <c r="AH43" s="1462"/>
      <c r="AI43" s="1462"/>
      <c r="AJ43" s="1462"/>
      <c r="AK43" s="1462"/>
      <c r="AL43" s="1462"/>
    </row>
    <row r="44" spans="1:38" s="68" customFormat="1">
      <c r="A44" s="2"/>
      <c r="B44"/>
      <c r="C44" s="1"/>
      <c r="D44" s="2"/>
      <c r="E44" s="2"/>
      <c r="F44" s="1462"/>
      <c r="G44" s="1462"/>
      <c r="H44" s="1462"/>
      <c r="I44" s="1462"/>
      <c r="J44" s="1462"/>
      <c r="K44" s="1462"/>
      <c r="L44" s="1462"/>
      <c r="M44" s="1462"/>
      <c r="N44" s="1462"/>
      <c r="O44" s="1462"/>
      <c r="P44" s="1462"/>
      <c r="Q44" s="1462"/>
      <c r="R44" s="1462"/>
      <c r="S44" s="1462"/>
      <c r="T44" s="1462"/>
      <c r="U44" s="1462"/>
      <c r="V44" s="1462"/>
      <c r="W44" s="1462"/>
      <c r="X44" s="1462"/>
      <c r="Y44" s="1462"/>
      <c r="Z44" s="1462"/>
      <c r="AA44" s="1462"/>
      <c r="AB44" s="1462"/>
      <c r="AC44" s="1462"/>
      <c r="AD44" s="1462"/>
      <c r="AE44" s="1462"/>
      <c r="AF44" s="1462"/>
      <c r="AG44" s="1462"/>
      <c r="AH44" s="1462"/>
      <c r="AI44" s="1462"/>
      <c r="AJ44" s="1462"/>
      <c r="AK44" s="1462"/>
      <c r="AL44" s="1462"/>
    </row>
    <row r="45" spans="1:38" s="68" customFormat="1" ht="13.2" customHeight="1">
      <c r="A45" s="2"/>
      <c r="B45"/>
      <c r="C45" s="1"/>
      <c r="D45" s="2"/>
      <c r="E45" s="2"/>
      <c r="F45" s="1462"/>
      <c r="G45" s="1462"/>
      <c r="H45" s="1462"/>
      <c r="I45" s="1462"/>
      <c r="J45" s="1462"/>
      <c r="K45" s="1462"/>
      <c r="L45" s="1462"/>
      <c r="M45" s="1462"/>
      <c r="N45" s="1462"/>
      <c r="O45" s="1462"/>
      <c r="P45" s="1462"/>
      <c r="Q45" s="1462"/>
      <c r="R45" s="1462"/>
      <c r="S45" s="1462"/>
      <c r="T45" s="1462"/>
      <c r="U45" s="1462"/>
      <c r="V45" s="1462"/>
      <c r="W45" s="1462"/>
      <c r="X45" s="1462"/>
      <c r="Y45" s="1462"/>
      <c r="Z45" s="1462"/>
      <c r="AA45" s="1462"/>
      <c r="AB45" s="1462"/>
      <c r="AC45" s="1462"/>
      <c r="AD45" s="1462"/>
      <c r="AE45" s="1462"/>
      <c r="AF45" s="1462"/>
      <c r="AG45" s="1462"/>
      <c r="AH45" s="1462"/>
      <c r="AI45" s="1462"/>
      <c r="AJ45" s="1462"/>
      <c r="AK45" s="1462"/>
      <c r="AL45" s="1462"/>
    </row>
    <row r="46" spans="1:38">
      <c r="A46" s="2"/>
      <c r="C46" s="1"/>
      <c r="D46" s="2"/>
      <c r="E46" s="2"/>
      <c r="F46" s="68" t="s">
        <v>22</v>
      </c>
      <c r="G46" s="2" t="s">
        <v>26</v>
      </c>
      <c r="H46" s="1067"/>
      <c r="I46" s="1067"/>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7"/>
      <c r="AJ46" s="1067"/>
      <c r="AK46" s="1067"/>
      <c r="AL46" s="1067"/>
    </row>
    <row r="47" spans="1:38">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c r="A48" s="2"/>
      <c r="C48" s="1"/>
      <c r="D48" s="2"/>
      <c r="E48" s="2" t="s">
        <v>29</v>
      </c>
      <c r="F48" s="1424" t="s">
        <v>30</v>
      </c>
      <c r="G48" s="1424"/>
      <c r="H48" s="1424"/>
      <c r="I48" s="1424"/>
      <c r="J48" s="1424"/>
      <c r="K48" s="1424"/>
      <c r="L48" s="1424"/>
      <c r="M48" s="1424"/>
      <c r="N48" s="1424"/>
      <c r="O48" s="1424"/>
      <c r="P48" s="1424"/>
      <c r="Q48" s="1424"/>
      <c r="R48" s="1424"/>
      <c r="S48" s="1424"/>
      <c r="T48" s="1424"/>
      <c r="U48" s="1424"/>
      <c r="V48" s="1424"/>
      <c r="W48" s="1424"/>
      <c r="X48" s="1424"/>
      <c r="Y48" s="1424"/>
      <c r="Z48" s="1424"/>
      <c r="AA48" s="1424"/>
      <c r="AB48" s="1424"/>
      <c r="AC48" s="1424"/>
      <c r="AD48" s="1424"/>
      <c r="AE48" s="1424"/>
      <c r="AF48" s="1424"/>
      <c r="AG48" s="1424"/>
      <c r="AH48" s="1424"/>
      <c r="AI48" s="1424"/>
      <c r="AJ48" s="1424"/>
      <c r="AK48" s="1424"/>
    </row>
    <row r="49" spans="1:38">
      <c r="A49" s="2"/>
      <c r="C49" s="1"/>
      <c r="D49" s="2"/>
      <c r="E49" s="2"/>
      <c r="F49" s="1424"/>
      <c r="G49" s="1424"/>
      <c r="H49" s="1424"/>
      <c r="I49" s="1424"/>
      <c r="J49" s="1424"/>
      <c r="K49" s="1424"/>
      <c r="L49" s="1424"/>
      <c r="M49" s="1424"/>
      <c r="N49" s="1424"/>
      <c r="O49" s="1424"/>
      <c r="P49" s="1424"/>
      <c r="Q49" s="1424"/>
      <c r="R49" s="1424"/>
      <c r="S49" s="1424"/>
      <c r="T49" s="1424"/>
      <c r="U49" s="1424"/>
      <c r="V49" s="1424"/>
      <c r="W49" s="1424"/>
      <c r="X49" s="1424"/>
      <c r="Y49" s="1424"/>
      <c r="Z49" s="1424"/>
      <c r="AA49" s="1424"/>
      <c r="AB49" s="1424"/>
      <c r="AC49" s="1424"/>
      <c r="AD49" s="1424"/>
      <c r="AE49" s="1424"/>
      <c r="AF49" s="1424"/>
      <c r="AG49" s="1424"/>
      <c r="AH49" s="1424"/>
      <c r="AI49" s="1424"/>
      <c r="AJ49" s="1424"/>
      <c r="AK49" s="1424"/>
    </row>
    <row r="50" spans="1:38">
      <c r="A50" s="2"/>
      <c r="C50" s="1"/>
      <c r="D50" s="2"/>
      <c r="F50" s="1424"/>
      <c r="G50" s="1424"/>
      <c r="H50" s="1424"/>
      <c r="I50" s="1424"/>
      <c r="J50" s="1424"/>
      <c r="K50" s="1424"/>
      <c r="L50" s="1424"/>
      <c r="M50" s="1424"/>
      <c r="N50" s="1424"/>
      <c r="O50" s="1424"/>
      <c r="P50" s="1424"/>
      <c r="Q50" s="1424"/>
      <c r="R50" s="1424"/>
      <c r="S50" s="1424"/>
      <c r="T50" s="1424"/>
      <c r="U50" s="1424"/>
      <c r="V50" s="1424"/>
      <c r="W50" s="1424"/>
      <c r="X50" s="1424"/>
      <c r="Y50" s="1424"/>
      <c r="Z50" s="1424"/>
      <c r="AA50" s="1424"/>
      <c r="AB50" s="1424"/>
      <c r="AC50" s="1424"/>
      <c r="AD50" s="1424"/>
      <c r="AE50" s="1424"/>
      <c r="AF50" s="1424"/>
      <c r="AG50" s="1424"/>
      <c r="AH50" s="1424"/>
      <c r="AI50" s="1424"/>
      <c r="AJ50" s="1424"/>
      <c r="AK50" s="1424"/>
    </row>
    <row r="51" spans="1:38">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c r="A52" s="2"/>
      <c r="C52" s="1"/>
      <c r="D52" s="2" t="s">
        <v>31</v>
      </c>
      <c r="E52" s="2" t="s">
        <v>32</v>
      </c>
      <c r="F52" s="2"/>
      <c r="G52" s="2"/>
      <c r="H52" s="2"/>
      <c r="I52" s="2"/>
      <c r="J52" s="1175"/>
      <c r="K52" s="1175"/>
      <c r="L52" s="1175"/>
      <c r="M52" s="1175"/>
      <c r="N52" s="1175"/>
      <c r="O52" s="70"/>
      <c r="P52" s="70"/>
      <c r="Q52" s="70"/>
      <c r="R52" s="70"/>
      <c r="S52" s="70"/>
      <c r="T52" s="70"/>
      <c r="U52" s="2"/>
      <c r="V52" s="2"/>
      <c r="W52" s="2"/>
      <c r="X52" s="2"/>
      <c r="Y52" s="2"/>
      <c r="Z52" s="2"/>
      <c r="AA52" s="2"/>
      <c r="AB52" s="2"/>
    </row>
    <row r="53" spans="1:38">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2" customHeight="1">
      <c r="A54" s="114"/>
      <c r="B54" s="114"/>
      <c r="C54" s="115"/>
      <c r="D54" s="115"/>
      <c r="E54" s="114"/>
      <c r="F54" s="116" t="s">
        <v>22</v>
      </c>
      <c r="G54" s="1751" t="s">
        <v>34</v>
      </c>
      <c r="H54" s="1751"/>
      <c r="I54" s="1751"/>
      <c r="J54" s="1751"/>
      <c r="K54" s="1751"/>
      <c r="L54" s="1751"/>
      <c r="M54" s="1751"/>
      <c r="N54" s="1751"/>
      <c r="O54" s="1751"/>
      <c r="P54" s="1751"/>
      <c r="Q54" s="1751"/>
      <c r="R54" s="1751"/>
      <c r="S54" s="1751"/>
      <c r="T54" s="1751"/>
      <c r="U54" s="1751"/>
      <c r="V54" s="1751"/>
      <c r="W54" s="1751"/>
      <c r="X54" s="1751"/>
      <c r="Y54" s="1751"/>
      <c r="Z54" s="1751"/>
      <c r="AA54" s="1751"/>
      <c r="AB54" s="1751"/>
      <c r="AC54" s="1751"/>
      <c r="AD54" s="1751"/>
      <c r="AE54" s="1751"/>
      <c r="AF54" s="1751"/>
      <c r="AG54" s="1751"/>
      <c r="AH54" s="1751"/>
      <c r="AI54" s="1751"/>
      <c r="AJ54" s="1751"/>
      <c r="AK54" s="1751"/>
      <c r="AL54" s="114"/>
    </row>
    <row r="55" spans="1:38" ht="13.2" customHeight="1">
      <c r="A55" s="114"/>
      <c r="B55" s="114"/>
      <c r="C55" s="115"/>
      <c r="D55" s="115"/>
      <c r="E55" s="114"/>
      <c r="F55" s="116"/>
      <c r="G55" s="330" t="s">
        <v>35</v>
      </c>
      <c r="H55" s="1104"/>
      <c r="I55" s="1104"/>
      <c r="J55" s="1104"/>
      <c r="K55" s="1104"/>
      <c r="L55" s="1104"/>
      <c r="M55" s="1104"/>
      <c r="N55" s="1104"/>
      <c r="O55" s="1104"/>
      <c r="P55" s="1104"/>
      <c r="Q55" s="1104"/>
      <c r="R55" s="1104"/>
      <c r="S55" s="1104"/>
      <c r="T55" s="1104"/>
      <c r="U55" s="1104"/>
      <c r="V55" s="1104"/>
      <c r="W55" s="1104"/>
      <c r="X55" s="1104"/>
      <c r="Y55" s="1104"/>
      <c r="Z55" s="1104"/>
      <c r="AA55" s="1104"/>
      <c r="AB55" s="1104"/>
      <c r="AC55" s="1104"/>
      <c r="AD55" s="1104"/>
      <c r="AE55" s="1104"/>
      <c r="AF55" s="1104"/>
      <c r="AG55" s="1104"/>
      <c r="AH55" s="1104"/>
      <c r="AI55" s="1104"/>
      <c r="AJ55" s="1104"/>
      <c r="AK55" s="1104"/>
      <c r="AL55" s="114"/>
    </row>
    <row r="56" spans="1:38">
      <c r="A56" s="114"/>
      <c r="B56" s="114"/>
      <c r="C56" s="115"/>
      <c r="D56" s="115"/>
      <c r="E56" s="114"/>
      <c r="F56" s="116"/>
      <c r="G56" s="1751" t="s">
        <v>36</v>
      </c>
      <c r="H56" s="1751"/>
      <c r="I56" s="1751"/>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114"/>
    </row>
    <row r="57" spans="1:38" ht="13.2" customHeight="1">
      <c r="A57" s="114"/>
      <c r="B57" s="115"/>
      <c r="C57" s="115"/>
      <c r="D57" s="115"/>
      <c r="E57" s="114"/>
      <c r="F57" s="116" t="s">
        <v>27</v>
      </c>
      <c r="G57" s="1751" t="s">
        <v>37</v>
      </c>
      <c r="H57" s="1751"/>
      <c r="I57" s="1751"/>
      <c r="J57" s="1751"/>
      <c r="K57" s="1751"/>
      <c r="L57" s="1751"/>
      <c r="M57" s="1751"/>
      <c r="N57" s="1751"/>
      <c r="O57" s="1751"/>
      <c r="P57" s="1751"/>
      <c r="Q57" s="1751"/>
      <c r="R57" s="1751"/>
      <c r="S57" s="1751"/>
      <c r="T57" s="1751"/>
      <c r="U57" s="1751"/>
      <c r="V57" s="1751"/>
      <c r="W57" s="1751"/>
      <c r="X57" s="1751"/>
      <c r="Y57" s="1751"/>
      <c r="Z57" s="1751"/>
      <c r="AA57" s="1751"/>
      <c r="AB57" s="1751"/>
      <c r="AC57" s="1751"/>
      <c r="AD57" s="1751"/>
      <c r="AE57" s="1751"/>
      <c r="AF57" s="1751"/>
      <c r="AG57" s="1751"/>
      <c r="AH57" s="1751"/>
      <c r="AI57" s="1751"/>
      <c r="AJ57" s="1751"/>
      <c r="AK57" s="1751"/>
      <c r="AL57" s="1751"/>
    </row>
    <row r="58" spans="1:38">
      <c r="A58" s="114"/>
      <c r="B58" s="114"/>
      <c r="C58" s="115"/>
      <c r="D58" s="115"/>
      <c r="E58" s="114"/>
      <c r="F58" s="116"/>
      <c r="G58" s="1751"/>
      <c r="H58" s="1751"/>
      <c r="I58" s="1751"/>
      <c r="J58" s="1751"/>
      <c r="K58" s="1751"/>
      <c r="L58" s="1751"/>
      <c r="M58" s="1751"/>
      <c r="N58" s="1751"/>
      <c r="O58" s="1751"/>
      <c r="P58" s="1751"/>
      <c r="Q58" s="1751"/>
      <c r="R58" s="1751"/>
      <c r="S58" s="1751"/>
      <c r="T58" s="1751"/>
      <c r="U58" s="1751"/>
      <c r="V58" s="1751"/>
      <c r="W58" s="1751"/>
      <c r="X58" s="1751"/>
      <c r="Y58" s="1751"/>
      <c r="Z58" s="1751"/>
      <c r="AA58" s="1751"/>
      <c r="AB58" s="1751"/>
      <c r="AC58" s="1751"/>
      <c r="AD58" s="1751"/>
      <c r="AE58" s="1751"/>
      <c r="AF58" s="1751"/>
      <c r="AG58" s="1751"/>
      <c r="AH58" s="1751"/>
      <c r="AI58" s="1751"/>
      <c r="AJ58" s="1751"/>
      <c r="AK58" s="1751"/>
      <c r="AL58" s="1751"/>
    </row>
    <row r="59" spans="1:38">
      <c r="A59" s="114"/>
      <c r="B59" s="114"/>
      <c r="C59" s="115"/>
      <c r="D59" s="115"/>
      <c r="E59" s="114"/>
      <c r="F59" s="116"/>
      <c r="G59" s="331" t="s">
        <v>38</v>
      </c>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114"/>
    </row>
    <row r="60" spans="1:38">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c r="A64" s="2"/>
      <c r="C64" s="1"/>
      <c r="D64" s="2"/>
      <c r="E64" s="2"/>
      <c r="F64" t="s">
        <v>22</v>
      </c>
      <c r="G64" s="1424" t="s">
        <v>42</v>
      </c>
      <c r="H64" s="1424"/>
      <c r="I64" s="1424"/>
      <c r="J64" s="1424"/>
      <c r="K64" s="1424"/>
      <c r="L64" s="1424"/>
      <c r="M64" s="1424"/>
      <c r="N64" s="1424"/>
      <c r="O64" s="1424"/>
      <c r="P64" s="1424"/>
      <c r="Q64" s="1424"/>
      <c r="R64" s="1424"/>
      <c r="S64" s="1424"/>
      <c r="T64" s="1424"/>
      <c r="U64" s="1424"/>
      <c r="V64" s="1424"/>
      <c r="W64" s="1424"/>
      <c r="X64" s="1424"/>
      <c r="Y64" s="1424"/>
      <c r="Z64" s="1424"/>
      <c r="AA64" s="1424"/>
      <c r="AB64" s="1424"/>
      <c r="AC64" s="1424"/>
      <c r="AD64" s="1424"/>
      <c r="AE64" s="1424"/>
      <c r="AF64" s="1424"/>
      <c r="AG64" s="1424"/>
      <c r="AH64" s="1424"/>
      <c r="AI64" s="1424"/>
      <c r="AJ64" s="1424"/>
      <c r="AK64" s="1424"/>
    </row>
    <row r="65" spans="1:37">
      <c r="A65" s="2"/>
      <c r="C65" s="1"/>
      <c r="D65" s="2"/>
      <c r="E65" s="2"/>
      <c r="G65" s="1424"/>
      <c r="H65" s="1424"/>
      <c r="I65" s="1424"/>
      <c r="J65" s="1424"/>
      <c r="K65" s="1424"/>
      <c r="L65" s="1424"/>
      <c r="M65" s="1424"/>
      <c r="N65" s="1424"/>
      <c r="O65" s="1424"/>
      <c r="P65" s="1424"/>
      <c r="Q65" s="1424"/>
      <c r="R65" s="1424"/>
      <c r="S65" s="1424"/>
      <c r="T65" s="1424"/>
      <c r="U65" s="1424"/>
      <c r="V65" s="1424"/>
      <c r="W65" s="1424"/>
      <c r="X65" s="1424"/>
      <c r="Y65" s="1424"/>
      <c r="Z65" s="1424"/>
      <c r="AA65" s="1424"/>
      <c r="AB65" s="1424"/>
      <c r="AC65" s="1424"/>
      <c r="AD65" s="1424"/>
      <c r="AE65" s="1424"/>
      <c r="AF65" s="1424"/>
      <c r="AG65" s="1424"/>
      <c r="AH65" s="1424"/>
      <c r="AI65" s="1424"/>
      <c r="AJ65" s="1424"/>
      <c r="AK65" s="1424"/>
    </row>
    <row r="66" spans="1:37">
      <c r="A66" s="2"/>
      <c r="C66" s="1"/>
      <c r="D66" s="2"/>
      <c r="E66" s="2"/>
      <c r="G66" s="1424"/>
      <c r="H66" s="1424"/>
      <c r="I66" s="1424"/>
      <c r="J66" s="1424"/>
      <c r="K66" s="1424"/>
      <c r="L66" s="1424"/>
      <c r="M66" s="1424"/>
      <c r="N66" s="1424"/>
      <c r="O66" s="1424"/>
      <c r="P66" s="1424"/>
      <c r="Q66" s="1424"/>
      <c r="R66" s="1424"/>
      <c r="S66" s="1424"/>
      <c r="T66" s="1424"/>
      <c r="U66" s="1424"/>
      <c r="V66" s="1424"/>
      <c r="W66" s="1424"/>
      <c r="X66" s="1424"/>
      <c r="Y66" s="1424"/>
      <c r="Z66" s="1424"/>
      <c r="AA66" s="1424"/>
      <c r="AB66" s="1424"/>
      <c r="AC66" s="1424"/>
      <c r="AD66" s="1424"/>
      <c r="AE66" s="1424"/>
      <c r="AF66" s="1424"/>
      <c r="AG66" s="1424"/>
      <c r="AH66" s="1424"/>
      <c r="AI66" s="1424"/>
      <c r="AJ66" s="1424"/>
      <c r="AK66" s="1424"/>
    </row>
    <row r="67" spans="1:37" ht="13.2" customHeight="1">
      <c r="A67" s="2"/>
      <c r="C67" s="1"/>
      <c r="D67" s="2"/>
      <c r="E67" s="2"/>
      <c r="F67" t="s">
        <v>27</v>
      </c>
      <c r="G67" s="1424" t="s">
        <v>43</v>
      </c>
      <c r="H67" s="1424"/>
      <c r="I67" s="1424"/>
      <c r="J67" s="1424"/>
      <c r="K67" s="1424"/>
      <c r="L67" s="1424"/>
      <c r="M67" s="1424"/>
      <c r="N67" s="1424"/>
      <c r="O67" s="1424"/>
      <c r="P67" s="1424"/>
      <c r="Q67" s="1424"/>
      <c r="R67" s="1424"/>
      <c r="S67" s="1424"/>
      <c r="T67" s="1424"/>
      <c r="U67" s="1424"/>
      <c r="V67" s="1424"/>
      <c r="W67" s="1424"/>
      <c r="X67" s="1424"/>
      <c r="Y67" s="1424"/>
      <c r="Z67" s="1424"/>
      <c r="AA67" s="1424"/>
      <c r="AB67" s="1424"/>
      <c r="AC67" s="1424"/>
      <c r="AD67" s="1424"/>
      <c r="AE67" s="1424"/>
      <c r="AF67" s="1424"/>
      <c r="AG67" s="1424"/>
      <c r="AH67" s="1424"/>
      <c r="AI67" s="1424"/>
      <c r="AJ67" s="1424"/>
      <c r="AK67" s="1424"/>
    </row>
    <row r="68" spans="1:37">
      <c r="A68" s="2"/>
      <c r="C68" s="1"/>
      <c r="D68" s="2"/>
      <c r="E68" s="2"/>
      <c r="F68" s="21"/>
      <c r="G68" s="1424"/>
      <c r="H68" s="1424"/>
      <c r="I68" s="1424"/>
      <c r="J68" s="1424"/>
      <c r="K68" s="1424"/>
      <c r="L68" s="1424"/>
      <c r="M68" s="1424"/>
      <c r="N68" s="1424"/>
      <c r="O68" s="1424"/>
      <c r="P68" s="1424"/>
      <c r="Q68" s="1424"/>
      <c r="R68" s="1424"/>
      <c r="S68" s="1424"/>
      <c r="T68" s="1424"/>
      <c r="U68" s="1424"/>
      <c r="V68" s="1424"/>
      <c r="W68" s="1424"/>
      <c r="X68" s="1424"/>
      <c r="Y68" s="1424"/>
      <c r="Z68" s="1424"/>
      <c r="AA68" s="1424"/>
      <c r="AB68" s="1424"/>
      <c r="AC68" s="1424"/>
      <c r="AD68" s="1424"/>
      <c r="AE68" s="1424"/>
      <c r="AF68" s="1424"/>
      <c r="AG68" s="1424"/>
      <c r="AH68" s="1424"/>
      <c r="AI68" s="1424"/>
      <c r="AJ68" s="1424"/>
      <c r="AK68" s="1424"/>
    </row>
    <row r="69" spans="1:37">
      <c r="A69" s="2"/>
      <c r="C69" s="1"/>
      <c r="D69" s="2"/>
      <c r="E69" s="2" t="s">
        <v>24</v>
      </c>
      <c r="F69" s="2" t="s">
        <v>44</v>
      </c>
      <c r="G69" s="1059"/>
      <c r="H69" s="1059"/>
      <c r="I69" s="1059"/>
      <c r="J69" s="1059"/>
      <c r="K69" s="1059"/>
      <c r="L69" s="1059"/>
      <c r="M69" s="1059"/>
      <c r="N69" s="1059"/>
      <c r="O69" s="1059"/>
      <c r="P69" s="1059"/>
      <c r="Q69" s="1059"/>
      <c r="R69" s="1059"/>
      <c r="S69" s="1059"/>
      <c r="T69" s="1059"/>
      <c r="U69" s="1059"/>
      <c r="V69" s="1059"/>
      <c r="W69" s="1059"/>
      <c r="X69" s="1059"/>
      <c r="Y69" s="1059"/>
      <c r="Z69" s="1059"/>
      <c r="AA69" s="1059"/>
      <c r="AB69" s="1059"/>
      <c r="AC69" s="1059"/>
      <c r="AD69" s="1059"/>
      <c r="AE69" s="1059"/>
      <c r="AF69" s="1059"/>
      <c r="AG69" s="1059"/>
      <c r="AH69" s="1059"/>
      <c r="AI69" s="1059"/>
      <c r="AJ69" s="1059"/>
      <c r="AK69" s="1059"/>
    </row>
    <row r="70" spans="1:37">
      <c r="A70" s="2"/>
      <c r="C70" s="1"/>
      <c r="D70" s="2"/>
      <c r="E70" s="2"/>
      <c r="F70" s="6" t="s">
        <v>22</v>
      </c>
      <c r="G70" s="1424" t="s">
        <v>45</v>
      </c>
      <c r="H70" s="1424"/>
      <c r="I70" s="1424"/>
      <c r="J70" s="1424"/>
      <c r="K70" s="1424"/>
      <c r="L70" s="1424"/>
      <c r="M70" s="1424"/>
      <c r="N70" s="1424"/>
      <c r="O70" s="1424"/>
      <c r="P70" s="1424"/>
      <c r="Q70" s="1424"/>
      <c r="R70" s="1424"/>
      <c r="S70" s="1424"/>
      <c r="T70" s="1424"/>
      <c r="U70" s="1424"/>
      <c r="V70" s="1424"/>
      <c r="W70" s="1424"/>
      <c r="X70" s="1424"/>
      <c r="Y70" s="1424"/>
      <c r="Z70" s="1424"/>
      <c r="AA70" s="1424"/>
      <c r="AB70" s="1424"/>
      <c r="AC70" s="1424"/>
      <c r="AD70" s="1424"/>
      <c r="AE70" s="1424"/>
      <c r="AF70" s="1424"/>
      <c r="AG70" s="1424"/>
      <c r="AH70" s="1424"/>
      <c r="AI70" s="1424"/>
      <c r="AJ70" s="1424"/>
      <c r="AK70" s="1424"/>
    </row>
    <row r="71" spans="1:37">
      <c r="A71" s="2"/>
      <c r="C71" s="1"/>
      <c r="D71" s="2"/>
      <c r="E71" s="2"/>
      <c r="F71" s="6"/>
      <c r="G71" s="1424"/>
      <c r="H71" s="1424"/>
      <c r="I71" s="1424"/>
      <c r="J71" s="1424"/>
      <c r="K71" s="1424"/>
      <c r="L71" s="1424"/>
      <c r="M71" s="1424"/>
      <c r="N71" s="1424"/>
      <c r="O71" s="1424"/>
      <c r="P71" s="1424"/>
      <c r="Q71" s="1424"/>
      <c r="R71" s="1424"/>
      <c r="S71" s="1424"/>
      <c r="T71" s="1424"/>
      <c r="U71" s="1424"/>
      <c r="V71" s="1424"/>
      <c r="W71" s="1424"/>
      <c r="X71" s="1424"/>
      <c r="Y71" s="1424"/>
      <c r="Z71" s="1424"/>
      <c r="AA71" s="1424"/>
      <c r="AB71" s="1424"/>
      <c r="AC71" s="1424"/>
      <c r="AD71" s="1424"/>
      <c r="AE71" s="1424"/>
      <c r="AF71" s="1424"/>
      <c r="AG71" s="1424"/>
      <c r="AH71" s="1424"/>
      <c r="AI71" s="1424"/>
      <c r="AJ71" s="1424"/>
      <c r="AK71" s="1424"/>
    </row>
    <row r="72" spans="1:37">
      <c r="A72" s="2"/>
      <c r="C72" s="1"/>
      <c r="D72" s="2"/>
      <c r="E72" s="2"/>
      <c r="F72" s="6" t="s">
        <v>27</v>
      </c>
      <c r="G72" s="1424" t="s">
        <v>46</v>
      </c>
      <c r="H72" s="1424"/>
      <c r="I72" s="1424"/>
      <c r="J72" s="1424"/>
      <c r="K72" s="1424"/>
      <c r="L72" s="1424"/>
      <c r="M72" s="1424"/>
      <c r="N72" s="1424"/>
      <c r="O72" s="1424"/>
      <c r="P72" s="1424"/>
      <c r="Q72" s="1424"/>
      <c r="R72" s="1424"/>
      <c r="S72" s="1424"/>
      <c r="T72" s="1424"/>
      <c r="U72" s="1424"/>
      <c r="V72" s="1424"/>
      <c r="W72" s="1424"/>
      <c r="X72" s="1424"/>
      <c r="Y72" s="1424"/>
      <c r="Z72" s="1424"/>
      <c r="AA72" s="1424"/>
      <c r="AB72" s="1424"/>
      <c r="AC72" s="1424"/>
      <c r="AD72" s="1424"/>
      <c r="AE72" s="1424"/>
      <c r="AF72" s="1424"/>
      <c r="AG72" s="1424"/>
      <c r="AH72" s="1424"/>
      <c r="AI72" s="1424"/>
      <c r="AJ72" s="1424"/>
      <c r="AK72" s="1424"/>
    </row>
    <row r="73" spans="1:37">
      <c r="A73" s="2"/>
      <c r="C73" s="1"/>
      <c r="D73" s="2"/>
      <c r="E73" s="2"/>
      <c r="F73" s="6"/>
      <c r="G73" s="1424"/>
      <c r="H73" s="1424"/>
      <c r="I73" s="1424"/>
      <c r="J73" s="1424"/>
      <c r="K73" s="1424"/>
      <c r="L73" s="1424"/>
      <c r="M73" s="1424"/>
      <c r="N73" s="1424"/>
      <c r="O73" s="1424"/>
      <c r="P73" s="1424"/>
      <c r="Q73" s="1424"/>
      <c r="R73" s="1424"/>
      <c r="S73" s="1424"/>
      <c r="T73" s="1424"/>
      <c r="U73" s="1424"/>
      <c r="V73" s="1424"/>
      <c r="W73" s="1424"/>
      <c r="X73" s="1424"/>
      <c r="Y73" s="1424"/>
      <c r="Z73" s="1424"/>
      <c r="AA73" s="1424"/>
      <c r="AB73" s="1424"/>
      <c r="AC73" s="1424"/>
      <c r="AD73" s="1424"/>
      <c r="AE73" s="1424"/>
      <c r="AF73" s="1424"/>
      <c r="AG73" s="1424"/>
      <c r="AH73" s="1424"/>
      <c r="AI73" s="1424"/>
      <c r="AJ73" s="1424"/>
      <c r="AK73" s="1424"/>
    </row>
    <row r="74" spans="1:37">
      <c r="A74" s="2"/>
      <c r="C74" s="1"/>
      <c r="D74" s="2"/>
      <c r="E74" s="2"/>
      <c r="F74" s="6"/>
      <c r="G74" s="70" t="s">
        <v>47</v>
      </c>
      <c r="H74" s="2"/>
      <c r="J74" s="70"/>
      <c r="K74" s="70"/>
      <c r="L74" s="70"/>
      <c r="P74" s="2"/>
      <c r="Q74" s="2"/>
      <c r="R74" s="2"/>
      <c r="S74" s="2"/>
      <c r="T74" s="2"/>
      <c r="U74" s="2"/>
      <c r="V74" s="2"/>
      <c r="W74" s="2"/>
      <c r="X74" s="2"/>
      <c r="Y74" s="2"/>
      <c r="Z74" s="2"/>
      <c r="AA74" s="2"/>
      <c r="AB74" s="2"/>
    </row>
    <row r="75" spans="1:37">
      <c r="A75" s="2"/>
      <c r="C75" s="1"/>
      <c r="D75" s="2"/>
      <c r="E75" s="2"/>
      <c r="F75" s="6"/>
      <c r="G75" s="70" t="s">
        <v>48</v>
      </c>
      <c r="J75" s="70"/>
      <c r="K75" s="70"/>
      <c r="L75" s="70"/>
      <c r="P75" s="2"/>
      <c r="Q75" s="2"/>
      <c r="R75" s="2"/>
      <c r="S75" s="2"/>
      <c r="T75" s="2"/>
      <c r="U75" s="2"/>
      <c r="V75" s="2"/>
      <c r="W75" s="2"/>
      <c r="X75" s="2"/>
      <c r="Y75" s="2"/>
      <c r="Z75" s="2"/>
      <c r="AA75" s="2"/>
      <c r="AB75" s="2"/>
    </row>
    <row r="76" spans="1:37">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c r="A77" s="2"/>
      <c r="C77" s="1"/>
      <c r="D77" s="2"/>
      <c r="E77" s="2"/>
      <c r="F77" s="2"/>
      <c r="G77" s="2" t="s">
        <v>51</v>
      </c>
      <c r="H77" s="2" t="s">
        <v>52</v>
      </c>
      <c r="K77" s="2"/>
      <c r="L77" s="2"/>
      <c r="M77" s="2"/>
      <c r="P77" s="2"/>
      <c r="Q77" s="2"/>
      <c r="R77" s="2"/>
      <c r="S77" s="2"/>
      <c r="T77" s="2"/>
      <c r="U77" s="2"/>
      <c r="V77" s="2"/>
      <c r="W77" s="2"/>
      <c r="X77" s="2"/>
      <c r="Y77" s="2"/>
      <c r="Z77" s="2"/>
      <c r="AA77" s="2"/>
      <c r="AB77" s="2"/>
    </row>
    <row r="78" spans="1:37">
      <c r="A78" s="2"/>
      <c r="C78" s="1"/>
      <c r="D78" s="2"/>
      <c r="E78" s="2"/>
      <c r="F78" s="2"/>
      <c r="G78" s="2" t="s">
        <v>53</v>
      </c>
      <c r="H78" s="2" t="s">
        <v>54</v>
      </c>
      <c r="K78" s="2"/>
      <c r="L78" s="2"/>
      <c r="M78" s="2"/>
      <c r="P78" s="2"/>
      <c r="Q78" s="2"/>
      <c r="R78" s="2"/>
      <c r="S78" s="2"/>
      <c r="T78" s="2"/>
      <c r="U78" s="2"/>
      <c r="V78" s="2"/>
      <c r="W78" s="2"/>
      <c r="X78" s="2"/>
      <c r="Y78" s="2"/>
      <c r="Z78" s="2"/>
      <c r="AA78" s="2"/>
      <c r="AB78" s="2"/>
    </row>
    <row r="79" spans="1:37">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c r="A80" s="2"/>
      <c r="C80" s="1"/>
      <c r="D80" s="2"/>
      <c r="E80" s="2"/>
      <c r="F80" s="6"/>
      <c r="G80" s="1424" t="s">
        <v>56</v>
      </c>
      <c r="H80" s="1424"/>
      <c r="I80" s="1424"/>
      <c r="J80" s="1424"/>
      <c r="K80" s="1424"/>
      <c r="L80" s="1424"/>
      <c r="M80" s="1424"/>
      <c r="N80" s="1424"/>
      <c r="O80" s="1424"/>
      <c r="P80" s="1424"/>
      <c r="Q80" s="1424"/>
      <c r="R80" s="1424"/>
      <c r="S80" s="1424"/>
      <c r="T80" s="1424"/>
      <c r="U80" s="1424"/>
      <c r="V80" s="1424"/>
      <c r="W80" s="1424"/>
      <c r="X80" s="1424"/>
      <c r="Y80" s="1424"/>
      <c r="Z80" s="1424"/>
      <c r="AA80" s="1424"/>
      <c r="AB80" s="1424"/>
      <c r="AC80" s="1424"/>
      <c r="AD80" s="1424"/>
      <c r="AE80" s="1424"/>
      <c r="AF80" s="1424"/>
      <c r="AG80" s="1424"/>
      <c r="AH80" s="1424"/>
      <c r="AI80" s="1424"/>
      <c r="AJ80" s="1424"/>
      <c r="AK80" s="1424"/>
    </row>
    <row r="81" spans="1:37">
      <c r="A81" s="2"/>
      <c r="C81" s="1"/>
      <c r="D81" s="2"/>
      <c r="E81" s="2"/>
      <c r="F81" s="2"/>
      <c r="G81" s="1424"/>
      <c r="H81" s="1424"/>
      <c r="I81" s="1424"/>
      <c r="J81" s="1424"/>
      <c r="K81" s="1424"/>
      <c r="L81" s="1424"/>
      <c r="M81" s="1424"/>
      <c r="N81" s="1424"/>
      <c r="O81" s="1424"/>
      <c r="P81" s="1424"/>
      <c r="Q81" s="1424"/>
      <c r="R81" s="1424"/>
      <c r="S81" s="1424"/>
      <c r="T81" s="1424"/>
      <c r="U81" s="1424"/>
      <c r="V81" s="1424"/>
      <c r="W81" s="1424"/>
      <c r="X81" s="1424"/>
      <c r="Y81" s="1424"/>
      <c r="Z81" s="1424"/>
      <c r="AA81" s="1424"/>
      <c r="AB81" s="1424"/>
      <c r="AC81" s="1424"/>
      <c r="AD81" s="1424"/>
      <c r="AE81" s="1424"/>
      <c r="AF81" s="1424"/>
      <c r="AG81" s="1424"/>
      <c r="AH81" s="1424"/>
      <c r="AI81" s="1424"/>
      <c r="AJ81" s="1424"/>
      <c r="AK81" s="1424"/>
    </row>
    <row r="82" spans="1:37">
      <c r="A82" s="2"/>
      <c r="C82" s="1"/>
      <c r="D82" s="2"/>
      <c r="E82" s="2"/>
      <c r="F82" s="2"/>
      <c r="G82" s="1424"/>
      <c r="H82" s="1424"/>
      <c r="I82" s="1424"/>
      <c r="J82" s="1424"/>
      <c r="K82" s="1424"/>
      <c r="L82" s="1424"/>
      <c r="M82" s="1424"/>
      <c r="N82" s="1424"/>
      <c r="O82" s="1424"/>
      <c r="P82" s="1424"/>
      <c r="Q82" s="1424"/>
      <c r="R82" s="1424"/>
      <c r="S82" s="1424"/>
      <c r="T82" s="1424"/>
      <c r="U82" s="1424"/>
      <c r="V82" s="1424"/>
      <c r="W82" s="1424"/>
      <c r="X82" s="1424"/>
      <c r="Y82" s="1424"/>
      <c r="Z82" s="1424"/>
      <c r="AA82" s="1424"/>
      <c r="AB82" s="1424"/>
      <c r="AC82" s="1424"/>
      <c r="AD82" s="1424"/>
      <c r="AE82" s="1424"/>
      <c r="AF82" s="1424"/>
      <c r="AG82" s="1424"/>
      <c r="AH82" s="1424"/>
      <c r="AI82" s="1424"/>
      <c r="AJ82" s="1424"/>
      <c r="AK82" s="1424"/>
    </row>
    <row r="83" spans="1:37">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c r="A84" s="2"/>
      <c r="C84" s="1"/>
      <c r="D84" s="2"/>
      <c r="E84" s="2"/>
      <c r="F84" s="6"/>
      <c r="G84" s="1424" t="s">
        <v>59</v>
      </c>
      <c r="H84" s="1424"/>
      <c r="I84" s="1424"/>
      <c r="J84" s="1424"/>
      <c r="K84" s="1424"/>
      <c r="L84" s="1424"/>
      <c r="M84" s="1424"/>
      <c r="N84" s="1424"/>
      <c r="O84" s="1424"/>
      <c r="P84" s="1424"/>
      <c r="Q84" s="1424"/>
      <c r="R84" s="1424"/>
      <c r="S84" s="1424"/>
      <c r="T84" s="1424"/>
      <c r="U84" s="1424"/>
      <c r="V84" s="1424"/>
      <c r="W84" s="1424"/>
      <c r="X84" s="1424"/>
      <c r="Y84" s="1424"/>
      <c r="Z84" s="1424"/>
      <c r="AA84" s="1424"/>
      <c r="AB84" s="1424"/>
      <c r="AC84" s="1424"/>
      <c r="AD84" s="1424"/>
      <c r="AE84" s="1424"/>
      <c r="AF84" s="1424"/>
      <c r="AG84" s="1424"/>
      <c r="AH84" s="1424"/>
      <c r="AI84" s="1424"/>
      <c r="AJ84" s="1424"/>
      <c r="AK84" s="1424"/>
    </row>
    <row r="85" spans="1:37">
      <c r="A85" s="2"/>
      <c r="C85" s="1"/>
      <c r="D85" s="2"/>
      <c r="E85" s="2"/>
      <c r="F85" s="2"/>
      <c r="G85" s="1424"/>
      <c r="H85" s="1424"/>
      <c r="I85" s="1424"/>
      <c r="J85" s="1424"/>
      <c r="K85" s="1424"/>
      <c r="L85" s="1424"/>
      <c r="M85" s="1424"/>
      <c r="N85" s="1424"/>
      <c r="O85" s="1424"/>
      <c r="P85" s="1424"/>
      <c r="Q85" s="1424"/>
      <c r="R85" s="1424"/>
      <c r="S85" s="1424"/>
      <c r="T85" s="1424"/>
      <c r="U85" s="1424"/>
      <c r="V85" s="1424"/>
      <c r="W85" s="1424"/>
      <c r="X85" s="1424"/>
      <c r="Y85" s="1424"/>
      <c r="Z85" s="1424"/>
      <c r="AA85" s="1424"/>
      <c r="AB85" s="1424"/>
      <c r="AC85" s="1424"/>
      <c r="AD85" s="1424"/>
      <c r="AE85" s="1424"/>
      <c r="AF85" s="1424"/>
      <c r="AG85" s="1424"/>
      <c r="AH85" s="1424"/>
      <c r="AI85" s="1424"/>
      <c r="AJ85" s="1424"/>
      <c r="AK85" s="1424"/>
    </row>
    <row r="86" spans="1:37">
      <c r="A86" s="2"/>
      <c r="C86" s="1"/>
      <c r="D86" s="2"/>
      <c r="E86" s="2"/>
      <c r="G86" s="1424"/>
      <c r="H86" s="1424"/>
      <c r="I86" s="1424"/>
      <c r="J86" s="1424"/>
      <c r="K86" s="1424"/>
      <c r="L86" s="1424"/>
      <c r="M86" s="1424"/>
      <c r="N86" s="1424"/>
      <c r="O86" s="1424"/>
      <c r="P86" s="1424"/>
      <c r="Q86" s="1424"/>
      <c r="R86" s="1424"/>
      <c r="S86" s="1424"/>
      <c r="T86" s="1424"/>
      <c r="U86" s="1424"/>
      <c r="V86" s="1424"/>
      <c r="W86" s="1424"/>
      <c r="X86" s="1424"/>
      <c r="Y86" s="1424"/>
      <c r="Z86" s="1424"/>
      <c r="AA86" s="1424"/>
      <c r="AB86" s="1424"/>
      <c r="AC86" s="1424"/>
      <c r="AD86" s="1424"/>
      <c r="AE86" s="1424"/>
      <c r="AF86" s="1424"/>
      <c r="AG86" s="1424"/>
      <c r="AH86" s="1424"/>
      <c r="AI86" s="1424"/>
      <c r="AJ86" s="1424"/>
      <c r="AK86" s="1424"/>
    </row>
    <row r="87" spans="1:37">
      <c r="A87" s="2"/>
      <c r="C87" s="1"/>
      <c r="D87" s="2"/>
      <c r="E87" s="2" t="s">
        <v>60</v>
      </c>
      <c r="F87" t="s">
        <v>61</v>
      </c>
      <c r="G87" s="2"/>
      <c r="L87" s="2"/>
      <c r="M87" s="2"/>
      <c r="P87" s="2"/>
      <c r="Q87" s="2"/>
      <c r="R87" s="2"/>
      <c r="S87" s="2"/>
      <c r="T87" s="2"/>
      <c r="U87" s="2"/>
      <c r="V87" s="2"/>
      <c r="W87" s="2"/>
      <c r="X87" s="2"/>
      <c r="Y87" s="2"/>
      <c r="Z87" s="2"/>
      <c r="AA87" s="2"/>
      <c r="AB87" s="2"/>
    </row>
    <row r="88" spans="1:37">
      <c r="A88" s="2"/>
      <c r="C88" s="1"/>
      <c r="D88" s="2"/>
      <c r="E88" s="2"/>
      <c r="G88" s="1749" t="s">
        <v>62</v>
      </c>
      <c r="H88" s="1749"/>
      <c r="I88" s="1749"/>
      <c r="J88" s="1749"/>
      <c r="K88" s="1749"/>
      <c r="L88" s="1749"/>
      <c r="M88" s="1749"/>
      <c r="N88" s="1749"/>
      <c r="O88" s="1749"/>
      <c r="P88" s="1749"/>
      <c r="Q88" s="1749"/>
      <c r="R88" s="1749"/>
      <c r="S88" s="1749"/>
      <c r="T88" s="1749"/>
      <c r="U88" s="1749"/>
      <c r="V88" s="1749"/>
      <c r="W88" s="1749"/>
      <c r="X88" s="1749"/>
      <c r="Y88" s="1749"/>
      <c r="Z88" s="1749"/>
      <c r="AA88" s="1749"/>
      <c r="AB88" s="1749"/>
      <c r="AC88" s="1749"/>
      <c r="AD88" s="1749"/>
      <c r="AE88" s="1749"/>
      <c r="AF88" s="1749"/>
      <c r="AG88" s="1749"/>
      <c r="AH88" s="1749"/>
      <c r="AI88" s="1749"/>
      <c r="AJ88" s="1749"/>
      <c r="AK88" s="1749"/>
    </row>
    <row r="89" spans="1:37">
      <c r="A89" s="2"/>
      <c r="C89" s="1"/>
      <c r="D89" s="2"/>
      <c r="E89" s="2"/>
      <c r="G89" s="1749"/>
      <c r="H89" s="1749"/>
      <c r="I89" s="1749"/>
      <c r="J89" s="1749"/>
      <c r="K89" s="1749"/>
      <c r="L89" s="1749"/>
      <c r="M89" s="1749"/>
      <c r="N89" s="1749"/>
      <c r="O89" s="1749"/>
      <c r="P89" s="1749"/>
      <c r="Q89" s="1749"/>
      <c r="R89" s="1749"/>
      <c r="S89" s="1749"/>
      <c r="T89" s="1749"/>
      <c r="U89" s="1749"/>
      <c r="V89" s="1749"/>
      <c r="W89" s="1749"/>
      <c r="X89" s="1749"/>
      <c r="Y89" s="1749"/>
      <c r="Z89" s="1749"/>
      <c r="AA89" s="1749"/>
      <c r="AB89" s="1749"/>
      <c r="AC89" s="1749"/>
      <c r="AD89" s="1749"/>
      <c r="AE89" s="1749"/>
      <c r="AF89" s="1749"/>
      <c r="AG89" s="1749"/>
      <c r="AH89" s="1749"/>
      <c r="AI89" s="1749"/>
      <c r="AJ89" s="1749"/>
      <c r="AK89" s="1749"/>
    </row>
    <row r="90" spans="1:37">
      <c r="A90" s="2"/>
      <c r="C90" s="1"/>
      <c r="D90" s="2"/>
      <c r="E90" s="2"/>
      <c r="G90" s="1749"/>
      <c r="H90" s="1749"/>
      <c r="I90" s="1749"/>
      <c r="J90" s="1749"/>
      <c r="K90" s="1749"/>
      <c r="L90" s="1749"/>
      <c r="M90" s="1749"/>
      <c r="N90" s="1749"/>
      <c r="O90" s="1749"/>
      <c r="P90" s="1749"/>
      <c r="Q90" s="1749"/>
      <c r="R90" s="1749"/>
      <c r="S90" s="1749"/>
      <c r="T90" s="1749"/>
      <c r="U90" s="1749"/>
      <c r="V90" s="1749"/>
      <c r="W90" s="1749"/>
      <c r="X90" s="1749"/>
      <c r="Y90" s="1749"/>
      <c r="Z90" s="1749"/>
      <c r="AA90" s="1749"/>
      <c r="AB90" s="1749"/>
      <c r="AC90" s="1749"/>
      <c r="AD90" s="1749"/>
      <c r="AE90" s="1749"/>
      <c r="AF90" s="1749"/>
      <c r="AG90" s="1749"/>
      <c r="AH90" s="1749"/>
      <c r="AI90" s="1749"/>
      <c r="AJ90" s="1749"/>
      <c r="AK90" s="1749"/>
    </row>
    <row r="91" spans="1:37">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c r="A92" s="2"/>
      <c r="C92" s="1"/>
      <c r="D92" s="2"/>
      <c r="E92" s="2"/>
      <c r="F92" s="2"/>
      <c r="G92" s="1424" t="s">
        <v>65</v>
      </c>
      <c r="H92" s="1424"/>
      <c r="I92" s="1424"/>
      <c r="J92" s="1424"/>
      <c r="K92" s="1424"/>
      <c r="L92" s="1424"/>
      <c r="M92" s="1424"/>
      <c r="N92" s="1424"/>
      <c r="O92" s="1424"/>
      <c r="P92" s="1424"/>
      <c r="Q92" s="1424"/>
      <c r="R92" s="1424"/>
      <c r="S92" s="1424"/>
      <c r="T92" s="1424"/>
      <c r="U92" s="1424"/>
      <c r="V92" s="1424"/>
      <c r="W92" s="1424"/>
      <c r="X92" s="1424"/>
      <c r="Y92" s="1424"/>
      <c r="Z92" s="1424"/>
      <c r="AA92" s="1424"/>
      <c r="AB92" s="1424"/>
      <c r="AC92" s="1424"/>
      <c r="AD92" s="1424"/>
      <c r="AE92" s="1424"/>
      <c r="AF92" s="1424"/>
      <c r="AG92" s="1424"/>
      <c r="AH92" s="1424"/>
      <c r="AI92" s="1424"/>
      <c r="AJ92" s="1424"/>
      <c r="AK92" s="1424"/>
    </row>
    <row r="93" spans="1:37">
      <c r="A93" s="2"/>
      <c r="C93" s="1"/>
      <c r="D93" s="2"/>
      <c r="E93" s="2"/>
      <c r="G93" s="1424"/>
      <c r="H93" s="1424"/>
      <c r="I93" s="1424"/>
      <c r="J93" s="1424"/>
      <c r="K93" s="1424"/>
      <c r="L93" s="1424"/>
      <c r="M93" s="1424"/>
      <c r="N93" s="1424"/>
      <c r="O93" s="1424"/>
      <c r="P93" s="1424"/>
      <c r="Q93" s="1424"/>
      <c r="R93" s="1424"/>
      <c r="S93" s="1424"/>
      <c r="T93" s="1424"/>
      <c r="U93" s="1424"/>
      <c r="V93" s="1424"/>
      <c r="W93" s="1424"/>
      <c r="X93" s="1424"/>
      <c r="Y93" s="1424"/>
      <c r="Z93" s="1424"/>
      <c r="AA93" s="1424"/>
      <c r="AB93" s="1424"/>
      <c r="AC93" s="1424"/>
      <c r="AD93" s="1424"/>
      <c r="AE93" s="1424"/>
      <c r="AF93" s="1424"/>
      <c r="AG93" s="1424"/>
      <c r="AH93" s="1424"/>
      <c r="AI93" s="1424"/>
      <c r="AJ93" s="1424"/>
      <c r="AK93" s="1424"/>
    </row>
    <row r="94" spans="1:37">
      <c r="A94" s="2"/>
      <c r="C94" s="1"/>
      <c r="D94" s="2"/>
      <c r="E94" s="2" t="s">
        <v>66</v>
      </c>
      <c r="F94" s="114" t="s">
        <v>67</v>
      </c>
      <c r="G94" s="114"/>
      <c r="L94" s="2"/>
      <c r="M94" s="2"/>
      <c r="P94" s="2"/>
      <c r="Q94" s="2"/>
      <c r="R94" s="2"/>
      <c r="S94" s="2"/>
      <c r="T94" s="2"/>
      <c r="U94" s="2"/>
      <c r="V94" s="2"/>
      <c r="W94" s="2"/>
      <c r="X94" s="2"/>
      <c r="Y94" s="2"/>
      <c r="Z94" s="2"/>
      <c r="AA94" s="2"/>
      <c r="AB94" s="2"/>
    </row>
    <row r="95" spans="1:37">
      <c r="A95" s="2"/>
      <c r="C95" s="1"/>
      <c r="D95" s="2"/>
      <c r="E95" s="2"/>
      <c r="G95" s="1424" t="s">
        <v>68</v>
      </c>
      <c r="H95" s="1424"/>
      <c r="I95" s="1424"/>
      <c r="J95" s="1424"/>
      <c r="K95" s="1424"/>
      <c r="L95" s="1424"/>
      <c r="M95" s="1424"/>
      <c r="N95" s="1424"/>
      <c r="O95" s="1424"/>
      <c r="P95" s="1424"/>
      <c r="Q95" s="1424"/>
      <c r="R95" s="1424"/>
      <c r="S95" s="1424"/>
      <c r="T95" s="1424"/>
      <c r="U95" s="1424"/>
      <c r="V95" s="1424"/>
      <c r="W95" s="1424"/>
      <c r="X95" s="1424"/>
      <c r="Y95" s="1424"/>
      <c r="Z95" s="1424"/>
      <c r="AA95" s="1424"/>
      <c r="AB95" s="1424"/>
      <c r="AC95" s="1424"/>
      <c r="AD95" s="1424"/>
      <c r="AE95" s="1424"/>
      <c r="AF95" s="1424"/>
      <c r="AG95" s="1424"/>
      <c r="AH95" s="1424"/>
      <c r="AI95" s="1424"/>
      <c r="AJ95" s="1424"/>
      <c r="AK95" s="1424"/>
    </row>
    <row r="96" spans="1:37">
      <c r="A96" s="2"/>
      <c r="C96" s="1"/>
      <c r="D96" s="2"/>
      <c r="E96" s="2"/>
      <c r="G96" s="1424"/>
      <c r="H96" s="1424"/>
      <c r="I96" s="1424"/>
      <c r="J96" s="1424"/>
      <c r="K96" s="1424"/>
      <c r="L96" s="1424"/>
      <c r="M96" s="1424"/>
      <c r="N96" s="1424"/>
      <c r="O96" s="1424"/>
      <c r="P96" s="1424"/>
      <c r="Q96" s="1424"/>
      <c r="R96" s="1424"/>
      <c r="S96" s="1424"/>
      <c r="T96" s="1424"/>
      <c r="U96" s="1424"/>
      <c r="V96" s="1424"/>
      <c r="W96" s="1424"/>
      <c r="X96" s="1424"/>
      <c r="Y96" s="1424"/>
      <c r="Z96" s="1424"/>
      <c r="AA96" s="1424"/>
      <c r="AB96" s="1424"/>
      <c r="AC96" s="1424"/>
      <c r="AD96" s="1424"/>
      <c r="AE96" s="1424"/>
      <c r="AF96" s="1424"/>
      <c r="AG96" s="1424"/>
      <c r="AH96" s="1424"/>
      <c r="AI96" s="1424"/>
      <c r="AJ96" s="1424"/>
      <c r="AK96" s="1424"/>
    </row>
    <row r="97" spans="1:38">
      <c r="A97" s="2"/>
      <c r="C97" s="1"/>
      <c r="D97" s="2"/>
      <c r="E97" s="2"/>
      <c r="G97" s="1424"/>
      <c r="H97" s="1424"/>
      <c r="I97" s="1424"/>
      <c r="J97" s="1424"/>
      <c r="K97" s="1424"/>
      <c r="L97" s="1424"/>
      <c r="M97" s="1424"/>
      <c r="N97" s="1424"/>
      <c r="O97" s="1424"/>
      <c r="P97" s="1424"/>
      <c r="Q97" s="1424"/>
      <c r="R97" s="1424"/>
      <c r="S97" s="1424"/>
      <c r="T97" s="1424"/>
      <c r="U97" s="1424"/>
      <c r="V97" s="1424"/>
      <c r="W97" s="1424"/>
      <c r="X97" s="1424"/>
      <c r="Y97" s="1424"/>
      <c r="Z97" s="1424"/>
      <c r="AA97" s="1424"/>
      <c r="AB97" s="1424"/>
      <c r="AC97" s="1424"/>
      <c r="AD97" s="1424"/>
      <c r="AE97" s="1424"/>
      <c r="AF97" s="1424"/>
      <c r="AG97" s="1424"/>
      <c r="AH97" s="1424"/>
      <c r="AI97" s="1424"/>
      <c r="AJ97" s="1424"/>
      <c r="AK97" s="1424"/>
    </row>
    <row r="98" spans="1:38">
      <c r="A98" s="2"/>
      <c r="D98" s="58"/>
      <c r="E98" s="1750" t="s">
        <v>69</v>
      </c>
      <c r="F98" s="1750"/>
      <c r="G98" s="1750"/>
      <c r="H98" s="1750"/>
      <c r="I98" s="1750"/>
      <c r="J98" s="1750"/>
      <c r="K98" s="1750"/>
      <c r="L98" s="1750"/>
      <c r="M98" s="1750"/>
      <c r="N98" s="1750"/>
      <c r="O98" s="1750"/>
      <c r="P98" s="1750"/>
      <c r="Q98" s="1750"/>
      <c r="R98" s="1750"/>
      <c r="S98" s="1750"/>
      <c r="T98" s="1750"/>
      <c r="U98" s="1750"/>
      <c r="V98" s="1750"/>
      <c r="W98" s="1750"/>
      <c r="X98" s="1750"/>
      <c r="Y98" s="1750"/>
      <c r="Z98" s="1750"/>
      <c r="AA98" s="1750"/>
      <c r="AB98" s="1750"/>
      <c r="AC98" s="1750"/>
      <c r="AD98" s="1750"/>
      <c r="AE98" s="1750"/>
      <c r="AF98" s="1750"/>
      <c r="AG98" s="1750"/>
      <c r="AH98" s="1750"/>
      <c r="AI98" s="1750"/>
      <c r="AJ98" s="1750"/>
      <c r="AK98" s="1750"/>
    </row>
    <row r="99" spans="1:38">
      <c r="A99" s="2"/>
      <c r="D99" s="58"/>
      <c r="E99" s="1750"/>
      <c r="F99" s="1750"/>
      <c r="G99" s="1750"/>
      <c r="H99" s="1750"/>
      <c r="I99" s="1750"/>
      <c r="J99" s="1750"/>
      <c r="K99" s="1750"/>
      <c r="L99" s="1750"/>
      <c r="M99" s="1750"/>
      <c r="N99" s="1750"/>
      <c r="O99" s="1750"/>
      <c r="P99" s="1750"/>
      <c r="Q99" s="1750"/>
      <c r="R99" s="1750"/>
      <c r="S99" s="1750"/>
      <c r="T99" s="1750"/>
      <c r="U99" s="1750"/>
      <c r="V99" s="1750"/>
      <c r="W99" s="1750"/>
      <c r="X99" s="1750"/>
      <c r="Y99" s="1750"/>
      <c r="Z99" s="1750"/>
      <c r="AA99" s="1750"/>
      <c r="AB99" s="1750"/>
      <c r="AC99" s="1750"/>
      <c r="AD99" s="1750"/>
      <c r="AE99" s="1750"/>
      <c r="AF99" s="1750"/>
      <c r="AG99" s="1750"/>
      <c r="AH99" s="1750"/>
      <c r="AI99" s="1750"/>
      <c r="AJ99" s="1750"/>
      <c r="AK99" s="1750"/>
    </row>
    <row r="100" spans="1:38">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c r="B102" s="1"/>
      <c r="C102" s="1"/>
      <c r="D102" s="1"/>
      <c r="E102" s="1"/>
      <c r="F102" s="1"/>
      <c r="G102" s="1"/>
      <c r="H102" s="1"/>
      <c r="I102" s="1"/>
      <c r="J102" s="1"/>
      <c r="K102" s="1"/>
    </row>
    <row r="103" spans="1:38">
      <c r="B103" s="1"/>
      <c r="C103" s="1" t="s">
        <v>71</v>
      </c>
      <c r="E103" s="1"/>
      <c r="F103" s="1"/>
      <c r="G103" s="1" t="s">
        <v>72</v>
      </c>
      <c r="H103" s="1"/>
      <c r="I103" s="1"/>
      <c r="K103" s="1"/>
    </row>
    <row r="104" spans="1:38">
      <c r="B104" s="1"/>
      <c r="C104" s="1"/>
      <c r="D104" s="1" t="s">
        <v>3</v>
      </c>
      <c r="E104" s="1" t="s">
        <v>73</v>
      </c>
      <c r="F104" s="1"/>
      <c r="G104" s="1"/>
      <c r="H104" s="1"/>
      <c r="I104" s="1"/>
      <c r="J104" s="1"/>
      <c r="K104" s="1"/>
      <c r="L104" s="1"/>
      <c r="M104" s="1"/>
    </row>
    <row r="105" spans="1:38">
      <c r="B105" s="1"/>
      <c r="C105" s="1"/>
      <c r="E105" s="2" t="s">
        <v>18</v>
      </c>
      <c r="F105" s="57" t="s">
        <v>74</v>
      </c>
      <c r="G105" s="1"/>
      <c r="H105" s="1"/>
      <c r="I105" s="1"/>
      <c r="J105" s="1"/>
      <c r="K105" s="1"/>
    </row>
    <row r="106" spans="1:38">
      <c r="E106" s="2"/>
      <c r="F106" t="s">
        <v>75</v>
      </c>
    </row>
    <row r="107" spans="1:38">
      <c r="E107" s="2"/>
      <c r="F107" t="s">
        <v>76</v>
      </c>
    </row>
    <row r="108" spans="1:38">
      <c r="E108" s="2"/>
    </row>
    <row r="109" spans="1:38">
      <c r="E109" s="2" t="s">
        <v>31</v>
      </c>
      <c r="F109" s="57" t="s">
        <v>77</v>
      </c>
      <c r="G109" s="1"/>
      <c r="H109" s="1"/>
      <c r="I109" s="1"/>
      <c r="J109" s="1"/>
    </row>
    <row r="110" spans="1:38">
      <c r="E110" s="2"/>
      <c r="F110" t="s">
        <v>78</v>
      </c>
    </row>
    <row r="111" spans="1:38">
      <c r="E111" s="2"/>
    </row>
    <row r="112" spans="1:38">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c r="F117" s="2" t="s">
        <v>84</v>
      </c>
      <c r="G117" s="2"/>
    </row>
    <row r="118" spans="2:10">
      <c r="F118" s="58" t="s">
        <v>85</v>
      </c>
      <c r="G118" s="58"/>
    </row>
    <row r="119" spans="2:10">
      <c r="G119" s="58"/>
    </row>
    <row r="120" spans="2:10">
      <c r="E120" s="2" t="s">
        <v>86</v>
      </c>
      <c r="F120" s="57" t="s">
        <v>87</v>
      </c>
    </row>
    <row r="121" spans="2:10">
      <c r="E121" s="2"/>
      <c r="F121" s="2" t="s">
        <v>88</v>
      </c>
    </row>
    <row r="122" spans="2:10">
      <c r="B122" s="1"/>
      <c r="C122" s="1"/>
      <c r="F122" s="1"/>
    </row>
    <row r="123" spans="2:10">
      <c r="B123" s="1"/>
      <c r="C123" s="1" t="s">
        <v>89</v>
      </c>
      <c r="G123" s="1" t="s">
        <v>90</v>
      </c>
    </row>
    <row r="124" spans="2:10">
      <c r="B124" s="1"/>
      <c r="C124" s="1"/>
      <c r="D124" s="1" t="s">
        <v>3</v>
      </c>
      <c r="E124" s="1" t="s">
        <v>91</v>
      </c>
      <c r="F124" s="1"/>
      <c r="G124" s="1"/>
      <c r="H124" s="1"/>
      <c r="I124" s="1"/>
      <c r="J124" s="1"/>
    </row>
    <row r="125" spans="2:10">
      <c r="B125" s="1"/>
      <c r="C125" s="1"/>
      <c r="E125" s="2" t="s">
        <v>92</v>
      </c>
      <c r="F125" s="2"/>
    </row>
    <row r="126" spans="2:10"/>
    <row r="127" spans="2:10">
      <c r="D127" s="1" t="s">
        <v>16</v>
      </c>
      <c r="E127" s="1" t="s">
        <v>93</v>
      </c>
    </row>
    <row r="128" spans="2:10">
      <c r="E128" s="2" t="s">
        <v>92</v>
      </c>
      <c r="F128" s="2"/>
    </row>
    <row r="129" spans="4:37"/>
    <row r="130" spans="4:37">
      <c r="D130" s="1" t="s">
        <v>94</v>
      </c>
      <c r="E130" s="1" t="s">
        <v>95</v>
      </c>
      <c r="G130" s="1"/>
      <c r="H130" s="1"/>
      <c r="I130" s="1"/>
      <c r="J130" s="1"/>
      <c r="K130" s="1"/>
      <c r="L130" s="1"/>
      <c r="M130" s="1"/>
      <c r="N130" s="1"/>
    </row>
    <row r="131" spans="4:37">
      <c r="D131" s="1"/>
      <c r="E131" s="69" t="s">
        <v>96</v>
      </c>
      <c r="G131" s="1"/>
      <c r="H131" s="1"/>
      <c r="I131" s="1"/>
      <c r="J131" s="1"/>
      <c r="K131" s="1"/>
      <c r="L131" s="1"/>
      <c r="M131" s="1"/>
      <c r="N131" s="1"/>
    </row>
    <row r="132" spans="4:37" ht="12.75" customHeight="1">
      <c r="E132" s="69" t="s">
        <v>97</v>
      </c>
      <c r="F132" s="1059"/>
      <c r="G132" s="1059"/>
      <c r="H132" s="1059"/>
      <c r="I132" s="1059"/>
      <c r="J132" s="1059"/>
      <c r="K132" s="1059"/>
      <c r="L132" s="1059"/>
      <c r="M132" s="1059"/>
      <c r="N132" s="1059"/>
      <c r="O132" s="1059"/>
      <c r="P132" s="1059"/>
      <c r="Q132" s="1059"/>
      <c r="R132" s="1059"/>
      <c r="S132" s="1059"/>
      <c r="T132" s="1059"/>
      <c r="U132" s="1059"/>
      <c r="V132" s="1059"/>
      <c r="W132" s="1059"/>
      <c r="X132" s="1059"/>
      <c r="Y132" s="1059"/>
      <c r="Z132" s="1059"/>
      <c r="AA132" s="1059"/>
      <c r="AB132" s="1059"/>
      <c r="AC132" s="1059"/>
      <c r="AD132" s="1059"/>
      <c r="AE132" s="1059"/>
      <c r="AF132" s="1059"/>
      <c r="AG132" s="1059"/>
      <c r="AH132" s="1059"/>
      <c r="AI132" s="1059"/>
      <c r="AJ132" s="1059"/>
      <c r="AK132" s="1059"/>
    </row>
    <row r="133" spans="4:37">
      <c r="E133" s="69" t="s">
        <v>98</v>
      </c>
      <c r="F133" s="1059"/>
      <c r="G133" s="1059"/>
      <c r="H133" s="1059"/>
      <c r="I133" s="1059"/>
      <c r="J133" s="1059"/>
      <c r="K133" s="1059"/>
      <c r="L133" s="1059"/>
      <c r="M133" s="1059"/>
      <c r="N133" s="1059"/>
      <c r="O133" s="1059"/>
      <c r="P133" s="1059"/>
      <c r="Q133" s="1059"/>
      <c r="R133" s="1059"/>
      <c r="S133" s="1059"/>
      <c r="T133" s="1059"/>
      <c r="U133" s="1059"/>
      <c r="V133" s="1059"/>
      <c r="W133" s="1059"/>
      <c r="X133" s="1059"/>
      <c r="Y133" s="1059"/>
      <c r="Z133" s="1059"/>
      <c r="AA133" s="1059"/>
      <c r="AB133" s="1059"/>
      <c r="AC133" s="1059"/>
      <c r="AD133" s="1059"/>
      <c r="AE133" s="1059"/>
      <c r="AF133" s="1059"/>
      <c r="AG133" s="1059"/>
      <c r="AH133" s="1059"/>
      <c r="AI133" s="1059"/>
      <c r="AJ133" s="1059"/>
      <c r="AK133" s="1059"/>
    </row>
    <row r="134" spans="4:37">
      <c r="F134" s="2"/>
    </row>
    <row r="135" spans="4:37">
      <c r="D135" s="1" t="s">
        <v>99</v>
      </c>
      <c r="E135" s="1" t="s">
        <v>100</v>
      </c>
      <c r="F135" s="1"/>
    </row>
    <row r="136" spans="4:37">
      <c r="E136" s="2" t="s">
        <v>101</v>
      </c>
      <c r="F136" s="2"/>
    </row>
    <row r="137" spans="4:37">
      <c r="F137" s="2"/>
    </row>
    <row r="138" spans="4:37">
      <c r="D138" s="1" t="s">
        <v>102</v>
      </c>
      <c r="E138" s="1" t="s">
        <v>103</v>
      </c>
      <c r="F138" s="1"/>
      <c r="G138" s="1"/>
      <c r="H138" s="1"/>
    </row>
    <row r="139" spans="4:37">
      <c r="E139" t="s">
        <v>18</v>
      </c>
      <c r="F139" t="s">
        <v>104</v>
      </c>
    </row>
    <row r="140" spans="4:37">
      <c r="E140" t="s">
        <v>31</v>
      </c>
      <c r="F140" t="s">
        <v>105</v>
      </c>
    </row>
    <row r="141" spans="4:37"/>
    <row r="142" spans="4:37">
      <c r="D142" s="1" t="s">
        <v>106</v>
      </c>
      <c r="E142" s="1" t="s">
        <v>107</v>
      </c>
    </row>
    <row r="143" spans="4:37">
      <c r="E143" s="114" t="s">
        <v>108</v>
      </c>
      <c r="F143" s="114"/>
    </row>
    <row r="144" spans="4:37"/>
    <row r="145" spans="3:7">
      <c r="C145" s="1" t="s">
        <v>109</v>
      </c>
      <c r="G145" s="1" t="s">
        <v>110</v>
      </c>
    </row>
    <row r="146" spans="3:7">
      <c r="D146" s="1" t="s">
        <v>3</v>
      </c>
      <c r="E146" s="1" t="s">
        <v>111</v>
      </c>
    </row>
    <row r="147" spans="3:7">
      <c r="E147" t="s">
        <v>112</v>
      </c>
    </row>
    <row r="148" spans="3:7"/>
    <row r="149" spans="3:7">
      <c r="D149" s="1" t="s">
        <v>16</v>
      </c>
      <c r="E149" s="1" t="s">
        <v>113</v>
      </c>
      <c r="F149" s="1"/>
    </row>
    <row r="150" spans="3:7">
      <c r="E150" s="2" t="s">
        <v>114</v>
      </c>
      <c r="F150" s="2"/>
    </row>
    <row r="151" spans="3:7"/>
    <row r="152" spans="3:7">
      <c r="D152" s="1" t="s">
        <v>94</v>
      </c>
      <c r="E152" s="1" t="s">
        <v>115</v>
      </c>
    </row>
    <row r="153" spans="3:7">
      <c r="E153" s="2" t="s">
        <v>116</v>
      </c>
    </row>
    <row r="154" spans="3:7">
      <c r="E154" s="2" t="s">
        <v>117</v>
      </c>
      <c r="G154" s="2"/>
    </row>
    <row r="155" spans="3:7"/>
    <row r="156" spans="3:7">
      <c r="D156" s="1" t="s">
        <v>99</v>
      </c>
      <c r="E156" s="1" t="s">
        <v>118</v>
      </c>
    </row>
    <row r="157" spans="3:7">
      <c r="E157" t="s">
        <v>18</v>
      </c>
      <c r="F157" s="2" t="s">
        <v>119</v>
      </c>
    </row>
    <row r="158" spans="3:7">
      <c r="E158" s="2" t="s">
        <v>31</v>
      </c>
      <c r="F158" s="2" t="s">
        <v>120</v>
      </c>
    </row>
    <row r="159" spans="3:7">
      <c r="E159" s="2" t="s">
        <v>39</v>
      </c>
      <c r="F159" t="s">
        <v>121</v>
      </c>
    </row>
    <row r="160" spans="3:7"/>
    <row r="161" spans="3:20">
      <c r="D161" s="1" t="s">
        <v>102</v>
      </c>
      <c r="E161" s="1" t="s">
        <v>122</v>
      </c>
    </row>
    <row r="162" spans="3:20">
      <c r="E162" s="2" t="s">
        <v>123</v>
      </c>
      <c r="F162" s="2"/>
    </row>
    <row r="163" spans="3:20"/>
    <row r="164" spans="3:20">
      <c r="D164" s="1" t="s">
        <v>106</v>
      </c>
      <c r="E164" s="1" t="s">
        <v>124</v>
      </c>
    </row>
    <row r="165" spans="3:20">
      <c r="E165" s="2" t="s">
        <v>125</v>
      </c>
    </row>
    <row r="166" spans="3:20">
      <c r="E166" s="2" t="s">
        <v>126</v>
      </c>
    </row>
    <row r="167" spans="3:20"/>
    <row r="168" spans="3:20">
      <c r="D168" s="1" t="s">
        <v>127</v>
      </c>
      <c r="E168" s="1" t="s">
        <v>128</v>
      </c>
    </row>
    <row r="169" spans="3:20">
      <c r="E169" t="s">
        <v>18</v>
      </c>
      <c r="F169" t="s">
        <v>129</v>
      </c>
    </row>
    <row r="170" spans="3:20">
      <c r="E170" t="s">
        <v>31</v>
      </c>
      <c r="F170" t="s">
        <v>130</v>
      </c>
    </row>
    <row r="171" spans="3:20">
      <c r="F171" s="2"/>
    </row>
    <row r="172" spans="3:20">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c r="C175" s="1" t="s">
        <v>134</v>
      </c>
      <c r="D175" s="1"/>
      <c r="F175" s="2"/>
      <c r="G175" s="1" t="s">
        <v>93</v>
      </c>
    </row>
    <row r="176" spans="3:20">
      <c r="D176" s="1" t="s">
        <v>3</v>
      </c>
      <c r="E176" s="1" t="s">
        <v>135</v>
      </c>
      <c r="G176" s="2"/>
      <c r="H176" s="2"/>
      <c r="I176" s="2"/>
      <c r="J176" s="2"/>
      <c r="K176" s="2"/>
      <c r="L176" s="2"/>
      <c r="M176" s="2"/>
      <c r="N176" s="2"/>
    </row>
    <row r="177" spans="2:19">
      <c r="E177" t="s">
        <v>18</v>
      </c>
      <c r="F177" s="2" t="s">
        <v>136</v>
      </c>
    </row>
    <row r="178" spans="2:19">
      <c r="F178" s="70" t="s">
        <v>137</v>
      </c>
      <c r="I178" s="70"/>
    </row>
    <row r="179" spans="2:19">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c r="D183" s="1" t="s">
        <v>16</v>
      </c>
      <c r="E183" s="1" t="s">
        <v>140</v>
      </c>
    </row>
    <row r="184" spans="2:19">
      <c r="B184" s="2"/>
      <c r="C184" s="2"/>
      <c r="E184" s="2" t="s">
        <v>141</v>
      </c>
      <c r="F184" s="2"/>
      <c r="I184" s="2"/>
    </row>
    <row r="185" spans="2:19">
      <c r="B185" s="2"/>
      <c r="C185" s="2"/>
      <c r="E185" s="2" t="s">
        <v>142</v>
      </c>
      <c r="F185" s="70"/>
      <c r="G185" s="2"/>
      <c r="I185" s="70"/>
    </row>
    <row r="186" spans="2:19">
      <c r="B186" s="2"/>
      <c r="C186" s="2"/>
      <c r="F186" s="70"/>
      <c r="G186" s="2"/>
      <c r="I186" s="70"/>
    </row>
    <row r="187" spans="2:19">
      <c r="B187" s="2"/>
      <c r="C187" s="2"/>
      <c r="D187" s="1" t="s">
        <v>94</v>
      </c>
      <c r="E187" s="1" t="s">
        <v>143</v>
      </c>
      <c r="F187" s="70"/>
      <c r="G187" s="2"/>
      <c r="I187" s="70"/>
    </row>
    <row r="188" spans="2:19">
      <c r="B188" s="2"/>
      <c r="C188" s="2"/>
      <c r="D188" s="1"/>
      <c r="E188" s="2" t="s">
        <v>144</v>
      </c>
      <c r="F188" s="2"/>
      <c r="G188" s="2"/>
      <c r="I188" s="70"/>
    </row>
    <row r="189" spans="2:19">
      <c r="B189" s="2"/>
      <c r="C189" s="2"/>
      <c r="F189" s="70"/>
      <c r="G189" s="2"/>
      <c r="I189" s="70"/>
    </row>
    <row r="190" spans="2:19">
      <c r="D190" s="1" t="s">
        <v>99</v>
      </c>
      <c r="E190" s="1" t="s">
        <v>145</v>
      </c>
    </row>
    <row r="191" spans="2:19">
      <c r="B191" s="2"/>
      <c r="C191" s="1"/>
      <c r="E191" t="s">
        <v>18</v>
      </c>
      <c r="F191" s="2" t="s">
        <v>146</v>
      </c>
      <c r="G191" s="2"/>
      <c r="H191" s="2"/>
      <c r="I191" s="2"/>
    </row>
    <row r="192" spans="2:19">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c r="B199" s="2"/>
      <c r="C199" s="2"/>
      <c r="D199" s="1" t="s">
        <v>106</v>
      </c>
      <c r="E199" s="1" t="s">
        <v>152</v>
      </c>
      <c r="G199" s="2"/>
      <c r="H199" s="2"/>
      <c r="I199" s="2"/>
      <c r="J199" s="2"/>
      <c r="M199" s="2"/>
      <c r="N199" s="2"/>
      <c r="O199" s="2"/>
      <c r="P199" s="2"/>
      <c r="Q199" s="2"/>
      <c r="R199" s="2"/>
      <c r="S199" s="2"/>
    </row>
    <row r="200" spans="2:37">
      <c r="B200" s="2"/>
      <c r="C200" s="2"/>
      <c r="D200" s="1"/>
      <c r="E200" s="2" t="s">
        <v>18</v>
      </c>
      <c r="F200" s="2" t="s">
        <v>153</v>
      </c>
      <c r="M200" s="2"/>
      <c r="N200" s="2"/>
      <c r="O200" s="2"/>
      <c r="P200" s="2"/>
      <c r="Q200" s="2"/>
      <c r="R200" s="2"/>
      <c r="S200" s="2"/>
    </row>
    <row r="201" spans="2:37">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c r="B204" s="2"/>
      <c r="C204" s="2"/>
      <c r="D204" s="1"/>
      <c r="E204" s="2" t="s">
        <v>82</v>
      </c>
      <c r="F204" s="2" t="s">
        <v>157</v>
      </c>
      <c r="M204" s="2"/>
      <c r="N204" s="2"/>
      <c r="O204" s="2"/>
      <c r="P204" s="2"/>
      <c r="Q204" s="2"/>
      <c r="R204" s="2"/>
      <c r="S204" s="2"/>
    </row>
    <row r="205" spans="2:37">
      <c r="B205" s="2"/>
      <c r="C205" s="2"/>
      <c r="D205" s="1"/>
      <c r="F205" t="s">
        <v>20</v>
      </c>
      <c r="G205" s="1424" t="s">
        <v>158</v>
      </c>
      <c r="H205" s="1424"/>
      <c r="I205" s="1424"/>
      <c r="J205" s="1424"/>
      <c r="K205" s="1424"/>
      <c r="L205" s="1424"/>
      <c r="M205" s="1424"/>
      <c r="N205" s="1424"/>
      <c r="O205" s="1424"/>
      <c r="P205" s="1424"/>
      <c r="Q205" s="1424"/>
      <c r="R205" s="1424"/>
      <c r="S205" s="1424"/>
      <c r="T205" s="1424"/>
      <c r="U205" s="1424"/>
      <c r="V205" s="1424"/>
      <c r="W205" s="1424"/>
      <c r="X205" s="1424"/>
      <c r="Y205" s="1424"/>
      <c r="Z205" s="1424"/>
      <c r="AA205" s="1424"/>
      <c r="AB205" s="1424"/>
      <c r="AC205" s="1424"/>
      <c r="AD205" s="1424"/>
      <c r="AE205" s="1424"/>
      <c r="AF205" s="1424"/>
      <c r="AG205" s="1424"/>
      <c r="AH205" s="1424"/>
      <c r="AI205" s="1424"/>
      <c r="AJ205" s="1424"/>
      <c r="AK205" s="1424"/>
    </row>
    <row r="206" spans="2:37">
      <c r="B206" s="2"/>
      <c r="C206" s="2"/>
      <c r="D206" s="1"/>
      <c r="G206" s="1424"/>
      <c r="H206" s="1424"/>
      <c r="I206" s="1424"/>
      <c r="J206" s="1424"/>
      <c r="K206" s="1424"/>
      <c r="L206" s="1424"/>
      <c r="M206" s="1424"/>
      <c r="N206" s="1424"/>
      <c r="O206" s="1424"/>
      <c r="P206" s="1424"/>
      <c r="Q206" s="1424"/>
      <c r="R206" s="1424"/>
      <c r="S206" s="1424"/>
      <c r="T206" s="1424"/>
      <c r="U206" s="1424"/>
      <c r="V206" s="1424"/>
      <c r="W206" s="1424"/>
      <c r="X206" s="1424"/>
      <c r="Y206" s="1424"/>
      <c r="Z206" s="1424"/>
      <c r="AA206" s="1424"/>
      <c r="AB206" s="1424"/>
      <c r="AC206" s="1424"/>
      <c r="AD206" s="1424"/>
      <c r="AE206" s="1424"/>
      <c r="AF206" s="1424"/>
      <c r="AG206" s="1424"/>
      <c r="AH206" s="1424"/>
      <c r="AI206" s="1424"/>
      <c r="AJ206" s="1424"/>
      <c r="AK206" s="1424"/>
    </row>
    <row r="207" spans="2:37">
      <c r="B207" s="2"/>
      <c r="C207" s="2"/>
      <c r="D207" s="1"/>
      <c r="M207" s="2"/>
      <c r="N207" s="2"/>
      <c r="O207" s="2"/>
      <c r="P207" s="2"/>
      <c r="Q207" s="2"/>
      <c r="R207" s="2"/>
      <c r="S207" s="2"/>
    </row>
    <row r="208" spans="2:37">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c r="B211" s="2"/>
      <c r="C211" s="2"/>
      <c r="D211" s="1" t="s">
        <v>161</v>
      </c>
      <c r="E211" s="1" t="s">
        <v>162</v>
      </c>
      <c r="F211" s="2"/>
      <c r="G211" s="2"/>
      <c r="I211" s="2"/>
      <c r="J211" s="2"/>
      <c r="M211" s="2"/>
      <c r="N211" s="2"/>
      <c r="O211" s="2"/>
      <c r="P211" s="2"/>
      <c r="Q211" s="2"/>
      <c r="R211" s="2"/>
      <c r="S211" s="2"/>
      <c r="T211" s="2"/>
      <c r="U211" s="2"/>
      <c r="V211" s="2"/>
      <c r="W211" s="2"/>
    </row>
    <row r="212" spans="1:38">
      <c r="B212" s="2"/>
      <c r="C212" s="2"/>
      <c r="D212" s="1"/>
      <c r="E212" s="2" t="s">
        <v>144</v>
      </c>
      <c r="F212" s="2"/>
      <c r="G212" s="2"/>
      <c r="I212" s="2"/>
      <c r="J212" s="2"/>
      <c r="M212" s="2"/>
      <c r="N212" s="2"/>
      <c r="O212" s="2"/>
      <c r="P212" s="2"/>
      <c r="Q212" s="2"/>
      <c r="R212" s="2"/>
      <c r="S212" s="2"/>
      <c r="T212" s="2"/>
      <c r="U212" s="2"/>
      <c r="V212" s="2"/>
      <c r="W212" s="2"/>
    </row>
    <row r="213" spans="1:38">
      <c r="B213" s="2"/>
      <c r="C213" s="2"/>
      <c r="D213" s="1"/>
      <c r="M213" s="2"/>
      <c r="N213" s="2"/>
      <c r="O213" s="2"/>
      <c r="P213" s="2"/>
      <c r="Q213" s="2"/>
      <c r="R213" s="2"/>
      <c r="S213" s="2"/>
    </row>
    <row r="214" spans="1:38">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c r="A221" s="4"/>
      <c r="B221" s="9" t="s">
        <v>170</v>
      </c>
      <c r="C221" s="9" t="s">
        <v>171</v>
      </c>
      <c r="D221" s="4"/>
      <c r="E221" s="1085"/>
      <c r="F221" s="1085"/>
      <c r="G221" s="1085"/>
      <c r="H221" s="1085"/>
      <c r="I221" s="1085"/>
      <c r="J221" s="1085"/>
      <c r="K221" s="4"/>
      <c r="L221" s="1085"/>
      <c r="M221" s="1085"/>
      <c r="N221" s="1085"/>
      <c r="O221" s="1085"/>
      <c r="P221" s="1085"/>
      <c r="Q221" s="1085"/>
      <c r="R221" s="1085"/>
      <c r="S221" s="1085"/>
      <c r="T221" s="4"/>
      <c r="U221" s="4"/>
      <c r="V221" s="4"/>
      <c r="W221" s="4"/>
      <c r="X221" s="4"/>
      <c r="Y221" s="4"/>
      <c r="Z221" s="4"/>
      <c r="AA221" s="4"/>
      <c r="AB221" s="4"/>
      <c r="AC221" s="4"/>
      <c r="AD221" s="4"/>
      <c r="AE221" s="4"/>
      <c r="AF221" s="4"/>
      <c r="AG221" s="4"/>
      <c r="AH221" s="4"/>
      <c r="AI221" s="4"/>
      <c r="AJ221" s="4"/>
      <c r="AK221" s="4"/>
      <c r="AL221" s="4"/>
    </row>
    <row r="222" spans="1:38">
      <c r="B222" s="1"/>
      <c r="D222" s="1"/>
      <c r="E222" s="2"/>
      <c r="F222" s="2"/>
      <c r="G222" s="2"/>
      <c r="H222" s="2"/>
      <c r="I222" s="2"/>
      <c r="J222" s="2"/>
      <c r="L222" s="2"/>
      <c r="M222" s="2"/>
      <c r="N222" s="2"/>
      <c r="O222" s="2"/>
      <c r="P222" s="2"/>
      <c r="Q222" s="2"/>
      <c r="R222" s="2"/>
      <c r="S222" s="2"/>
    </row>
    <row r="223" spans="1:38">
      <c r="B223" s="2"/>
      <c r="C223" s="1" t="s">
        <v>71</v>
      </c>
      <c r="D223" s="2"/>
      <c r="E223" s="2"/>
      <c r="F223" s="2"/>
      <c r="G223" s="1" t="s">
        <v>172</v>
      </c>
      <c r="I223" s="2"/>
      <c r="J223" s="2"/>
      <c r="K223" s="2"/>
      <c r="M223" s="2"/>
      <c r="N223" s="2"/>
      <c r="O223" s="2"/>
      <c r="P223" s="2"/>
      <c r="Q223" s="2"/>
      <c r="R223" s="2"/>
      <c r="S223" s="2"/>
    </row>
    <row r="224" spans="1:38">
      <c r="B224" s="1"/>
      <c r="E224" s="2" t="s">
        <v>18</v>
      </c>
      <c r="F224" s="2" t="s">
        <v>173</v>
      </c>
      <c r="G224" s="2"/>
      <c r="I224" s="2"/>
      <c r="J224" s="2"/>
      <c r="K224" s="2"/>
      <c r="L224" s="2"/>
      <c r="M224" s="2"/>
      <c r="N224" s="2"/>
      <c r="O224" s="2"/>
      <c r="P224" s="2"/>
      <c r="Q224" s="2"/>
      <c r="R224" s="2"/>
      <c r="S224" s="2"/>
    </row>
    <row r="225" spans="2:19">
      <c r="B225" s="1"/>
      <c r="E225" s="2" t="s">
        <v>31</v>
      </c>
      <c r="F225" s="2" t="s">
        <v>174</v>
      </c>
      <c r="G225" s="2"/>
      <c r="I225" s="2"/>
      <c r="J225" s="2"/>
      <c r="K225" s="2"/>
      <c r="L225" s="2"/>
      <c r="M225" s="2"/>
      <c r="N225" s="2"/>
      <c r="O225" s="2"/>
      <c r="P225" s="2"/>
      <c r="Q225" s="2"/>
      <c r="R225" s="2"/>
      <c r="S225" s="2"/>
    </row>
    <row r="226" spans="2:19">
      <c r="B226" s="1"/>
      <c r="E226" s="2"/>
      <c r="F226" s="2"/>
      <c r="G226" s="2"/>
      <c r="H226" s="2"/>
      <c r="I226" s="2"/>
      <c r="J226" s="2"/>
      <c r="K226" s="2"/>
      <c r="L226" s="2"/>
      <c r="M226" s="2"/>
      <c r="N226" s="2"/>
      <c r="O226" s="2"/>
      <c r="P226" s="2"/>
      <c r="Q226" s="2"/>
      <c r="R226" s="2"/>
      <c r="S226" s="2"/>
    </row>
    <row r="227" spans="2:19">
      <c r="B227" s="1"/>
      <c r="C227" s="1" t="s">
        <v>89</v>
      </c>
      <c r="D227" s="2"/>
      <c r="E227" s="2"/>
      <c r="F227" s="2"/>
      <c r="G227" s="1" t="s">
        <v>175</v>
      </c>
      <c r="I227" s="2"/>
      <c r="J227" s="2"/>
      <c r="K227" s="2"/>
      <c r="L227" s="2"/>
      <c r="M227" s="2"/>
      <c r="N227" s="2"/>
      <c r="O227" s="2"/>
      <c r="P227" s="2"/>
      <c r="Q227" s="2"/>
      <c r="R227" s="2"/>
      <c r="S227" s="2"/>
    </row>
    <row r="228" spans="2:19">
      <c r="B228" s="1"/>
      <c r="E228" s="2" t="s">
        <v>18</v>
      </c>
      <c r="F228" s="2" t="s">
        <v>176</v>
      </c>
      <c r="G228" s="2"/>
      <c r="I228" s="2"/>
      <c r="J228" s="2"/>
      <c r="K228" s="2"/>
      <c r="L228" s="2"/>
      <c r="M228" s="2"/>
      <c r="N228" s="2"/>
      <c r="O228" s="2"/>
      <c r="P228" s="2"/>
      <c r="Q228" s="2"/>
      <c r="R228" s="2"/>
      <c r="S228" s="2"/>
    </row>
    <row r="229" spans="2:19">
      <c r="B229" s="1"/>
      <c r="E229" s="2"/>
      <c r="F229" s="2" t="s">
        <v>177</v>
      </c>
      <c r="G229" s="2"/>
      <c r="H229" s="2"/>
      <c r="I229" s="2"/>
      <c r="J229" s="2"/>
      <c r="K229" s="2"/>
      <c r="L229" s="2"/>
      <c r="M229" s="2"/>
      <c r="N229" s="2"/>
      <c r="O229" s="2"/>
      <c r="P229" s="2"/>
      <c r="Q229" s="2"/>
      <c r="R229" s="2"/>
      <c r="S229" s="2"/>
    </row>
    <row r="230" spans="2:19">
      <c r="B230" s="1"/>
      <c r="D230" s="2"/>
      <c r="E230" s="2" t="s">
        <v>31</v>
      </c>
      <c r="F230" s="2" t="s">
        <v>174</v>
      </c>
      <c r="G230" s="2"/>
      <c r="I230" s="2"/>
      <c r="J230" s="2"/>
      <c r="K230" s="2"/>
      <c r="L230" s="2"/>
      <c r="M230" s="2"/>
      <c r="N230" s="2"/>
      <c r="O230" s="2"/>
      <c r="P230" s="2"/>
      <c r="Q230" s="2"/>
      <c r="R230" s="2"/>
      <c r="S230" s="2"/>
    </row>
    <row r="231" spans="2:19">
      <c r="B231" s="1"/>
      <c r="E231" s="2" t="s">
        <v>39</v>
      </c>
      <c r="F231" s="57" t="s">
        <v>178</v>
      </c>
      <c r="G231" s="2"/>
      <c r="I231" s="2"/>
      <c r="J231" s="2"/>
      <c r="K231" s="2"/>
      <c r="L231" s="2"/>
      <c r="M231" s="2"/>
      <c r="N231" s="2"/>
      <c r="O231" s="2"/>
      <c r="P231" s="2"/>
      <c r="Q231" s="2"/>
      <c r="R231" s="2"/>
      <c r="S231" s="2"/>
    </row>
    <row r="232" spans="2:19">
      <c r="B232" s="1"/>
      <c r="D232" s="2"/>
      <c r="E232" s="2"/>
      <c r="F232" s="2"/>
      <c r="G232" s="2"/>
      <c r="H232" s="2"/>
      <c r="I232" s="2"/>
      <c r="J232" s="2"/>
      <c r="K232" s="2"/>
      <c r="L232" s="2"/>
      <c r="M232" s="2"/>
      <c r="N232" s="2"/>
      <c r="O232" s="2"/>
      <c r="P232" s="2"/>
      <c r="Q232" s="2"/>
      <c r="R232" s="2"/>
      <c r="S232" s="2"/>
    </row>
    <row r="233" spans="2:19">
      <c r="B233" s="2"/>
      <c r="C233" s="1"/>
      <c r="E233" s="1" t="s">
        <v>179</v>
      </c>
      <c r="F233" s="2"/>
      <c r="J233" s="2"/>
      <c r="K233" s="2"/>
      <c r="M233" s="2"/>
      <c r="N233" s="2"/>
      <c r="O233" s="2"/>
      <c r="P233" s="2"/>
      <c r="Q233" s="2"/>
      <c r="R233" s="2"/>
      <c r="S233" s="2"/>
    </row>
    <row r="234" spans="2:19">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c r="B237" s="2"/>
      <c r="C237" s="2"/>
      <c r="E237" t="s">
        <v>31</v>
      </c>
      <c r="F237" s="811"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1" t="s">
        <v>185</v>
      </c>
      <c r="I240" s="2"/>
      <c r="M240" s="2"/>
      <c r="N240" s="2"/>
      <c r="O240" s="2"/>
      <c r="P240" s="2"/>
      <c r="Q240" s="2"/>
      <c r="R240" s="2"/>
      <c r="S240" s="2"/>
    </row>
    <row r="241" spans="2:21">
      <c r="B241" s="2"/>
      <c r="C241" s="2"/>
      <c r="E241" t="s">
        <v>39</v>
      </c>
      <c r="F241" s="2" t="s">
        <v>20</v>
      </c>
      <c r="G241" s="811" t="s">
        <v>186</v>
      </c>
      <c r="I241" s="2"/>
      <c r="M241" s="2"/>
      <c r="N241" s="2"/>
      <c r="O241" s="2"/>
      <c r="P241" s="2"/>
      <c r="Q241" s="2"/>
      <c r="R241" s="2"/>
      <c r="S241" s="2"/>
    </row>
    <row r="242" spans="2:21">
      <c r="B242" s="2"/>
      <c r="C242" s="2"/>
      <c r="F242" s="2" t="s">
        <v>24</v>
      </c>
      <c r="G242" s="811" t="s">
        <v>187</v>
      </c>
      <c r="I242" s="2"/>
      <c r="M242" s="2"/>
      <c r="N242" s="2"/>
      <c r="O242" s="2"/>
      <c r="P242" s="2"/>
      <c r="Q242" s="2"/>
      <c r="R242" s="2"/>
      <c r="S242" s="2"/>
    </row>
    <row r="243" spans="2:21">
      <c r="B243" s="2"/>
      <c r="C243" s="2"/>
      <c r="F243" s="2" t="s">
        <v>29</v>
      </c>
      <c r="G243" s="811" t="s">
        <v>188</v>
      </c>
      <c r="I243" s="2"/>
      <c r="M243" s="2"/>
      <c r="N243" s="2"/>
      <c r="O243" s="2"/>
      <c r="P243" s="2"/>
      <c r="Q243" s="2"/>
      <c r="R243" s="2"/>
      <c r="S243" s="2"/>
    </row>
    <row r="244" spans="2:21">
      <c r="B244" s="2"/>
      <c r="C244" s="2"/>
      <c r="F244" s="2"/>
      <c r="G244" s="811" t="s">
        <v>189</v>
      </c>
      <c r="I244" s="2"/>
      <c r="M244" s="2"/>
      <c r="N244" s="2"/>
      <c r="O244" s="2"/>
      <c r="P244" s="2"/>
      <c r="Q244" s="2"/>
      <c r="R244" s="2"/>
      <c r="S244" s="2"/>
    </row>
    <row r="245" spans="2:21">
      <c r="B245" s="2"/>
      <c r="C245" s="2"/>
      <c r="D245" s="1"/>
      <c r="E245" s="2" t="s">
        <v>39</v>
      </c>
      <c r="F245" s="2" t="s">
        <v>190</v>
      </c>
      <c r="H245" s="2"/>
      <c r="I245" s="2"/>
      <c r="M245" s="2"/>
      <c r="N245" s="2"/>
      <c r="O245" s="2"/>
      <c r="P245" s="2"/>
      <c r="Q245" s="2"/>
      <c r="R245" s="2"/>
      <c r="S245" s="2"/>
    </row>
    <row r="246" spans="2:21">
      <c r="B246" s="2"/>
      <c r="C246" s="2"/>
      <c r="D246" s="1"/>
      <c r="E246" s="1"/>
      <c r="F246" t="s">
        <v>20</v>
      </c>
      <c r="G246" s="2" t="s">
        <v>191</v>
      </c>
      <c r="I246" s="2"/>
      <c r="M246" s="2"/>
      <c r="N246" s="2"/>
      <c r="O246" s="2"/>
      <c r="P246" s="2"/>
      <c r="Q246" s="2"/>
      <c r="R246" s="2"/>
      <c r="S246" s="2"/>
    </row>
    <row r="247" spans="2:21">
      <c r="B247" s="2"/>
      <c r="C247" s="2"/>
      <c r="D247" s="1"/>
      <c r="E247" s="1"/>
      <c r="F247" s="2"/>
      <c r="G247" s="2" t="s">
        <v>192</v>
      </c>
      <c r="I247" s="2"/>
      <c r="M247" s="2"/>
      <c r="N247" s="2"/>
      <c r="O247" s="2"/>
      <c r="P247" s="2"/>
      <c r="Q247" s="2"/>
      <c r="R247" s="2"/>
      <c r="S247" s="2"/>
    </row>
    <row r="248" spans="2:21">
      <c r="B248" s="2"/>
      <c r="C248" s="2"/>
      <c r="D248" s="1"/>
      <c r="E248" s="1"/>
      <c r="F248" s="2"/>
      <c r="G248" s="2"/>
      <c r="I248" s="2"/>
      <c r="M248" s="2"/>
      <c r="N248" s="2"/>
      <c r="O248" s="2"/>
      <c r="P248" s="2"/>
      <c r="Q248" s="2"/>
      <c r="R248" s="2"/>
      <c r="S248" s="2"/>
    </row>
    <row r="249" spans="2:21">
      <c r="B249" s="1"/>
      <c r="C249" s="1" t="s">
        <v>109</v>
      </c>
      <c r="E249" s="2"/>
      <c r="F249" s="2"/>
      <c r="G249" s="1" t="s">
        <v>193</v>
      </c>
      <c r="I249" s="2"/>
      <c r="J249" s="2"/>
      <c r="K249" s="2"/>
      <c r="L249" s="2"/>
      <c r="M249" s="2"/>
      <c r="N249" s="2"/>
      <c r="O249" s="2"/>
      <c r="P249" s="2"/>
      <c r="Q249" s="2"/>
      <c r="R249" s="2"/>
      <c r="S249" s="2"/>
    </row>
    <row r="250" spans="2:21">
      <c r="B250" s="1"/>
      <c r="C250" s="1"/>
      <c r="E250" s="2" t="s">
        <v>18</v>
      </c>
      <c r="F250" s="2" t="s">
        <v>194</v>
      </c>
      <c r="G250" s="2"/>
      <c r="I250" s="2"/>
      <c r="J250" s="2"/>
      <c r="K250" s="2"/>
      <c r="L250" s="2"/>
      <c r="M250" s="2"/>
      <c r="N250" s="2"/>
      <c r="O250" s="2"/>
      <c r="P250" s="2"/>
      <c r="Q250" s="2"/>
      <c r="R250" s="2"/>
      <c r="S250" s="2"/>
      <c r="T250" s="2"/>
      <c r="U250" s="2"/>
    </row>
    <row r="251" spans="2:21">
      <c r="B251" s="1"/>
      <c r="C251" s="1"/>
      <c r="E251" s="2"/>
      <c r="F251" s="70" t="s">
        <v>195</v>
      </c>
      <c r="G251" s="2"/>
      <c r="I251" s="70"/>
      <c r="J251" s="2"/>
      <c r="K251" s="2"/>
      <c r="L251" s="2"/>
      <c r="M251" s="2"/>
      <c r="N251" s="2"/>
      <c r="O251" s="2"/>
      <c r="P251" s="2"/>
      <c r="Q251" s="2"/>
      <c r="R251" s="2"/>
      <c r="S251" s="2"/>
      <c r="T251" s="2"/>
      <c r="U251" s="2"/>
    </row>
    <row r="252" spans="2:21">
      <c r="B252" s="1"/>
      <c r="C252" s="1"/>
      <c r="E252" s="2" t="s">
        <v>31</v>
      </c>
      <c r="F252" s="2" t="s">
        <v>196</v>
      </c>
      <c r="I252" s="2"/>
      <c r="J252" s="2"/>
      <c r="K252" s="2"/>
      <c r="L252" s="2"/>
      <c r="M252" s="2"/>
      <c r="N252" s="2"/>
      <c r="O252" s="2"/>
      <c r="P252" s="2"/>
      <c r="Q252" s="2"/>
      <c r="R252" s="2"/>
      <c r="S252" s="2"/>
      <c r="T252" s="2"/>
      <c r="U252" s="2"/>
    </row>
    <row r="253" spans="2:21">
      <c r="B253" s="1"/>
      <c r="C253" s="1"/>
      <c r="E253" s="2"/>
      <c r="F253" s="114" t="s">
        <v>20</v>
      </c>
      <c r="G253" s="114" t="s">
        <v>197</v>
      </c>
      <c r="I253" s="2"/>
      <c r="K253" s="2"/>
      <c r="L253" s="2"/>
      <c r="M253" s="2"/>
      <c r="N253" s="2"/>
      <c r="O253" s="2"/>
      <c r="Q253" s="2"/>
      <c r="R253" s="2"/>
      <c r="S253" s="2"/>
      <c r="T253" s="2"/>
      <c r="U253" s="2"/>
    </row>
    <row r="254" spans="2:21">
      <c r="B254" s="1"/>
      <c r="C254" s="1"/>
      <c r="E254" s="2"/>
      <c r="F254" s="114"/>
      <c r="G254" s="114" t="s">
        <v>198</v>
      </c>
      <c r="I254" s="2"/>
      <c r="K254" s="2"/>
      <c r="L254" s="2"/>
      <c r="M254" s="2"/>
      <c r="N254" s="2"/>
      <c r="O254" s="2"/>
      <c r="P254" s="2"/>
    </row>
    <row r="255" spans="2:21">
      <c r="B255" s="1"/>
      <c r="C255" s="1"/>
      <c r="E255" s="2"/>
      <c r="F255" s="114" t="s">
        <v>24</v>
      </c>
      <c r="G255" s="114" t="s">
        <v>199</v>
      </c>
      <c r="I255" s="2"/>
      <c r="K255" s="2"/>
      <c r="L255" s="2"/>
      <c r="M255" s="2"/>
      <c r="N255" s="2"/>
      <c r="O255" s="2"/>
      <c r="P255" s="2"/>
    </row>
    <row r="256" spans="2:21">
      <c r="B256" s="1"/>
      <c r="C256" s="1"/>
      <c r="E256" s="2"/>
      <c r="F256" s="114"/>
      <c r="G256" s="114" t="s">
        <v>200</v>
      </c>
      <c r="I256" s="2"/>
      <c r="K256" s="2"/>
      <c r="L256" s="2"/>
      <c r="M256" s="2"/>
      <c r="N256" s="2"/>
      <c r="O256" s="2"/>
      <c r="P256" s="2"/>
      <c r="Q256" s="2"/>
      <c r="R256" s="2"/>
      <c r="S256" s="2"/>
      <c r="T256" s="2"/>
      <c r="U256" s="2"/>
    </row>
    <row r="257" spans="2:21">
      <c r="B257" s="1"/>
      <c r="C257" s="1"/>
      <c r="E257" s="2"/>
      <c r="G257" s="2"/>
      <c r="I257" s="2"/>
      <c r="K257" s="2"/>
      <c r="L257" s="2"/>
      <c r="M257" s="2"/>
      <c r="N257" s="2"/>
      <c r="O257" s="2"/>
      <c r="P257" s="2"/>
      <c r="Q257" s="2"/>
      <c r="R257" s="2"/>
      <c r="S257" s="2"/>
      <c r="T257" s="2"/>
      <c r="U257" s="2"/>
    </row>
    <row r="258" spans="2:21">
      <c r="B258" s="1"/>
      <c r="C258" s="1"/>
      <c r="D258" s="1" t="s">
        <v>3</v>
      </c>
      <c r="E258" s="1" t="s">
        <v>201</v>
      </c>
      <c r="G258" s="2"/>
      <c r="H258" s="2"/>
      <c r="I258" s="2"/>
      <c r="J258" s="2"/>
      <c r="K258" s="2"/>
      <c r="L258" s="2"/>
      <c r="M258" s="2"/>
      <c r="N258" s="2"/>
      <c r="O258" s="2"/>
      <c r="P258" s="2"/>
      <c r="Q258" s="2"/>
      <c r="R258" s="2"/>
      <c r="S258" s="2"/>
    </row>
    <row r="259" spans="2:21">
      <c r="B259" s="1"/>
      <c r="C259" s="1"/>
      <c r="E259" s="2" t="s">
        <v>18</v>
      </c>
      <c r="F259" s="2" t="s">
        <v>202</v>
      </c>
      <c r="G259" s="2"/>
      <c r="I259" s="2"/>
      <c r="J259" s="2"/>
      <c r="K259" s="2"/>
      <c r="L259" s="2"/>
      <c r="M259" s="2"/>
      <c r="N259" s="2"/>
      <c r="O259" s="2"/>
      <c r="P259" s="2"/>
      <c r="Q259" s="2"/>
      <c r="R259" s="2"/>
      <c r="S259" s="2"/>
    </row>
    <row r="260" spans="2:21">
      <c r="B260" s="1"/>
      <c r="C260" s="1"/>
      <c r="E260" s="2" t="s">
        <v>31</v>
      </c>
      <c r="F260" s="2" t="s">
        <v>203</v>
      </c>
      <c r="G260" s="2"/>
      <c r="I260" s="2"/>
      <c r="J260" s="2"/>
      <c r="K260" s="2"/>
      <c r="L260" s="2"/>
      <c r="M260" s="2"/>
      <c r="N260" s="2"/>
      <c r="O260" s="2"/>
      <c r="P260" s="2"/>
      <c r="Q260" s="2"/>
      <c r="R260" s="2"/>
      <c r="S260" s="2"/>
    </row>
    <row r="261" spans="2:21">
      <c r="B261" s="1"/>
      <c r="C261" s="1"/>
      <c r="E261" s="2" t="s">
        <v>39</v>
      </c>
      <c r="F261" s="2" t="s">
        <v>204</v>
      </c>
      <c r="I261" s="2"/>
      <c r="J261" s="2"/>
      <c r="K261" s="2"/>
      <c r="L261" s="2"/>
      <c r="M261" s="2"/>
      <c r="N261" s="2"/>
      <c r="O261" s="2"/>
      <c r="P261" s="2"/>
      <c r="Q261" s="2"/>
      <c r="R261" s="2"/>
      <c r="S261" s="2"/>
    </row>
    <row r="262" spans="2:21">
      <c r="B262" s="1"/>
      <c r="C262" s="1"/>
      <c r="E262" s="1"/>
      <c r="F262" s="2" t="s">
        <v>205</v>
      </c>
      <c r="I262" s="2"/>
      <c r="J262" s="2"/>
      <c r="K262" s="2"/>
      <c r="L262" s="2"/>
      <c r="M262" s="2"/>
      <c r="N262" s="2"/>
      <c r="O262" s="2"/>
      <c r="P262" s="2"/>
      <c r="Q262" s="2"/>
      <c r="R262" s="2"/>
      <c r="S262" s="2"/>
    </row>
    <row r="263" spans="2:21">
      <c r="B263" s="1"/>
      <c r="C263" s="1"/>
      <c r="E263" s="2" t="s">
        <v>82</v>
      </c>
      <c r="F263" s="114" t="s">
        <v>206</v>
      </c>
      <c r="I263" s="2"/>
      <c r="J263" s="2"/>
      <c r="K263" s="2"/>
      <c r="L263" s="2"/>
      <c r="M263" s="2"/>
      <c r="N263" s="2"/>
      <c r="O263" s="2"/>
      <c r="P263" s="2"/>
      <c r="Q263" s="2"/>
      <c r="R263" s="2"/>
      <c r="S263" s="2"/>
    </row>
    <row r="264" spans="2:21">
      <c r="B264" s="1"/>
      <c r="C264" s="1"/>
      <c r="E264" s="1"/>
      <c r="F264" s="2"/>
      <c r="H264" s="2"/>
      <c r="I264" s="2"/>
      <c r="J264" s="2"/>
      <c r="K264" s="2"/>
      <c r="L264" s="2"/>
      <c r="M264" s="2"/>
      <c r="N264" s="2"/>
      <c r="O264" s="2"/>
      <c r="P264" s="2"/>
      <c r="Q264" s="2"/>
      <c r="R264" s="2"/>
      <c r="S264" s="2"/>
    </row>
    <row r="265" spans="2:21">
      <c r="B265" s="1"/>
      <c r="C265" s="1"/>
      <c r="D265" s="1" t="s">
        <v>16</v>
      </c>
      <c r="E265" s="1" t="s">
        <v>207</v>
      </c>
      <c r="G265" s="2"/>
      <c r="H265" s="2"/>
      <c r="I265" s="2"/>
      <c r="J265" s="2"/>
      <c r="K265" s="2"/>
      <c r="L265" s="2"/>
      <c r="M265" s="2"/>
      <c r="N265" s="2"/>
      <c r="O265" s="2"/>
      <c r="P265" s="2"/>
      <c r="Q265" s="2"/>
      <c r="R265" s="2"/>
      <c r="S265" s="2"/>
    </row>
    <row r="266" spans="2:21">
      <c r="B266" s="1"/>
      <c r="C266" s="1"/>
      <c r="E266" s="2" t="s">
        <v>208</v>
      </c>
      <c r="F266" s="2"/>
      <c r="G266" s="2"/>
      <c r="O266" s="2"/>
      <c r="P266" s="2"/>
      <c r="Q266" s="2"/>
      <c r="R266" s="2"/>
      <c r="S266" s="2"/>
    </row>
    <row r="267" spans="2:21">
      <c r="B267" s="1"/>
      <c r="C267" s="1"/>
      <c r="E267" s="1"/>
      <c r="G267" s="2"/>
      <c r="H267" s="2"/>
      <c r="O267" s="2"/>
      <c r="P267" s="2"/>
      <c r="Q267" s="2"/>
      <c r="R267" s="2"/>
      <c r="S267" s="2"/>
    </row>
    <row r="268" spans="2:21">
      <c r="B268" s="1"/>
      <c r="C268" s="1"/>
      <c r="D268" s="1" t="s">
        <v>94</v>
      </c>
      <c r="E268" s="1" t="s">
        <v>209</v>
      </c>
      <c r="G268" s="2"/>
    </row>
    <row r="269" spans="2:21">
      <c r="B269" s="1"/>
      <c r="C269" s="1"/>
      <c r="E269" s="2" t="s">
        <v>210</v>
      </c>
      <c r="F269" s="2"/>
      <c r="G269" s="2"/>
      <c r="J269" s="2"/>
      <c r="K269" s="2"/>
      <c r="L269" s="2"/>
      <c r="M269" s="2"/>
      <c r="N269" s="2"/>
    </row>
    <row r="270" spans="2:21">
      <c r="B270" s="1"/>
      <c r="C270" s="1"/>
      <c r="E270" s="2" t="s">
        <v>211</v>
      </c>
      <c r="F270" s="2"/>
      <c r="G270" s="2"/>
      <c r="J270" s="2"/>
      <c r="K270" s="2"/>
      <c r="L270" s="2"/>
      <c r="M270" s="2"/>
      <c r="N270" s="2"/>
    </row>
    <row r="271" spans="2:21">
      <c r="B271" s="1"/>
      <c r="C271" s="1"/>
      <c r="E271" s="1"/>
      <c r="G271" s="2"/>
      <c r="H271" s="2"/>
      <c r="J271" s="2"/>
      <c r="K271" s="2"/>
      <c r="L271" s="2"/>
      <c r="M271" s="2"/>
      <c r="N271" s="2"/>
      <c r="O271" s="2"/>
      <c r="P271" s="2"/>
      <c r="Q271" s="2"/>
      <c r="R271" s="2"/>
      <c r="S271" s="2"/>
      <c r="T271" s="2"/>
      <c r="U271" s="2"/>
    </row>
    <row r="272" spans="2:21">
      <c r="B272" s="1"/>
      <c r="D272" s="1" t="s">
        <v>99</v>
      </c>
      <c r="E272" s="1" t="s">
        <v>212</v>
      </c>
      <c r="G272" s="2"/>
      <c r="H272" s="2"/>
      <c r="J272" s="2"/>
      <c r="K272" s="2"/>
      <c r="L272" s="2"/>
      <c r="M272" s="2"/>
      <c r="N272" s="2"/>
      <c r="O272" s="2"/>
      <c r="P272" s="2"/>
      <c r="Q272" s="2"/>
      <c r="R272" s="2"/>
      <c r="S272" s="2"/>
      <c r="T272" s="2"/>
      <c r="U272" s="2"/>
    </row>
    <row r="273" spans="2:23">
      <c r="B273" s="1"/>
      <c r="D273" s="2"/>
      <c r="E273" s="2" t="s">
        <v>213</v>
      </c>
      <c r="J273" s="2"/>
      <c r="K273" s="2"/>
      <c r="L273" s="2"/>
      <c r="M273" s="2"/>
      <c r="N273" s="2"/>
      <c r="O273" s="2"/>
      <c r="P273" s="2"/>
      <c r="Q273" s="2"/>
      <c r="R273" s="2"/>
      <c r="S273" s="2"/>
      <c r="T273" s="2"/>
      <c r="U273" s="2"/>
    </row>
    <row r="274" spans="2:23">
      <c r="B274" s="1"/>
      <c r="D274" s="2"/>
      <c r="E274" s="2" t="s">
        <v>214</v>
      </c>
      <c r="J274" s="2"/>
      <c r="K274" s="2"/>
      <c r="L274" s="2"/>
      <c r="M274" s="2"/>
      <c r="N274" s="2"/>
      <c r="O274" s="2"/>
      <c r="P274" s="2"/>
      <c r="Q274" s="2"/>
      <c r="R274" s="2"/>
      <c r="S274" s="2"/>
      <c r="T274" s="2"/>
      <c r="U274" s="2"/>
    </row>
    <row r="275" spans="2:23">
      <c r="B275" s="1"/>
      <c r="D275" s="2"/>
      <c r="E275" s="2"/>
      <c r="J275" s="2"/>
      <c r="K275" s="2"/>
      <c r="L275" s="2"/>
      <c r="M275" s="2"/>
      <c r="N275" s="2"/>
      <c r="O275" s="2"/>
      <c r="P275" s="2"/>
      <c r="Q275" s="2"/>
      <c r="R275" s="2"/>
      <c r="S275" s="2"/>
      <c r="T275" s="2"/>
      <c r="U275" s="2"/>
    </row>
    <row r="276" spans="2:23">
      <c r="B276" s="1"/>
      <c r="D276" s="1" t="s">
        <v>102</v>
      </c>
      <c r="E276" s="1" t="s">
        <v>215</v>
      </c>
      <c r="K276" s="2"/>
      <c r="L276" s="2"/>
      <c r="M276" s="2"/>
      <c r="N276" s="2"/>
      <c r="O276" s="2"/>
      <c r="P276" s="2"/>
      <c r="Q276" s="2"/>
      <c r="R276" s="2"/>
      <c r="S276" s="2"/>
      <c r="T276" s="2"/>
      <c r="U276" s="2"/>
    </row>
    <row r="277" spans="2:23">
      <c r="B277" s="1"/>
      <c r="D277" s="1"/>
      <c r="E277" t="s">
        <v>216</v>
      </c>
      <c r="K277" s="2"/>
      <c r="L277" s="2"/>
      <c r="M277" s="2"/>
      <c r="N277" s="2"/>
      <c r="O277" s="2"/>
      <c r="P277" s="2"/>
      <c r="Q277" s="2"/>
      <c r="R277" s="2"/>
      <c r="S277" s="2"/>
    </row>
    <row r="278" spans="2:23">
      <c r="B278" s="1"/>
      <c r="D278" s="2"/>
      <c r="E278" s="2" t="s">
        <v>217</v>
      </c>
      <c r="I278" s="2"/>
      <c r="J278" s="2"/>
      <c r="K278" s="2"/>
      <c r="L278" s="2"/>
      <c r="M278" s="2"/>
      <c r="N278" s="2"/>
      <c r="O278" s="2"/>
      <c r="P278" s="2"/>
      <c r="Q278" s="2"/>
      <c r="R278" s="2"/>
      <c r="S278" s="2"/>
    </row>
    <row r="279" spans="2:23">
      <c r="B279" s="1"/>
      <c r="D279" s="2"/>
      <c r="E279" s="2"/>
      <c r="I279" s="2"/>
      <c r="J279" s="2"/>
      <c r="K279" s="2"/>
      <c r="L279" s="2"/>
      <c r="M279" s="2"/>
      <c r="N279" s="2"/>
      <c r="O279" s="2"/>
      <c r="P279" s="2"/>
      <c r="Q279" s="2"/>
      <c r="R279" s="2"/>
      <c r="S279" s="2"/>
    </row>
    <row r="280" spans="2:23">
      <c r="B280" s="1"/>
      <c r="D280" s="1" t="s">
        <v>106</v>
      </c>
      <c r="E280" s="1" t="s">
        <v>218</v>
      </c>
      <c r="G280" s="2"/>
      <c r="H280" s="2"/>
      <c r="I280" s="2"/>
      <c r="J280" s="2"/>
      <c r="K280" s="2"/>
      <c r="L280" s="2"/>
      <c r="M280" s="2"/>
      <c r="O280" s="2"/>
      <c r="P280" s="2"/>
      <c r="Q280" s="2"/>
      <c r="R280" s="2"/>
      <c r="S280" s="2"/>
    </row>
    <row r="281" spans="2:23">
      <c r="B281" s="1"/>
      <c r="D281" s="1"/>
      <c r="E281" t="s">
        <v>219</v>
      </c>
      <c r="G281" s="2"/>
      <c r="H281" s="2"/>
      <c r="I281" s="2"/>
      <c r="J281" s="2"/>
      <c r="K281" s="2"/>
      <c r="L281" s="2"/>
      <c r="M281" s="2"/>
      <c r="P281" s="2"/>
      <c r="Q281" s="2"/>
      <c r="R281" s="2"/>
      <c r="S281" s="2"/>
    </row>
    <row r="282" spans="2:23">
      <c r="B282" s="1"/>
      <c r="D282" s="1"/>
      <c r="E282" t="s">
        <v>220</v>
      </c>
      <c r="G282" s="2"/>
      <c r="H282" s="2"/>
      <c r="I282" s="2"/>
      <c r="J282" s="2"/>
      <c r="K282" s="2"/>
      <c r="L282" s="2"/>
      <c r="M282" s="2"/>
      <c r="P282" s="2"/>
      <c r="Q282" s="2"/>
      <c r="R282" s="2"/>
      <c r="S282" s="2"/>
    </row>
    <row r="283" spans="2:23">
      <c r="B283" s="1"/>
      <c r="D283" s="1"/>
      <c r="E283" s="70" t="s">
        <v>221</v>
      </c>
      <c r="F283" s="70"/>
      <c r="G283" s="2"/>
      <c r="H283" s="70"/>
      <c r="I283" s="70"/>
      <c r="J283" s="2"/>
      <c r="K283" s="2"/>
      <c r="L283" s="2"/>
      <c r="M283" s="2"/>
      <c r="P283" s="2"/>
      <c r="Q283" s="2"/>
      <c r="R283" s="2"/>
      <c r="S283" s="2"/>
    </row>
    <row r="284" spans="2:23">
      <c r="B284" s="1"/>
      <c r="D284" s="1"/>
      <c r="E284" s="306" t="s">
        <v>222</v>
      </c>
      <c r="G284" s="2"/>
      <c r="H284" s="70"/>
      <c r="I284" s="70"/>
      <c r="J284" s="2"/>
      <c r="K284" s="2"/>
      <c r="L284" s="2"/>
      <c r="M284" s="2"/>
      <c r="O284" s="2"/>
      <c r="P284" s="2"/>
      <c r="Q284" s="2"/>
      <c r="R284" s="2"/>
      <c r="S284" s="2"/>
    </row>
    <row r="285" spans="2:23">
      <c r="B285" s="1"/>
      <c r="D285" s="1"/>
      <c r="E285" s="2"/>
      <c r="F285" s="2"/>
      <c r="G285" s="2"/>
      <c r="H285" s="2"/>
      <c r="I285" s="2"/>
      <c r="J285" s="2"/>
      <c r="K285" s="2"/>
      <c r="L285" s="2"/>
      <c r="M285" s="2"/>
    </row>
    <row r="286" spans="2:23">
      <c r="B286" s="1"/>
      <c r="D286" s="1" t="s">
        <v>127</v>
      </c>
      <c r="E286" s="1" t="s">
        <v>223</v>
      </c>
      <c r="K286" s="2"/>
      <c r="L286" s="2"/>
      <c r="M286" s="2"/>
      <c r="N286" s="2"/>
    </row>
    <row r="287" spans="2:23">
      <c r="B287" s="1"/>
      <c r="D287" s="2"/>
      <c r="E287" s="2" t="s">
        <v>18</v>
      </c>
      <c r="F287" s="2" t="s">
        <v>224</v>
      </c>
      <c r="G287" s="2"/>
      <c r="O287" s="2"/>
      <c r="P287" s="2"/>
      <c r="Q287" s="2"/>
      <c r="R287" s="2"/>
      <c r="S287" s="2"/>
      <c r="T287" s="2"/>
      <c r="U287" s="2"/>
      <c r="V287" s="2"/>
      <c r="W287" s="2"/>
    </row>
    <row r="288" spans="2:23">
      <c r="B288" s="1"/>
      <c r="D288" s="2"/>
      <c r="E288" s="2"/>
      <c r="F288" s="70" t="s">
        <v>225</v>
      </c>
      <c r="G288" s="70"/>
      <c r="H288" s="70"/>
      <c r="I288" s="70"/>
      <c r="J288" s="70"/>
      <c r="K288" s="70"/>
      <c r="L288" s="70"/>
      <c r="M288" s="70"/>
      <c r="N288" s="70"/>
      <c r="O288" s="2"/>
      <c r="P288" s="2"/>
      <c r="Q288" s="2"/>
      <c r="R288" s="2"/>
      <c r="S288" s="2"/>
      <c r="T288" s="2"/>
      <c r="U288" s="2"/>
      <c r="V288" s="2"/>
      <c r="W288" s="2"/>
    </row>
    <row r="289" spans="2:23">
      <c r="B289" s="1"/>
      <c r="D289" s="2"/>
      <c r="E289" s="2" t="s">
        <v>31</v>
      </c>
      <c r="F289" s="2" t="s">
        <v>226</v>
      </c>
      <c r="G289" s="2"/>
      <c r="L289" s="2"/>
      <c r="M289" s="2"/>
      <c r="N289" s="2"/>
      <c r="O289" s="2"/>
      <c r="P289" s="2"/>
      <c r="Q289" s="2"/>
      <c r="R289" s="2"/>
      <c r="S289" s="2"/>
      <c r="T289" s="2"/>
      <c r="U289" s="2"/>
      <c r="V289" s="2"/>
      <c r="W289" s="2"/>
    </row>
    <row r="290" spans="2:23">
      <c r="B290" s="1"/>
      <c r="D290" s="2"/>
      <c r="E290" s="2" t="s">
        <v>39</v>
      </c>
      <c r="F290" s="2" t="s">
        <v>227</v>
      </c>
      <c r="G290" s="2"/>
      <c r="H290" s="2"/>
      <c r="K290" s="2"/>
      <c r="L290" s="2"/>
      <c r="M290" s="2"/>
      <c r="N290" s="2"/>
      <c r="O290" s="2"/>
      <c r="P290" s="2"/>
      <c r="Q290" s="2"/>
      <c r="R290" s="2"/>
      <c r="S290" s="2"/>
      <c r="T290" s="2"/>
      <c r="U290" s="2"/>
      <c r="V290" s="2"/>
      <c r="W290" s="2"/>
    </row>
    <row r="291" spans="2:23">
      <c r="B291" s="1"/>
      <c r="D291" s="2"/>
      <c r="E291" s="2"/>
      <c r="F291" s="2" t="s">
        <v>20</v>
      </c>
      <c r="G291" s="2" t="s">
        <v>228</v>
      </c>
      <c r="K291" s="2"/>
      <c r="L291" s="2"/>
      <c r="M291" s="2"/>
      <c r="N291" s="2"/>
      <c r="O291" s="2"/>
      <c r="P291" s="2"/>
      <c r="Q291" s="2"/>
      <c r="R291" s="2"/>
      <c r="S291" s="2"/>
      <c r="T291" s="2"/>
      <c r="U291" s="2"/>
      <c r="V291" s="2"/>
      <c r="W291" s="2"/>
    </row>
    <row r="292" spans="2:23">
      <c r="B292" s="1"/>
      <c r="D292" s="2"/>
      <c r="E292" s="2"/>
      <c r="F292" s="2" t="s">
        <v>24</v>
      </c>
      <c r="G292" s="2" t="s">
        <v>229</v>
      </c>
      <c r="H292" s="2"/>
      <c r="K292" s="2"/>
      <c r="L292" s="2"/>
      <c r="M292" s="2"/>
      <c r="N292" s="2"/>
      <c r="O292" s="2"/>
      <c r="P292" s="2"/>
      <c r="Q292" s="2"/>
      <c r="R292" s="2"/>
      <c r="S292" s="2"/>
      <c r="T292" s="2"/>
      <c r="U292" s="2"/>
      <c r="V292" s="2"/>
      <c r="W292" s="2"/>
    </row>
    <row r="293" spans="2:23">
      <c r="B293" s="1"/>
      <c r="D293" s="2"/>
      <c r="E293" s="2"/>
      <c r="F293" s="2" t="s">
        <v>29</v>
      </c>
      <c r="G293" s="2" t="s">
        <v>230</v>
      </c>
      <c r="K293" s="2"/>
      <c r="L293" s="2"/>
      <c r="M293" s="2"/>
      <c r="N293" s="2"/>
      <c r="O293" s="2"/>
      <c r="P293" s="2"/>
      <c r="Q293" s="2"/>
      <c r="R293" s="2"/>
      <c r="S293" s="2"/>
      <c r="T293" s="2"/>
      <c r="U293" s="2"/>
      <c r="V293" s="2"/>
      <c r="W293" s="2"/>
    </row>
    <row r="294" spans="2:23">
      <c r="B294" s="1"/>
      <c r="D294" s="2"/>
      <c r="E294" s="2"/>
      <c r="F294" s="2" t="s">
        <v>57</v>
      </c>
      <c r="G294" s="2" t="s">
        <v>231</v>
      </c>
      <c r="H294" s="2"/>
      <c r="K294" s="2"/>
      <c r="L294" s="2"/>
      <c r="M294" s="2"/>
      <c r="N294" s="2"/>
      <c r="O294" s="2"/>
      <c r="P294" s="2"/>
      <c r="Q294" s="2"/>
      <c r="R294" s="2"/>
      <c r="S294" s="2"/>
      <c r="T294" s="2"/>
      <c r="U294" s="2"/>
      <c r="V294" s="2"/>
      <c r="W294" s="2"/>
    </row>
    <row r="295" spans="2:23">
      <c r="B295" s="1"/>
      <c r="D295" s="2"/>
      <c r="E295" s="2"/>
      <c r="F295" s="2" t="s">
        <v>60</v>
      </c>
      <c r="G295" s="2" t="s">
        <v>232</v>
      </c>
      <c r="K295" s="2"/>
      <c r="L295" s="2"/>
      <c r="M295" s="2"/>
      <c r="N295" s="2"/>
      <c r="O295" s="2"/>
      <c r="P295" s="2"/>
      <c r="Q295" s="2"/>
      <c r="R295" s="2"/>
      <c r="S295" s="2"/>
      <c r="T295" s="2"/>
      <c r="U295" s="2"/>
      <c r="V295" s="2"/>
      <c r="W295" s="2"/>
    </row>
    <row r="296" spans="2:23">
      <c r="B296" s="1"/>
      <c r="D296" s="2"/>
      <c r="E296" s="2"/>
      <c r="F296" s="2" t="s">
        <v>63</v>
      </c>
      <c r="G296" s="2" t="s">
        <v>233</v>
      </c>
      <c r="H296" s="2"/>
      <c r="K296" s="2"/>
      <c r="L296" s="2"/>
      <c r="M296" s="2"/>
      <c r="N296" s="2"/>
      <c r="O296" s="2"/>
      <c r="P296" s="2"/>
      <c r="Q296" s="2"/>
      <c r="R296" s="2"/>
      <c r="S296" s="2"/>
      <c r="T296" s="2"/>
      <c r="U296" s="2"/>
      <c r="V296" s="2"/>
      <c r="W296" s="2"/>
    </row>
    <row r="297" spans="2:23">
      <c r="B297" s="1"/>
      <c r="D297" s="2"/>
      <c r="E297" s="2" t="s">
        <v>82</v>
      </c>
      <c r="F297" s="2" t="s">
        <v>234</v>
      </c>
      <c r="G297" s="2"/>
      <c r="K297" s="2"/>
      <c r="L297" s="2"/>
      <c r="M297" s="2"/>
      <c r="N297" s="2"/>
      <c r="O297" s="2"/>
      <c r="P297" s="2"/>
      <c r="Q297" s="2"/>
      <c r="R297" s="2"/>
      <c r="S297" s="2"/>
      <c r="T297" s="2"/>
      <c r="U297" s="2"/>
      <c r="V297" s="2"/>
      <c r="W297" s="2"/>
    </row>
    <row r="298" spans="2:23">
      <c r="B298" s="1"/>
      <c r="D298" s="2"/>
      <c r="E298" s="2" t="s">
        <v>86</v>
      </c>
      <c r="F298" s="2" t="s">
        <v>235</v>
      </c>
      <c r="G298" s="2"/>
      <c r="K298" s="2"/>
      <c r="L298" s="2"/>
      <c r="M298" s="2"/>
      <c r="N298" s="2"/>
      <c r="O298" s="2"/>
      <c r="P298" s="2"/>
      <c r="Q298" s="2"/>
      <c r="R298" s="2"/>
      <c r="S298" s="2"/>
      <c r="T298" s="2"/>
      <c r="U298" s="2"/>
      <c r="V298" s="2"/>
      <c r="W298" s="2"/>
    </row>
    <row r="299" spans="2:23">
      <c r="B299" s="1"/>
      <c r="D299" s="2"/>
      <c r="E299" s="2"/>
      <c r="F299" s="70" t="s">
        <v>236</v>
      </c>
      <c r="G299" s="70"/>
      <c r="H299" s="70"/>
      <c r="I299" s="70"/>
      <c r="J299" s="70"/>
      <c r="K299" s="70"/>
      <c r="L299" s="70"/>
      <c r="M299" s="2"/>
      <c r="N299" s="2"/>
      <c r="O299" s="2"/>
      <c r="P299" s="2"/>
      <c r="Q299" s="2"/>
      <c r="R299" s="2"/>
      <c r="S299" s="2"/>
      <c r="T299" s="2"/>
      <c r="U299" s="2"/>
      <c r="V299" s="2"/>
      <c r="W299" s="2"/>
    </row>
    <row r="300" spans="2:23">
      <c r="B300" s="1"/>
      <c r="D300" s="2"/>
      <c r="E300" s="2"/>
      <c r="F300" s="70" t="s">
        <v>237</v>
      </c>
      <c r="G300" s="70"/>
      <c r="H300" s="70"/>
      <c r="I300" s="70"/>
      <c r="J300" s="70"/>
      <c r="K300" s="70"/>
      <c r="L300" s="70"/>
      <c r="M300" s="2"/>
      <c r="N300" s="2"/>
      <c r="O300" s="2"/>
      <c r="P300" s="2"/>
      <c r="Q300" s="2"/>
      <c r="R300" s="2"/>
      <c r="S300" s="2"/>
      <c r="T300" s="2"/>
      <c r="U300" s="2"/>
      <c r="V300" s="2"/>
      <c r="W300" s="2"/>
    </row>
    <row r="301" spans="2:23">
      <c r="B301" s="1"/>
      <c r="D301" s="2"/>
      <c r="E301" s="2"/>
      <c r="F301" s="70" t="s">
        <v>238</v>
      </c>
      <c r="G301" s="70"/>
      <c r="H301" s="70"/>
      <c r="I301" s="70"/>
      <c r="J301" s="70"/>
      <c r="K301" s="70"/>
      <c r="L301" s="70"/>
      <c r="M301" s="2"/>
      <c r="N301" s="2"/>
      <c r="O301" s="2"/>
      <c r="P301" s="2"/>
      <c r="Q301" s="2"/>
      <c r="R301" s="2"/>
      <c r="S301" s="2"/>
      <c r="T301" s="2"/>
      <c r="U301" s="2"/>
      <c r="V301" s="2"/>
      <c r="W301" s="2"/>
    </row>
    <row r="302" spans="2:23">
      <c r="B302" s="1"/>
      <c r="D302" s="2"/>
      <c r="E302" s="2"/>
      <c r="F302" s="70"/>
      <c r="G302" s="70"/>
      <c r="H302" s="70"/>
      <c r="I302" s="70"/>
      <c r="J302" s="70"/>
      <c r="K302" s="70"/>
      <c r="L302" s="70"/>
      <c r="M302" s="2"/>
      <c r="N302" s="2"/>
      <c r="O302" s="2"/>
      <c r="P302" s="2"/>
      <c r="Q302" s="2"/>
      <c r="R302" s="2"/>
      <c r="S302" s="2"/>
      <c r="T302" s="2"/>
      <c r="U302" s="2"/>
      <c r="V302" s="2"/>
      <c r="W302" s="2"/>
    </row>
    <row r="303" spans="2:23">
      <c r="B303" s="1"/>
      <c r="D303" s="1" t="s">
        <v>161</v>
      </c>
      <c r="E303" s="1" t="s">
        <v>239</v>
      </c>
      <c r="G303" s="2"/>
      <c r="H303" s="2"/>
      <c r="I303" s="2"/>
      <c r="J303" s="2"/>
      <c r="K303" s="2"/>
      <c r="L303" s="2"/>
      <c r="M303" s="2"/>
      <c r="N303" s="2"/>
      <c r="O303" s="2"/>
      <c r="P303" s="2"/>
      <c r="Q303" s="2"/>
      <c r="R303" s="2"/>
      <c r="S303" s="2"/>
      <c r="T303" s="2"/>
      <c r="U303" s="2"/>
      <c r="V303" s="2"/>
      <c r="W303" s="2"/>
    </row>
    <row r="304" spans="2:23">
      <c r="B304" s="1"/>
      <c r="D304" s="1"/>
      <c r="E304" s="2" t="s">
        <v>240</v>
      </c>
      <c r="F304" s="2"/>
      <c r="K304" s="2"/>
      <c r="L304" s="2"/>
      <c r="M304" s="2"/>
      <c r="N304" s="2"/>
      <c r="O304" s="2"/>
      <c r="P304" s="2"/>
      <c r="Q304" s="2"/>
      <c r="R304" s="2"/>
      <c r="S304" s="2"/>
      <c r="T304" s="2"/>
      <c r="U304" s="2"/>
      <c r="V304" s="2"/>
      <c r="W304" s="2"/>
    </row>
    <row r="305" spans="2:23">
      <c r="B305" s="1"/>
      <c r="D305" s="1"/>
      <c r="E305" s="2" t="s">
        <v>217</v>
      </c>
      <c r="F305" s="2"/>
      <c r="I305" s="2"/>
      <c r="J305" s="2"/>
      <c r="K305" s="2"/>
      <c r="L305" s="2"/>
      <c r="M305" s="2"/>
      <c r="N305" s="2"/>
      <c r="O305" s="2"/>
      <c r="P305" s="2"/>
      <c r="Q305" s="2"/>
      <c r="R305" s="2"/>
      <c r="S305" s="2"/>
      <c r="T305" s="2"/>
      <c r="U305" s="2"/>
      <c r="V305" s="2"/>
      <c r="W305" s="2"/>
    </row>
    <row r="306" spans="2:23">
      <c r="B306" s="1"/>
      <c r="D306" s="2"/>
      <c r="E306" s="2"/>
      <c r="F306" s="70"/>
      <c r="G306" s="70"/>
      <c r="H306" s="70"/>
      <c r="I306" s="70"/>
      <c r="J306" s="70"/>
      <c r="K306" s="70"/>
      <c r="L306" s="70"/>
      <c r="M306" s="2"/>
      <c r="N306" s="2"/>
      <c r="O306" s="2"/>
      <c r="P306" s="2"/>
      <c r="Q306" s="2"/>
      <c r="R306" s="2"/>
      <c r="S306" s="2"/>
      <c r="T306" s="2"/>
      <c r="U306" s="2"/>
      <c r="V306" s="2"/>
      <c r="W306" s="2"/>
    </row>
    <row r="307" spans="2:23">
      <c r="B307" s="1"/>
      <c r="C307" s="1" t="s">
        <v>131</v>
      </c>
      <c r="D307" s="1"/>
      <c r="F307" s="1"/>
      <c r="G307" s="1" t="s">
        <v>241</v>
      </c>
      <c r="I307" s="2"/>
      <c r="J307" s="2"/>
      <c r="K307" s="2"/>
      <c r="L307" s="2"/>
      <c r="M307" s="2"/>
      <c r="N307" s="2"/>
      <c r="O307" s="2"/>
      <c r="P307" s="2"/>
    </row>
    <row r="308" spans="2:23">
      <c r="B308" s="1"/>
      <c r="D308" s="1" t="s">
        <v>3</v>
      </c>
      <c r="E308" s="1" t="s">
        <v>242</v>
      </c>
      <c r="G308" s="1"/>
      <c r="H308" s="1"/>
      <c r="I308" s="1"/>
      <c r="J308" s="1"/>
      <c r="K308" s="1"/>
      <c r="L308" s="1"/>
      <c r="M308" s="1"/>
      <c r="N308" s="1"/>
      <c r="O308" s="1"/>
      <c r="P308" s="1"/>
      <c r="Q308" s="1"/>
      <c r="R308" s="1"/>
    </row>
    <row r="309" spans="2:23">
      <c r="B309" s="1"/>
      <c r="D309" s="1"/>
      <c r="E309" t="s">
        <v>243</v>
      </c>
      <c r="G309" s="2"/>
      <c r="I309" s="2"/>
      <c r="K309" s="2"/>
    </row>
    <row r="310" spans="2:23">
      <c r="B310" s="1"/>
      <c r="D310" s="1"/>
      <c r="E310" s="2" t="s">
        <v>244</v>
      </c>
      <c r="F310" s="2"/>
      <c r="G310" s="2"/>
      <c r="I310" s="2"/>
      <c r="K310" s="2"/>
    </row>
    <row r="311" spans="2:23">
      <c r="B311" s="1"/>
      <c r="D311" s="1"/>
      <c r="E311" s="2" t="s">
        <v>245</v>
      </c>
      <c r="F311" s="2"/>
      <c r="G311" s="2"/>
      <c r="I311" s="2"/>
      <c r="K311" s="2"/>
    </row>
    <row r="312" spans="2:23">
      <c r="B312" s="1"/>
      <c r="D312" s="1"/>
      <c r="E312" s="2" t="s">
        <v>246</v>
      </c>
      <c r="F312" s="2"/>
      <c r="G312" s="2"/>
      <c r="I312" s="2"/>
      <c r="K312" s="2"/>
    </row>
    <row r="313" spans="2:23">
      <c r="B313" s="1"/>
      <c r="D313" s="1"/>
      <c r="G313" s="2"/>
      <c r="I313" s="2"/>
      <c r="K313" s="2"/>
    </row>
    <row r="314" spans="2:23">
      <c r="B314" s="1"/>
      <c r="D314" s="1" t="s">
        <v>16</v>
      </c>
      <c r="E314" s="1" t="s">
        <v>247</v>
      </c>
      <c r="G314" s="2"/>
      <c r="H314" s="2"/>
      <c r="I314" s="2"/>
      <c r="J314" s="2"/>
      <c r="K314" s="2"/>
      <c r="P314" s="2"/>
      <c r="Q314" s="2"/>
      <c r="R314" s="2"/>
      <c r="S314" s="2"/>
    </row>
    <row r="315" spans="2:23">
      <c r="B315" s="1"/>
      <c r="D315" s="1"/>
      <c r="E315" t="s">
        <v>248</v>
      </c>
      <c r="G315" s="2"/>
      <c r="I315" s="2"/>
      <c r="J315" s="2"/>
      <c r="K315" s="2"/>
      <c r="L315" s="2"/>
      <c r="M315" s="2"/>
      <c r="N315" s="2"/>
      <c r="O315" s="2"/>
      <c r="P315" s="2"/>
      <c r="Q315" s="2"/>
      <c r="R315" s="2"/>
      <c r="S315" s="2"/>
    </row>
    <row r="316" spans="2:23">
      <c r="B316" s="1"/>
      <c r="D316" s="1"/>
      <c r="G316" s="2"/>
      <c r="I316" s="2"/>
      <c r="J316" s="2"/>
      <c r="K316" s="2"/>
      <c r="L316" s="2"/>
      <c r="M316" s="2"/>
      <c r="N316" s="2"/>
      <c r="O316" s="2"/>
      <c r="P316" s="2"/>
      <c r="Q316" s="2"/>
      <c r="R316" s="2"/>
      <c r="S316" s="2"/>
    </row>
    <row r="317" spans="2:23">
      <c r="B317" s="1"/>
      <c r="D317" s="1" t="s">
        <v>94</v>
      </c>
      <c r="E317" s="1" t="s">
        <v>249</v>
      </c>
      <c r="F317" s="2"/>
      <c r="G317" s="2"/>
      <c r="H317" s="2"/>
      <c r="I317" s="2"/>
      <c r="J317" s="2"/>
      <c r="K317" s="2"/>
      <c r="L317" s="2"/>
      <c r="M317" s="2"/>
      <c r="N317" s="2"/>
      <c r="O317" s="2"/>
      <c r="P317" s="2"/>
      <c r="Q317" s="2"/>
      <c r="R317" s="2"/>
      <c r="S317" s="2"/>
    </row>
    <row r="318" spans="2:23">
      <c r="B318" s="1"/>
      <c r="E318" t="s">
        <v>250</v>
      </c>
      <c r="I318" s="2"/>
      <c r="J318" s="2"/>
      <c r="K318" s="2"/>
      <c r="L318" s="2"/>
      <c r="M318" s="2"/>
      <c r="N318" s="2"/>
      <c r="O318" s="2"/>
      <c r="P318" s="2"/>
      <c r="Q318" s="2"/>
      <c r="R318" s="2"/>
      <c r="S318" s="2"/>
    </row>
    <row r="319" spans="2:23">
      <c r="B319" s="1"/>
      <c r="E319" t="s">
        <v>251</v>
      </c>
      <c r="I319" s="2"/>
      <c r="J319" s="2"/>
      <c r="K319" s="2"/>
      <c r="L319" s="2"/>
      <c r="M319" s="2"/>
      <c r="N319" s="2"/>
      <c r="O319" s="2"/>
      <c r="P319" s="2"/>
      <c r="Q319" s="2"/>
      <c r="R319" s="2"/>
      <c r="S319" s="2"/>
    </row>
    <row r="320" spans="2:23">
      <c r="B320" s="1"/>
      <c r="E320" t="s">
        <v>252</v>
      </c>
      <c r="I320" s="2"/>
      <c r="J320" s="2"/>
      <c r="K320" s="2"/>
      <c r="L320" s="2"/>
      <c r="M320" s="2"/>
      <c r="N320" s="2"/>
      <c r="O320" s="2"/>
      <c r="P320" s="2"/>
      <c r="Q320" s="2"/>
      <c r="R320" s="2"/>
      <c r="S320" s="2"/>
    </row>
    <row r="321" spans="1:38">
      <c r="B321" s="1"/>
      <c r="I321" s="2"/>
      <c r="J321" s="2"/>
      <c r="K321" s="2"/>
      <c r="L321" s="2"/>
      <c r="M321" s="2"/>
      <c r="N321" s="2"/>
      <c r="O321" s="2"/>
      <c r="P321" s="2"/>
      <c r="Q321" s="2"/>
      <c r="R321" s="2"/>
      <c r="S321" s="2"/>
    </row>
    <row r="322" spans="1:38">
      <c r="B322" s="1"/>
      <c r="C322" s="1" t="s">
        <v>134</v>
      </c>
      <c r="G322" s="1" t="s">
        <v>253</v>
      </c>
      <c r="I322" s="2"/>
      <c r="J322" s="2"/>
      <c r="K322" s="2"/>
      <c r="L322" s="2"/>
      <c r="M322" s="2"/>
      <c r="N322" s="2"/>
      <c r="O322" s="2"/>
      <c r="P322" s="2"/>
      <c r="Q322" s="2"/>
      <c r="R322" s="2"/>
      <c r="S322" s="2"/>
    </row>
    <row r="323" spans="1:38">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c r="F326" s="70" t="s">
        <v>257</v>
      </c>
      <c r="I326" s="70"/>
      <c r="J326" s="2"/>
      <c r="K326" s="2"/>
      <c r="L326" s="2"/>
      <c r="M326" s="2"/>
      <c r="N326" s="2"/>
      <c r="O326" s="2"/>
      <c r="P326" s="2"/>
      <c r="Q326" s="2"/>
      <c r="R326" s="2"/>
      <c r="S326" s="2"/>
    </row>
    <row r="327" spans="1:38">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c r="A329" s="4"/>
      <c r="B329" s="9" t="s">
        <v>259</v>
      </c>
      <c r="C329" s="9" t="s">
        <v>55</v>
      </c>
      <c r="D329" s="4"/>
      <c r="E329" s="9"/>
      <c r="F329" s="9"/>
      <c r="G329" s="9"/>
      <c r="H329" s="9"/>
      <c r="I329" s="9"/>
      <c r="J329" s="1085"/>
      <c r="K329" s="1085"/>
      <c r="L329" s="1085"/>
      <c r="M329" s="1085"/>
      <c r="N329" s="1085"/>
      <c r="O329" s="1085"/>
      <c r="P329" s="1085"/>
      <c r="Q329" s="1085"/>
      <c r="R329" s="1085"/>
      <c r="S329" s="1085"/>
      <c r="T329" s="4"/>
      <c r="U329" s="4"/>
      <c r="V329" s="4"/>
      <c r="W329" s="4"/>
      <c r="X329" s="4"/>
      <c r="Y329" s="4"/>
      <c r="Z329" s="4"/>
      <c r="AA329" s="4"/>
      <c r="AB329" s="4"/>
      <c r="AC329" s="4"/>
      <c r="AD329" s="4"/>
      <c r="AE329" s="4"/>
      <c r="AF329" s="4"/>
      <c r="AG329" s="4"/>
      <c r="AH329" s="4"/>
      <c r="AI329" s="4"/>
      <c r="AJ329" s="4"/>
      <c r="AK329" s="4"/>
      <c r="AL329" s="4"/>
    </row>
    <row r="330" spans="1:38">
      <c r="B330" s="1"/>
      <c r="D330" s="1"/>
      <c r="E330" s="1"/>
      <c r="F330" s="1"/>
      <c r="G330" s="1"/>
      <c r="H330" s="1"/>
      <c r="I330" s="1"/>
      <c r="J330" s="2"/>
      <c r="K330" s="2"/>
      <c r="L330" s="2"/>
      <c r="M330" s="2"/>
      <c r="N330" s="2"/>
      <c r="O330" s="2"/>
      <c r="P330" s="2"/>
      <c r="Q330" s="2"/>
      <c r="R330" s="2"/>
      <c r="S330" s="2"/>
    </row>
    <row r="331" spans="1:38">
      <c r="B331" s="1"/>
      <c r="C331" s="1" t="s">
        <v>71</v>
      </c>
      <c r="G331" s="1" t="s">
        <v>55</v>
      </c>
      <c r="I331" s="1"/>
      <c r="J331" s="2"/>
      <c r="K331" s="2"/>
      <c r="L331" s="2"/>
      <c r="M331" s="2"/>
      <c r="N331" s="2"/>
      <c r="O331" s="2"/>
      <c r="P331" s="2"/>
      <c r="Q331" s="2"/>
      <c r="R331" s="2"/>
      <c r="S331" s="2"/>
    </row>
    <row r="332" spans="1:38">
      <c r="B332" s="1"/>
      <c r="C332" s="1"/>
      <c r="D332" s="1" t="s">
        <v>3</v>
      </c>
      <c r="E332" s="1" t="s">
        <v>55</v>
      </c>
      <c r="G332" s="1"/>
      <c r="I332" s="1"/>
      <c r="J332" s="2"/>
      <c r="K332" s="2"/>
      <c r="L332" s="2"/>
      <c r="M332" s="2"/>
      <c r="N332" s="2"/>
      <c r="O332" s="2"/>
      <c r="P332" s="2"/>
      <c r="Q332" s="2"/>
      <c r="R332" s="2"/>
      <c r="S332" s="2"/>
    </row>
    <row r="333" spans="1:38">
      <c r="B333" s="1"/>
      <c r="E333" t="s">
        <v>18</v>
      </c>
      <c r="F333" t="s">
        <v>260</v>
      </c>
      <c r="J333" s="2"/>
      <c r="K333" s="2"/>
      <c r="L333" s="2"/>
      <c r="M333" s="2"/>
      <c r="N333" s="2"/>
      <c r="O333" s="2"/>
      <c r="P333" s="2"/>
      <c r="Q333" s="2"/>
      <c r="R333" s="2"/>
      <c r="S333" s="2"/>
    </row>
    <row r="334" spans="1:38">
      <c r="B334" s="1"/>
      <c r="E334" s="2"/>
      <c r="F334" s="2" t="s">
        <v>261</v>
      </c>
      <c r="J334" s="2"/>
      <c r="K334" s="2"/>
      <c r="L334" s="2"/>
      <c r="M334" s="2"/>
      <c r="N334" s="2"/>
      <c r="O334" s="2"/>
      <c r="P334" s="2"/>
      <c r="Q334" s="2"/>
      <c r="R334" s="2"/>
      <c r="S334" s="2"/>
    </row>
    <row r="335" spans="1:38">
      <c r="B335" s="1"/>
      <c r="E335" s="2"/>
      <c r="F335" s="2" t="s">
        <v>262</v>
      </c>
      <c r="I335" s="2"/>
      <c r="J335" s="2"/>
      <c r="K335" s="2"/>
      <c r="L335" s="2"/>
      <c r="M335" s="2"/>
      <c r="N335" s="2"/>
      <c r="O335" s="2"/>
      <c r="P335" s="2"/>
      <c r="Q335" s="2"/>
      <c r="R335" s="2"/>
      <c r="S335" s="2"/>
    </row>
    <row r="336" spans="1:38">
      <c r="B336" s="1"/>
      <c r="E336" s="2" t="s">
        <v>31</v>
      </c>
      <c r="F336" s="1424" t="s">
        <v>263</v>
      </c>
      <c r="G336" s="1424"/>
      <c r="H336" s="1424"/>
      <c r="I336" s="1424"/>
      <c r="J336" s="1424"/>
      <c r="K336" s="1424"/>
      <c r="L336" s="1424"/>
      <c r="M336" s="1424"/>
      <c r="N336" s="1424"/>
      <c r="O336" s="1424"/>
      <c r="P336" s="1424"/>
      <c r="Q336" s="1424"/>
      <c r="R336" s="1424"/>
      <c r="S336" s="1424"/>
      <c r="T336" s="1424"/>
      <c r="U336" s="1424"/>
      <c r="V336" s="1424"/>
      <c r="W336" s="1424"/>
      <c r="X336" s="1424"/>
      <c r="Y336" s="1424"/>
      <c r="Z336" s="1424"/>
      <c r="AA336" s="1424"/>
      <c r="AB336" s="1424"/>
      <c r="AC336" s="1424"/>
      <c r="AD336" s="1424"/>
      <c r="AE336" s="1424"/>
      <c r="AF336" s="1424"/>
      <c r="AG336" s="1424"/>
      <c r="AH336" s="1424"/>
      <c r="AI336" s="1424"/>
      <c r="AJ336" s="1424"/>
      <c r="AK336" s="1424"/>
    </row>
    <row r="337" spans="2:37">
      <c r="B337" s="1"/>
      <c r="E337" s="2"/>
      <c r="F337" s="1424"/>
      <c r="G337" s="1424"/>
      <c r="H337" s="1424"/>
      <c r="I337" s="1424"/>
      <c r="J337" s="1424"/>
      <c r="K337" s="1424"/>
      <c r="L337" s="1424"/>
      <c r="M337" s="1424"/>
      <c r="N337" s="1424"/>
      <c r="O337" s="1424"/>
      <c r="P337" s="1424"/>
      <c r="Q337" s="1424"/>
      <c r="R337" s="1424"/>
      <c r="S337" s="1424"/>
      <c r="T337" s="1424"/>
      <c r="U337" s="1424"/>
      <c r="V337" s="1424"/>
      <c r="W337" s="1424"/>
      <c r="X337" s="1424"/>
      <c r="Y337" s="1424"/>
      <c r="Z337" s="1424"/>
      <c r="AA337" s="1424"/>
      <c r="AB337" s="1424"/>
      <c r="AC337" s="1424"/>
      <c r="AD337" s="1424"/>
      <c r="AE337" s="1424"/>
      <c r="AF337" s="1424"/>
      <c r="AG337" s="1424"/>
      <c r="AH337" s="1424"/>
      <c r="AI337" s="1424"/>
      <c r="AJ337" s="1424"/>
      <c r="AK337" s="1424"/>
    </row>
    <row r="338" spans="2:37">
      <c r="B338" s="1"/>
      <c r="E338" s="2"/>
      <c r="F338" s="1424"/>
      <c r="G338" s="1424"/>
      <c r="H338" s="1424"/>
      <c r="I338" s="1424"/>
      <c r="J338" s="1424"/>
      <c r="K338" s="1424"/>
      <c r="L338" s="1424"/>
      <c r="M338" s="1424"/>
      <c r="N338" s="1424"/>
      <c r="O338" s="1424"/>
      <c r="P338" s="1424"/>
      <c r="Q338" s="1424"/>
      <c r="R338" s="1424"/>
      <c r="S338" s="1424"/>
      <c r="T338" s="1424"/>
      <c r="U338" s="1424"/>
      <c r="V338" s="1424"/>
      <c r="W338" s="1424"/>
      <c r="X338" s="1424"/>
      <c r="Y338" s="1424"/>
      <c r="Z338" s="1424"/>
      <c r="AA338" s="1424"/>
      <c r="AB338" s="1424"/>
      <c r="AC338" s="1424"/>
      <c r="AD338" s="1424"/>
      <c r="AE338" s="1424"/>
      <c r="AF338" s="1424"/>
      <c r="AG338" s="1424"/>
      <c r="AH338" s="1424"/>
      <c r="AI338" s="1424"/>
      <c r="AJ338" s="1424"/>
      <c r="AK338" s="1424"/>
    </row>
    <row r="339" spans="2:37">
      <c r="B339" s="1"/>
      <c r="F339" s="2"/>
      <c r="H339" s="2"/>
      <c r="I339" s="2"/>
      <c r="J339" s="2"/>
      <c r="K339" s="2"/>
      <c r="L339" s="2"/>
      <c r="M339" s="2"/>
      <c r="N339" s="2"/>
      <c r="O339" s="2"/>
      <c r="P339" s="2"/>
      <c r="Q339" s="2"/>
      <c r="R339" s="2"/>
      <c r="S339" s="2"/>
    </row>
    <row r="340" spans="2:37">
      <c r="B340" s="1"/>
      <c r="C340" s="1" t="s">
        <v>89</v>
      </c>
      <c r="G340" s="1" t="s">
        <v>264</v>
      </c>
      <c r="I340" s="1"/>
      <c r="J340" s="2"/>
      <c r="K340" s="2"/>
      <c r="L340" s="2"/>
      <c r="M340" s="2"/>
      <c r="N340" s="2"/>
      <c r="O340" s="2"/>
      <c r="P340" s="2"/>
      <c r="Q340" s="2"/>
      <c r="R340" s="2"/>
      <c r="S340" s="2"/>
    </row>
    <row r="341" spans="2:37" ht="13.2" customHeight="1">
      <c r="B341" s="1"/>
      <c r="E341" s="1751" t="s">
        <v>265</v>
      </c>
      <c r="F341" s="1751"/>
      <c r="G341" s="1751"/>
      <c r="H341" s="1751"/>
      <c r="I341" s="1751"/>
      <c r="J341" s="1751"/>
      <c r="K341" s="1751"/>
      <c r="L341" s="1751"/>
      <c r="M341" s="1751"/>
      <c r="N341" s="1751"/>
      <c r="O341" s="1751"/>
      <c r="P341" s="1751"/>
      <c r="Q341" s="1751"/>
      <c r="R341" s="1751"/>
      <c r="S341" s="1751"/>
      <c r="T341" s="1751"/>
      <c r="U341" s="1751"/>
      <c r="V341" s="1751"/>
      <c r="W341" s="1751"/>
      <c r="X341" s="1751"/>
      <c r="Y341" s="1751"/>
      <c r="Z341" s="1751"/>
      <c r="AA341" s="1751"/>
      <c r="AB341" s="1751"/>
      <c r="AC341" s="1751"/>
      <c r="AD341" s="1751"/>
      <c r="AE341" s="1751"/>
      <c r="AF341" s="1751"/>
      <c r="AG341" s="1751"/>
      <c r="AH341" s="1751"/>
      <c r="AI341" s="1751"/>
      <c r="AJ341" s="1751"/>
      <c r="AK341" s="1751"/>
    </row>
    <row r="342" spans="2:37">
      <c r="B342" s="1"/>
      <c r="E342" s="1751"/>
      <c r="F342" s="1751"/>
      <c r="G342" s="1751"/>
      <c r="H342" s="1751"/>
      <c r="I342" s="1751"/>
      <c r="J342" s="1751"/>
      <c r="K342" s="1751"/>
      <c r="L342" s="1751"/>
      <c r="M342" s="1751"/>
      <c r="N342" s="1751"/>
      <c r="O342" s="1751"/>
      <c r="P342" s="1751"/>
      <c r="Q342" s="1751"/>
      <c r="R342" s="1751"/>
      <c r="S342" s="1751"/>
      <c r="T342" s="1751"/>
      <c r="U342" s="1751"/>
      <c r="V342" s="1751"/>
      <c r="W342" s="1751"/>
      <c r="X342" s="1751"/>
      <c r="Y342" s="1751"/>
      <c r="Z342" s="1751"/>
      <c r="AA342" s="1751"/>
      <c r="AB342" s="1751"/>
      <c r="AC342" s="1751"/>
      <c r="AD342" s="1751"/>
      <c r="AE342" s="1751"/>
      <c r="AF342" s="1751"/>
      <c r="AG342" s="1751"/>
      <c r="AH342" s="1751"/>
      <c r="AI342" s="1751"/>
      <c r="AJ342" s="1751"/>
      <c r="AK342" s="1751"/>
    </row>
    <row r="343" spans="2:37">
      <c r="B343" s="1"/>
      <c r="E343" s="1751"/>
      <c r="F343" s="1751"/>
      <c r="G343" s="1751"/>
      <c r="H343" s="1751"/>
      <c r="I343" s="1751"/>
      <c r="J343" s="1751"/>
      <c r="K343" s="1751"/>
      <c r="L343" s="1751"/>
      <c r="M343" s="1751"/>
      <c r="N343" s="1751"/>
      <c r="O343" s="1751"/>
      <c r="P343" s="1751"/>
      <c r="Q343" s="1751"/>
      <c r="R343" s="1751"/>
      <c r="S343" s="1751"/>
      <c r="T343" s="1751"/>
      <c r="U343" s="1751"/>
      <c r="V343" s="1751"/>
      <c r="W343" s="1751"/>
      <c r="X343" s="1751"/>
      <c r="Y343" s="1751"/>
      <c r="Z343" s="1751"/>
      <c r="AA343" s="1751"/>
      <c r="AB343" s="1751"/>
      <c r="AC343" s="1751"/>
      <c r="AD343" s="1751"/>
      <c r="AE343" s="1751"/>
      <c r="AF343" s="1751"/>
      <c r="AG343" s="1751"/>
      <c r="AH343" s="1751"/>
      <c r="AI343" s="1751"/>
      <c r="AJ343" s="1751"/>
      <c r="AK343" s="1751"/>
    </row>
    <row r="344" spans="2:37">
      <c r="B344" s="1"/>
      <c r="E344" s="1751"/>
      <c r="F344" s="1751"/>
      <c r="G344" s="1751"/>
      <c r="H344" s="1751"/>
      <c r="I344" s="1751"/>
      <c r="J344" s="1751"/>
      <c r="K344" s="1751"/>
      <c r="L344" s="1751"/>
      <c r="M344" s="1751"/>
      <c r="N344" s="1751"/>
      <c r="O344" s="1751"/>
      <c r="P344" s="1751"/>
      <c r="Q344" s="1751"/>
      <c r="R344" s="1751"/>
      <c r="S344" s="1751"/>
      <c r="T344" s="1751"/>
      <c r="U344" s="1751"/>
      <c r="V344" s="1751"/>
      <c r="W344" s="1751"/>
      <c r="X344" s="1751"/>
      <c r="Y344" s="1751"/>
      <c r="Z344" s="1751"/>
      <c r="AA344" s="1751"/>
      <c r="AB344" s="1751"/>
      <c r="AC344" s="1751"/>
      <c r="AD344" s="1751"/>
      <c r="AE344" s="1751"/>
      <c r="AF344" s="1751"/>
      <c r="AG344" s="1751"/>
      <c r="AH344" s="1751"/>
      <c r="AI344" s="1751"/>
      <c r="AJ344" s="1751"/>
      <c r="AK344" s="1751"/>
    </row>
    <row r="345" spans="2:37">
      <c r="B345" s="1"/>
      <c r="E345" s="1751"/>
      <c r="F345" s="1751"/>
      <c r="G345" s="1751"/>
      <c r="H345" s="1751"/>
      <c r="I345" s="1751"/>
      <c r="J345" s="1751"/>
      <c r="K345" s="1751"/>
      <c r="L345" s="1751"/>
      <c r="M345" s="1751"/>
      <c r="N345" s="1751"/>
      <c r="O345" s="1751"/>
      <c r="P345" s="1751"/>
      <c r="Q345" s="1751"/>
      <c r="R345" s="1751"/>
      <c r="S345" s="1751"/>
      <c r="T345" s="1751"/>
      <c r="U345" s="1751"/>
      <c r="V345" s="1751"/>
      <c r="W345" s="1751"/>
      <c r="X345" s="1751"/>
      <c r="Y345" s="1751"/>
      <c r="Z345" s="1751"/>
      <c r="AA345" s="1751"/>
      <c r="AB345" s="1751"/>
      <c r="AC345" s="1751"/>
      <c r="AD345" s="1751"/>
      <c r="AE345" s="1751"/>
      <c r="AF345" s="1751"/>
      <c r="AG345" s="1751"/>
      <c r="AH345" s="1751"/>
      <c r="AI345" s="1751"/>
      <c r="AJ345" s="1751"/>
      <c r="AK345" s="1751"/>
    </row>
    <row r="346" spans="2:37">
      <c r="B346" s="1"/>
      <c r="E346" s="2" t="s">
        <v>18</v>
      </c>
      <c r="F346" s="1424" t="s">
        <v>266</v>
      </c>
      <c r="G346" s="1424"/>
      <c r="H346" s="1424"/>
      <c r="I346" s="1424"/>
      <c r="J346" s="1424"/>
      <c r="K346" s="1424"/>
      <c r="L346" s="1424"/>
      <c r="M346" s="1424"/>
      <c r="N346" s="1424"/>
      <c r="O346" s="1424"/>
      <c r="P346" s="1424"/>
      <c r="Q346" s="1424"/>
      <c r="R346" s="1424"/>
      <c r="S346" s="1424"/>
      <c r="T346" s="1424"/>
      <c r="U346" s="1424"/>
      <c r="V346" s="1424"/>
      <c r="W346" s="1424"/>
      <c r="X346" s="1424"/>
      <c r="Y346" s="1424"/>
      <c r="Z346" s="1424"/>
      <c r="AA346" s="1424"/>
      <c r="AB346" s="1424"/>
      <c r="AC346" s="1424"/>
      <c r="AD346" s="1424"/>
      <c r="AE346" s="1424"/>
      <c r="AF346" s="1424"/>
      <c r="AG346" s="1424"/>
      <c r="AH346" s="1424"/>
      <c r="AI346" s="1424"/>
      <c r="AJ346" s="1424"/>
      <c r="AK346" s="1424"/>
    </row>
    <row r="347" spans="2:37">
      <c r="B347" s="1"/>
      <c r="E347" s="2"/>
      <c r="F347" s="1424"/>
      <c r="G347" s="1424"/>
      <c r="H347" s="1424"/>
      <c r="I347" s="1424"/>
      <c r="J347" s="1424"/>
      <c r="K347" s="1424"/>
      <c r="L347" s="1424"/>
      <c r="M347" s="1424"/>
      <c r="N347" s="1424"/>
      <c r="O347" s="1424"/>
      <c r="P347" s="1424"/>
      <c r="Q347" s="1424"/>
      <c r="R347" s="1424"/>
      <c r="S347" s="1424"/>
      <c r="T347" s="1424"/>
      <c r="U347" s="1424"/>
      <c r="V347" s="1424"/>
      <c r="W347" s="1424"/>
      <c r="X347" s="1424"/>
      <c r="Y347" s="1424"/>
      <c r="Z347" s="1424"/>
      <c r="AA347" s="1424"/>
      <c r="AB347" s="1424"/>
      <c r="AC347" s="1424"/>
      <c r="AD347" s="1424"/>
      <c r="AE347" s="1424"/>
      <c r="AF347" s="1424"/>
      <c r="AG347" s="1424"/>
      <c r="AH347" s="1424"/>
      <c r="AI347" s="1424"/>
      <c r="AJ347" s="1424"/>
      <c r="AK347" s="1424"/>
    </row>
    <row r="348" spans="2:37">
      <c r="B348" s="1"/>
      <c r="E348" s="2"/>
      <c r="F348" s="1424"/>
      <c r="G348" s="1424"/>
      <c r="H348" s="1424"/>
      <c r="I348" s="1424"/>
      <c r="J348" s="1424"/>
      <c r="K348" s="1424"/>
      <c r="L348" s="1424"/>
      <c r="M348" s="1424"/>
      <c r="N348" s="1424"/>
      <c r="O348" s="1424"/>
      <c r="P348" s="1424"/>
      <c r="Q348" s="1424"/>
      <c r="R348" s="1424"/>
      <c r="S348" s="1424"/>
      <c r="T348" s="1424"/>
      <c r="U348" s="1424"/>
      <c r="V348" s="1424"/>
      <c r="W348" s="1424"/>
      <c r="X348" s="1424"/>
      <c r="Y348" s="1424"/>
      <c r="Z348" s="1424"/>
      <c r="AA348" s="1424"/>
      <c r="AB348" s="1424"/>
      <c r="AC348" s="1424"/>
      <c r="AD348" s="1424"/>
      <c r="AE348" s="1424"/>
      <c r="AF348" s="1424"/>
      <c r="AG348" s="1424"/>
      <c r="AH348" s="1424"/>
      <c r="AI348" s="1424"/>
      <c r="AJ348" s="1424"/>
      <c r="AK348" s="1424"/>
    </row>
    <row r="349" spans="2:37">
      <c r="B349" s="1"/>
      <c r="E349" s="2"/>
      <c r="F349" s="1424"/>
      <c r="G349" s="1424"/>
      <c r="H349" s="1424"/>
      <c r="I349" s="1424"/>
      <c r="J349" s="1424"/>
      <c r="K349" s="1424"/>
      <c r="L349" s="1424"/>
      <c r="M349" s="1424"/>
      <c r="N349" s="1424"/>
      <c r="O349" s="1424"/>
      <c r="P349" s="1424"/>
      <c r="Q349" s="1424"/>
      <c r="R349" s="1424"/>
      <c r="S349" s="1424"/>
      <c r="T349" s="1424"/>
      <c r="U349" s="1424"/>
      <c r="V349" s="1424"/>
      <c r="W349" s="1424"/>
      <c r="X349" s="1424"/>
      <c r="Y349" s="1424"/>
      <c r="Z349" s="1424"/>
      <c r="AA349" s="1424"/>
      <c r="AB349" s="1424"/>
      <c r="AC349" s="1424"/>
      <c r="AD349" s="1424"/>
      <c r="AE349" s="1424"/>
      <c r="AF349" s="1424"/>
      <c r="AG349" s="1424"/>
      <c r="AH349" s="1424"/>
      <c r="AI349" s="1424"/>
      <c r="AJ349" s="1424"/>
      <c r="AK349" s="1424"/>
    </row>
    <row r="350" spans="2:37">
      <c r="B350" s="1"/>
      <c r="E350" s="2" t="s">
        <v>31</v>
      </c>
      <c r="F350" s="1424" t="s">
        <v>267</v>
      </c>
      <c r="G350" s="1424"/>
      <c r="H350" s="1424"/>
      <c r="I350" s="1424"/>
      <c r="J350" s="1424"/>
      <c r="K350" s="1424"/>
      <c r="L350" s="1424"/>
      <c r="M350" s="1424"/>
      <c r="N350" s="1424"/>
      <c r="O350" s="1424"/>
      <c r="P350" s="1424"/>
      <c r="Q350" s="1424"/>
      <c r="R350" s="1424"/>
      <c r="S350" s="1424"/>
      <c r="T350" s="1424"/>
      <c r="U350" s="1424"/>
      <c r="V350" s="1424"/>
      <c r="W350" s="1424"/>
      <c r="X350" s="1424"/>
      <c r="Y350" s="1424"/>
      <c r="Z350" s="1424"/>
      <c r="AA350" s="1424"/>
      <c r="AB350" s="1424"/>
      <c r="AC350" s="1424"/>
      <c r="AD350" s="1424"/>
      <c r="AE350" s="1424"/>
      <c r="AF350" s="1424"/>
      <c r="AG350" s="1424"/>
      <c r="AH350" s="1424"/>
      <c r="AI350" s="1424"/>
      <c r="AJ350" s="1424"/>
      <c r="AK350" s="1424"/>
    </row>
    <row r="351" spans="2:37">
      <c r="B351" s="1"/>
      <c r="F351" s="1424"/>
      <c r="G351" s="1424"/>
      <c r="H351" s="1424"/>
      <c r="I351" s="1424"/>
      <c r="J351" s="1424"/>
      <c r="K351" s="1424"/>
      <c r="L351" s="1424"/>
      <c r="M351" s="1424"/>
      <c r="N351" s="1424"/>
      <c r="O351" s="1424"/>
      <c r="P351" s="1424"/>
      <c r="Q351" s="1424"/>
      <c r="R351" s="1424"/>
      <c r="S351" s="1424"/>
      <c r="T351" s="1424"/>
      <c r="U351" s="1424"/>
      <c r="V351" s="1424"/>
      <c r="W351" s="1424"/>
      <c r="X351" s="1424"/>
      <c r="Y351" s="1424"/>
      <c r="Z351" s="1424"/>
      <c r="AA351" s="1424"/>
      <c r="AB351" s="1424"/>
      <c r="AC351" s="1424"/>
      <c r="AD351" s="1424"/>
      <c r="AE351" s="1424"/>
      <c r="AF351" s="1424"/>
      <c r="AG351" s="1424"/>
      <c r="AH351" s="1424"/>
      <c r="AI351" s="1424"/>
      <c r="AJ351" s="1424"/>
      <c r="AK351" s="1424"/>
    </row>
    <row r="352" spans="2:37">
      <c r="B352" s="1"/>
      <c r="F352" s="1424"/>
      <c r="G352" s="1424"/>
      <c r="H352" s="1424"/>
      <c r="I352" s="1424"/>
      <c r="J352" s="1424"/>
      <c r="K352" s="1424"/>
      <c r="L352" s="1424"/>
      <c r="M352" s="1424"/>
      <c r="N352" s="1424"/>
      <c r="O352" s="1424"/>
      <c r="P352" s="1424"/>
      <c r="Q352" s="1424"/>
      <c r="R352" s="1424"/>
      <c r="S352" s="1424"/>
      <c r="T352" s="1424"/>
      <c r="U352" s="1424"/>
      <c r="V352" s="1424"/>
      <c r="W352" s="1424"/>
      <c r="X352" s="1424"/>
      <c r="Y352" s="1424"/>
      <c r="Z352" s="1424"/>
      <c r="AA352" s="1424"/>
      <c r="AB352" s="1424"/>
      <c r="AC352" s="1424"/>
      <c r="AD352" s="1424"/>
      <c r="AE352" s="1424"/>
      <c r="AF352" s="1424"/>
      <c r="AG352" s="1424"/>
      <c r="AH352" s="1424"/>
      <c r="AI352" s="1424"/>
      <c r="AJ352" s="1424"/>
      <c r="AK352" s="1424"/>
    </row>
    <row r="353" spans="1:38">
      <c r="B353" s="1"/>
      <c r="F353" s="2"/>
      <c r="H353" s="2"/>
      <c r="I353" s="2"/>
      <c r="J353" s="2"/>
      <c r="K353" s="2"/>
      <c r="L353" s="2"/>
      <c r="M353" s="2"/>
      <c r="N353" s="2"/>
      <c r="O353" s="2"/>
      <c r="P353" s="2"/>
      <c r="Q353" s="2"/>
      <c r="R353" s="2"/>
      <c r="S353" s="2"/>
    </row>
    <row r="354" spans="1:38">
      <c r="A354" s="4"/>
      <c r="B354" s="9" t="s">
        <v>268</v>
      </c>
      <c r="C354" s="9" t="s">
        <v>58</v>
      </c>
      <c r="D354" s="4"/>
      <c r="E354" s="9"/>
      <c r="F354" s="4"/>
      <c r="G354" s="4"/>
      <c r="H354" s="4"/>
      <c r="I354" s="4"/>
      <c r="J354" s="4"/>
      <c r="K354" s="4"/>
      <c r="L354" s="4"/>
      <c r="M354" s="1085"/>
      <c r="N354" s="1085"/>
      <c r="O354" s="1085"/>
      <c r="P354" s="1085"/>
      <c r="Q354" s="1085"/>
      <c r="R354" s="1085"/>
      <c r="S354" s="1085"/>
      <c r="T354" s="1085"/>
      <c r="U354" s="4"/>
      <c r="V354" s="4"/>
      <c r="W354" s="4"/>
      <c r="X354" s="4"/>
      <c r="Y354" s="4"/>
      <c r="Z354" s="4"/>
      <c r="AA354" s="4"/>
      <c r="AB354" s="4"/>
      <c r="AC354" s="4"/>
      <c r="AD354" s="4"/>
      <c r="AE354" s="4"/>
      <c r="AF354" s="4"/>
      <c r="AG354" s="4"/>
      <c r="AH354" s="4"/>
      <c r="AI354" s="4"/>
      <c r="AJ354" s="4"/>
      <c r="AK354" s="4"/>
      <c r="AL354" s="4"/>
    </row>
    <row r="355" spans="1:38">
      <c r="B355" s="1"/>
      <c r="D355" s="360"/>
      <c r="E355" s="1"/>
      <c r="M355" s="2"/>
      <c r="N355" s="2"/>
      <c r="O355" s="2"/>
      <c r="P355" s="2"/>
      <c r="Q355" s="2"/>
      <c r="R355" s="2"/>
      <c r="S355" s="2"/>
      <c r="T355" s="2"/>
    </row>
    <row r="356" spans="1:38" ht="13.2" customHeight="1">
      <c r="B356" s="1"/>
      <c r="C356" s="9" t="s">
        <v>269</v>
      </c>
      <c r="D356" s="4"/>
      <c r="E356" s="4"/>
      <c r="F356" s="4"/>
      <c r="G356" s="4"/>
      <c r="H356" s="4"/>
      <c r="I356" s="308"/>
      <c r="J356" s="308"/>
      <c r="K356" s="308"/>
      <c r="L356" s="308"/>
      <c r="M356" s="308"/>
      <c r="N356" s="308"/>
      <c r="O356" s="308"/>
      <c r="P356" s="308"/>
      <c r="Q356" s="308"/>
      <c r="R356" s="308"/>
      <c r="S356" s="308"/>
      <c r="T356" s="308"/>
      <c r="U356" s="308"/>
      <c r="V356" s="308"/>
      <c r="W356" s="308"/>
      <c r="X356" s="308"/>
      <c r="Y356" s="308"/>
      <c r="Z356" s="308"/>
      <c r="AA356" s="308"/>
      <c r="AB356" s="308"/>
      <c r="AC356" s="308"/>
      <c r="AD356" s="308"/>
      <c r="AE356" s="308"/>
      <c r="AF356" s="308"/>
      <c r="AG356" s="308"/>
      <c r="AH356" s="308"/>
      <c r="AI356" s="308"/>
      <c r="AJ356" s="308"/>
      <c r="AK356" s="308"/>
    </row>
    <row r="357" spans="1:38" ht="13.2" customHeight="1">
      <c r="B357" s="1"/>
      <c r="C357" s="1"/>
      <c r="E357" s="1104"/>
      <c r="F357" s="1104"/>
      <c r="G357" s="1104"/>
      <c r="H357" s="1104"/>
      <c r="I357" s="1104"/>
      <c r="J357" s="1104"/>
      <c r="K357" s="1104"/>
      <c r="L357" s="1104"/>
      <c r="M357" s="1104"/>
      <c r="N357" s="1104"/>
      <c r="O357" s="1104"/>
      <c r="P357" s="1104"/>
      <c r="Q357" s="1104"/>
      <c r="R357" s="1104"/>
      <c r="S357" s="1104"/>
      <c r="T357" s="1104"/>
      <c r="U357" s="1104"/>
      <c r="V357" s="1104"/>
      <c r="W357" s="1104"/>
      <c r="X357" s="1104"/>
      <c r="Y357" s="1104"/>
      <c r="Z357" s="1104"/>
      <c r="AA357" s="1104"/>
      <c r="AB357" s="1104"/>
      <c r="AC357" s="1104"/>
      <c r="AD357" s="1104"/>
      <c r="AE357" s="1104"/>
      <c r="AF357" s="1104"/>
      <c r="AG357" s="1104"/>
      <c r="AH357" s="1104"/>
      <c r="AI357" s="1104"/>
      <c r="AJ357" s="1104"/>
      <c r="AK357" s="1104"/>
    </row>
    <row r="358" spans="1:38">
      <c r="B358" s="1"/>
      <c r="D358" s="1" t="s">
        <v>3</v>
      </c>
      <c r="E358" s="1" t="s">
        <v>270</v>
      </c>
      <c r="I358" s="2"/>
      <c r="J358" s="2"/>
      <c r="K358" s="2"/>
      <c r="L358" s="2"/>
      <c r="M358" s="2"/>
      <c r="N358" s="2"/>
      <c r="O358" s="2"/>
      <c r="P358" s="2"/>
      <c r="Q358" s="2"/>
      <c r="R358" s="2"/>
      <c r="S358" s="2"/>
    </row>
    <row r="359" spans="1:38">
      <c r="B359" s="1"/>
      <c r="E359" t="s">
        <v>18</v>
      </c>
      <c r="F359" s="2" t="s">
        <v>271</v>
      </c>
      <c r="I359" s="2"/>
      <c r="J359" s="2"/>
      <c r="K359" s="2"/>
      <c r="L359" s="2"/>
      <c r="M359" s="2"/>
      <c r="N359" s="2"/>
      <c r="O359" s="2"/>
      <c r="P359" s="2"/>
      <c r="Q359" s="2"/>
      <c r="R359" s="2"/>
      <c r="S359" s="2"/>
    </row>
    <row r="360" spans="1:38">
      <c r="B360" s="1"/>
      <c r="F360" s="2" t="s">
        <v>272</v>
      </c>
      <c r="I360" s="2"/>
      <c r="J360" s="2"/>
      <c r="K360" s="2"/>
      <c r="L360" s="2"/>
      <c r="M360" s="2"/>
      <c r="N360" s="2"/>
      <c r="O360" s="2"/>
      <c r="P360" s="2"/>
      <c r="Q360" s="2"/>
      <c r="R360" s="2"/>
      <c r="S360" s="2"/>
    </row>
    <row r="361" spans="1:38">
      <c r="B361" s="1"/>
      <c r="F361" s="2" t="s">
        <v>273</v>
      </c>
      <c r="G361" s="2"/>
      <c r="K361" s="2"/>
      <c r="L361" s="2"/>
      <c r="M361" s="2"/>
      <c r="N361" s="2"/>
      <c r="O361" s="2"/>
      <c r="P361" s="2"/>
      <c r="Q361" s="2"/>
      <c r="R361" s="2"/>
      <c r="S361" s="2"/>
    </row>
    <row r="362" spans="1:38">
      <c r="B362" s="1"/>
      <c r="E362" t="s">
        <v>31</v>
      </c>
      <c r="F362" s="2" t="s">
        <v>274</v>
      </c>
      <c r="I362" s="2"/>
      <c r="J362" s="2"/>
      <c r="K362" s="2"/>
      <c r="L362" s="2"/>
      <c r="M362" s="2"/>
      <c r="N362" s="2"/>
      <c r="O362" s="2"/>
      <c r="P362" s="2"/>
      <c r="Q362" s="2"/>
      <c r="R362" s="2"/>
      <c r="S362" s="2"/>
    </row>
    <row r="363" spans="1:38">
      <c r="B363" s="1"/>
      <c r="E363" t="s">
        <v>39</v>
      </c>
      <c r="F363" s="2" t="s">
        <v>275</v>
      </c>
      <c r="I363" s="2"/>
      <c r="J363" s="2"/>
      <c r="K363" s="2"/>
      <c r="L363" s="2"/>
      <c r="M363" s="2"/>
      <c r="N363" s="2"/>
      <c r="O363" s="2"/>
      <c r="P363" s="2"/>
      <c r="Q363" s="2"/>
      <c r="R363" s="2"/>
      <c r="S363" s="2"/>
    </row>
    <row r="364" spans="1:38">
      <c r="B364" s="1"/>
      <c r="F364" s="2" t="s">
        <v>276</v>
      </c>
      <c r="J364" s="2"/>
      <c r="K364" s="2"/>
      <c r="L364" s="2"/>
      <c r="M364" s="2"/>
      <c r="N364" s="2"/>
      <c r="O364" s="2"/>
      <c r="P364" s="2"/>
      <c r="Q364" s="2"/>
      <c r="R364" s="2"/>
      <c r="S364" s="2"/>
    </row>
    <row r="365" spans="1:38">
      <c r="B365" s="1"/>
      <c r="E365" s="1753" t="s">
        <v>277</v>
      </c>
      <c r="F365" s="1753"/>
      <c r="G365" s="1753"/>
      <c r="H365" s="1753"/>
      <c r="I365" s="1753"/>
      <c r="J365" s="1753"/>
      <c r="K365" s="1753"/>
      <c r="L365" s="1753"/>
      <c r="M365" s="1753"/>
      <c r="N365" s="1753"/>
      <c r="O365" s="1753"/>
      <c r="P365" s="1753"/>
      <c r="Q365" s="1753"/>
      <c r="R365" s="1753"/>
      <c r="S365" s="1753"/>
      <c r="T365" s="1753"/>
      <c r="U365" s="1753"/>
      <c r="V365" s="1753"/>
      <c r="W365" s="1753"/>
      <c r="X365" s="1753"/>
      <c r="Y365" s="1753"/>
      <c r="Z365" s="1753"/>
      <c r="AA365" s="1753"/>
      <c r="AB365" s="1753"/>
      <c r="AC365" s="1753"/>
      <c r="AD365" s="1753"/>
      <c r="AE365" s="1753"/>
      <c r="AF365" s="1753"/>
      <c r="AG365" s="1753"/>
      <c r="AH365" s="1753"/>
      <c r="AI365" s="1753"/>
      <c r="AJ365" s="1753"/>
      <c r="AK365" s="1753"/>
      <c r="AL365" s="1753"/>
    </row>
    <row r="366" spans="1:38">
      <c r="B366" s="1"/>
      <c r="E366" s="1753"/>
      <c r="F366" s="1753"/>
      <c r="G366" s="1753"/>
      <c r="H366" s="1753"/>
      <c r="I366" s="1753"/>
      <c r="J366" s="1753"/>
      <c r="K366" s="1753"/>
      <c r="L366" s="1753"/>
      <c r="M366" s="1753"/>
      <c r="N366" s="1753"/>
      <c r="O366" s="1753"/>
      <c r="P366" s="1753"/>
      <c r="Q366" s="1753"/>
      <c r="R366" s="1753"/>
      <c r="S366" s="1753"/>
      <c r="T366" s="1753"/>
      <c r="U366" s="1753"/>
      <c r="V366" s="1753"/>
      <c r="W366" s="1753"/>
      <c r="X366" s="1753"/>
      <c r="Y366" s="1753"/>
      <c r="Z366" s="1753"/>
      <c r="AA366" s="1753"/>
      <c r="AB366" s="1753"/>
      <c r="AC366" s="1753"/>
      <c r="AD366" s="1753"/>
      <c r="AE366" s="1753"/>
      <c r="AF366" s="1753"/>
      <c r="AG366" s="1753"/>
      <c r="AH366" s="1753"/>
      <c r="AI366" s="1753"/>
      <c r="AJ366" s="1753"/>
      <c r="AK366" s="1753"/>
      <c r="AL366" s="1753"/>
    </row>
    <row r="367" spans="1:38" s="1754" customFormat="1">
      <c r="A367"/>
      <c r="B367" s="1"/>
      <c r="C367"/>
      <c r="D367"/>
      <c r="E367" s="1462" t="s">
        <v>278</v>
      </c>
      <c r="F367" s="1462"/>
      <c r="G367" s="1462"/>
      <c r="H367" s="1462"/>
      <c r="I367" s="1462"/>
      <c r="J367" s="1462"/>
      <c r="K367" s="1462"/>
      <c r="L367" s="1462"/>
      <c r="M367" s="1462"/>
      <c r="N367" s="1462"/>
      <c r="O367" s="1462"/>
      <c r="P367" s="1462"/>
      <c r="Q367" s="1462"/>
      <c r="R367" s="1462"/>
      <c r="S367" s="1462"/>
      <c r="T367" s="1462"/>
      <c r="U367" s="1462"/>
      <c r="V367" s="1462"/>
      <c r="W367" s="1462"/>
      <c r="X367" s="1462"/>
      <c r="Y367" s="1462"/>
      <c r="Z367" s="1462"/>
      <c r="AA367" s="1462"/>
      <c r="AB367" s="1462"/>
      <c r="AC367" s="1462"/>
      <c r="AD367" s="1462"/>
      <c r="AE367" s="1462"/>
      <c r="AF367" s="1462"/>
      <c r="AG367" s="1462"/>
      <c r="AH367" s="1462"/>
      <c r="AI367" s="1462"/>
      <c r="AJ367" s="1462"/>
      <c r="AK367" s="1462"/>
      <c r="AL367" s="1462"/>
    </row>
    <row r="368" spans="1:38" s="1754" customFormat="1">
      <c r="A368"/>
      <c r="B368" s="1"/>
      <c r="C368" s="1"/>
      <c r="D368"/>
      <c r="E368" s="1462"/>
      <c r="F368" s="1462"/>
      <c r="G368" s="1462"/>
      <c r="H368" s="1462"/>
      <c r="I368" s="1462"/>
      <c r="J368" s="1462"/>
      <c r="K368" s="1462"/>
      <c r="L368" s="1462"/>
      <c r="M368" s="1462"/>
      <c r="N368" s="1462"/>
      <c r="O368" s="1462"/>
      <c r="P368" s="1462"/>
      <c r="Q368" s="1462"/>
      <c r="R368" s="1462"/>
      <c r="S368" s="1462"/>
      <c r="T368" s="1462"/>
      <c r="U368" s="1462"/>
      <c r="V368" s="1462"/>
      <c r="W368" s="1462"/>
      <c r="X368" s="1462"/>
      <c r="Y368" s="1462"/>
      <c r="Z368" s="1462"/>
      <c r="AA368" s="1462"/>
      <c r="AB368" s="1462"/>
      <c r="AC368" s="1462"/>
      <c r="AD368" s="1462"/>
      <c r="AE368" s="1462"/>
      <c r="AF368" s="1462"/>
      <c r="AG368" s="1462"/>
      <c r="AH368" s="1462"/>
      <c r="AI368" s="1462"/>
      <c r="AJ368" s="1462"/>
      <c r="AK368" s="1462"/>
      <c r="AL368" s="1462"/>
    </row>
    <row r="369" spans="1:38">
      <c r="B369" s="1"/>
      <c r="E369" s="2"/>
      <c r="F369" s="1059"/>
      <c r="G369" s="1059"/>
      <c r="H369" s="1059"/>
      <c r="I369" s="1059"/>
      <c r="J369" s="1059"/>
      <c r="K369" s="1059"/>
      <c r="L369" s="1059"/>
      <c r="M369" s="1059"/>
      <c r="N369" s="1059"/>
      <c r="O369" s="1059"/>
      <c r="P369" s="1059"/>
      <c r="Q369" s="1059"/>
      <c r="R369" s="1059"/>
      <c r="S369" s="1059"/>
      <c r="T369" s="1059"/>
      <c r="U369" s="1059"/>
      <c r="V369" s="1059"/>
      <c r="W369" s="1059"/>
      <c r="X369" s="1059"/>
      <c r="Y369" s="1059"/>
      <c r="Z369" s="1059"/>
      <c r="AA369" s="1059"/>
      <c r="AB369" s="1059"/>
      <c r="AC369" s="1059"/>
      <c r="AD369" s="1059"/>
      <c r="AE369" s="1059"/>
      <c r="AF369" s="1059"/>
      <c r="AG369" s="1059"/>
      <c r="AH369" s="1059"/>
      <c r="AI369" s="1059"/>
      <c r="AJ369" s="1059"/>
      <c r="AK369" s="1059"/>
    </row>
    <row r="370" spans="1:38">
      <c r="B370" s="1"/>
      <c r="D370" s="1" t="s">
        <v>16</v>
      </c>
      <c r="E370" s="1" t="s">
        <v>279</v>
      </c>
      <c r="J370" s="2"/>
      <c r="K370" s="2"/>
      <c r="L370" s="2"/>
      <c r="M370" s="2"/>
      <c r="N370" s="2"/>
      <c r="O370" s="2"/>
      <c r="P370" s="2"/>
      <c r="Q370" s="2"/>
      <c r="R370" s="2"/>
      <c r="S370" s="2"/>
    </row>
    <row r="371" spans="1:38">
      <c r="B371" s="1"/>
      <c r="E371" s="2" t="s">
        <v>280</v>
      </c>
      <c r="F371" s="2"/>
      <c r="G371" s="2"/>
      <c r="H371" s="2"/>
      <c r="I371" s="2"/>
      <c r="J371" s="2"/>
      <c r="K371" s="2"/>
      <c r="L371" s="2"/>
      <c r="M371" s="2"/>
      <c r="N371" s="2"/>
      <c r="O371" s="2"/>
      <c r="P371" s="2"/>
      <c r="Q371" s="2"/>
      <c r="R371" s="2"/>
      <c r="S371" s="2"/>
    </row>
    <row r="372" spans="1:38">
      <c r="B372" s="1"/>
      <c r="E372" s="2" t="s">
        <v>281</v>
      </c>
      <c r="F372" s="2"/>
      <c r="G372" s="2"/>
      <c r="H372" s="2"/>
      <c r="I372" s="2"/>
      <c r="J372" s="2"/>
      <c r="K372" s="2"/>
      <c r="L372" s="2"/>
      <c r="M372" s="2"/>
      <c r="N372" s="2"/>
      <c r="O372" s="2"/>
      <c r="P372" s="2"/>
      <c r="Q372" s="2"/>
      <c r="R372" s="2"/>
      <c r="S372" s="2"/>
    </row>
    <row r="373" spans="1:38">
      <c r="B373" s="1"/>
      <c r="E373" s="2"/>
      <c r="F373" s="2"/>
      <c r="G373" s="2"/>
      <c r="H373" s="2"/>
      <c r="I373" s="2"/>
      <c r="J373" s="2"/>
      <c r="K373" s="2"/>
      <c r="L373" s="2"/>
      <c r="M373" s="2"/>
      <c r="N373" s="2"/>
      <c r="O373" s="2"/>
      <c r="P373" s="2"/>
      <c r="Q373" s="2"/>
      <c r="R373" s="2"/>
      <c r="S373" s="2"/>
    </row>
    <row r="374" spans="1:38">
      <c r="B374" s="1"/>
      <c r="D374" s="1" t="s">
        <v>94</v>
      </c>
      <c r="E374" s="1" t="s">
        <v>282</v>
      </c>
      <c r="J374" s="2"/>
      <c r="K374" s="2"/>
      <c r="L374" s="2"/>
      <c r="M374" s="2"/>
      <c r="N374" s="2"/>
      <c r="O374" s="2"/>
      <c r="P374" s="2"/>
      <c r="Q374" s="2"/>
      <c r="R374" s="2"/>
      <c r="S374" s="2"/>
    </row>
    <row r="375" spans="1:38">
      <c r="B375" s="1"/>
      <c r="E375" s="2" t="s">
        <v>18</v>
      </c>
      <c r="F375" s="2" t="s">
        <v>283</v>
      </c>
      <c r="G375" s="2"/>
      <c r="I375" s="2"/>
      <c r="J375" s="2"/>
      <c r="K375" s="2"/>
      <c r="L375" s="2"/>
      <c r="M375" s="2"/>
      <c r="N375" s="2"/>
      <c r="O375" s="2"/>
      <c r="P375" s="2"/>
      <c r="Q375" s="2"/>
      <c r="R375" s="2"/>
      <c r="S375" s="2"/>
    </row>
    <row r="376" spans="1:38">
      <c r="B376" s="1"/>
      <c r="E376" s="2"/>
      <c r="F376" s="70" t="s">
        <v>284</v>
      </c>
      <c r="G376" s="2"/>
      <c r="I376" s="70"/>
      <c r="J376" s="2"/>
      <c r="K376" s="2"/>
      <c r="L376" s="2"/>
      <c r="M376" s="2"/>
      <c r="N376" s="2"/>
      <c r="O376" s="2"/>
      <c r="P376" s="2"/>
      <c r="Q376" s="2"/>
      <c r="R376" s="2"/>
      <c r="S376" s="2"/>
    </row>
    <row r="377" spans="1:38">
      <c r="B377" s="1"/>
      <c r="E377" s="2" t="s">
        <v>31</v>
      </c>
      <c r="F377" s="2" t="s">
        <v>285</v>
      </c>
      <c r="G377" s="2"/>
      <c r="I377" s="70"/>
      <c r="J377" s="2"/>
      <c r="K377" s="2"/>
      <c r="L377" s="2"/>
      <c r="M377" s="2"/>
      <c r="N377" s="2"/>
      <c r="O377" s="2"/>
      <c r="P377" s="2"/>
      <c r="Q377" s="2"/>
      <c r="R377" s="2"/>
      <c r="S377" s="2"/>
    </row>
    <row r="378" spans="1:38">
      <c r="B378" s="1"/>
      <c r="E378" s="2"/>
      <c r="F378" s="2"/>
      <c r="G378" s="2"/>
      <c r="I378" s="70"/>
      <c r="J378" s="2"/>
      <c r="K378" s="2"/>
      <c r="L378" s="2"/>
      <c r="M378" s="2"/>
      <c r="N378" s="2"/>
      <c r="O378" s="2"/>
      <c r="P378" s="2"/>
      <c r="Q378" s="2"/>
      <c r="R378" s="2"/>
      <c r="S378" s="2"/>
    </row>
    <row r="379" spans="1:38">
      <c r="B379" s="1"/>
      <c r="D379" s="1" t="s">
        <v>99</v>
      </c>
      <c r="E379" s="1" t="s">
        <v>286</v>
      </c>
      <c r="J379" s="2"/>
      <c r="K379" s="2"/>
      <c r="L379" s="2"/>
      <c r="M379" s="2"/>
      <c r="N379" s="2"/>
      <c r="O379" s="2"/>
      <c r="P379" s="2"/>
      <c r="Q379" s="2"/>
      <c r="R379" s="2"/>
      <c r="S379" s="2"/>
    </row>
    <row r="380" spans="1:38">
      <c r="B380" s="1"/>
      <c r="D380" s="1"/>
      <c r="E380" s="2" t="s">
        <v>280</v>
      </c>
      <c r="F380" s="2"/>
      <c r="G380" s="2"/>
      <c r="J380" s="2"/>
      <c r="K380" s="2"/>
      <c r="L380" s="2"/>
      <c r="M380" s="2"/>
      <c r="N380" s="2"/>
      <c r="O380" s="2"/>
      <c r="P380" s="2"/>
      <c r="Q380" s="2"/>
      <c r="R380" s="2"/>
      <c r="S380" s="2"/>
    </row>
    <row r="381" spans="1:38">
      <c r="B381" s="1"/>
      <c r="D381" s="1"/>
      <c r="E381" s="2" t="s">
        <v>287</v>
      </c>
      <c r="F381" s="2"/>
      <c r="G381" s="2"/>
      <c r="J381" s="2"/>
      <c r="K381" s="2"/>
      <c r="L381" s="2"/>
      <c r="M381" s="2"/>
      <c r="N381" s="2"/>
      <c r="O381" s="2"/>
      <c r="P381" s="2"/>
      <c r="Q381" s="2"/>
      <c r="R381" s="2"/>
      <c r="S381" s="2"/>
    </row>
    <row r="382" spans="1:38">
      <c r="B382" s="1"/>
      <c r="D382" s="1"/>
      <c r="E382" s="2"/>
      <c r="F382" s="2"/>
      <c r="G382" s="2"/>
      <c r="J382" s="2"/>
      <c r="K382" s="2"/>
      <c r="L382" s="2"/>
      <c r="M382" s="2"/>
      <c r="N382" s="2"/>
      <c r="O382" s="2"/>
      <c r="P382" s="2"/>
      <c r="Q382" s="2"/>
      <c r="R382" s="2"/>
      <c r="S382" s="2"/>
    </row>
    <row r="383" spans="1:38" s="97" customFormat="1">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7" customFormat="1">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7" customFormat="1">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c r="B386" s="1"/>
      <c r="E386" s="2" t="s">
        <v>31</v>
      </c>
      <c r="F386" s="1424" t="s">
        <v>290</v>
      </c>
      <c r="G386" s="1424"/>
      <c r="H386" s="1424"/>
      <c r="I386" s="1424"/>
      <c r="J386" s="1424"/>
      <c r="K386" s="1424"/>
      <c r="L386" s="1424"/>
      <c r="M386" s="1424"/>
      <c r="N386" s="1424"/>
      <c r="O386" s="1424"/>
      <c r="P386" s="1424"/>
      <c r="Q386" s="1424"/>
      <c r="R386" s="1424"/>
      <c r="S386" s="1424"/>
      <c r="T386" s="1424"/>
      <c r="U386" s="1424"/>
      <c r="V386" s="1424"/>
      <c r="W386" s="1424"/>
      <c r="X386" s="1424"/>
      <c r="Y386" s="1424"/>
      <c r="Z386" s="1424"/>
      <c r="AA386" s="1424"/>
      <c r="AB386" s="1424"/>
      <c r="AC386" s="1424"/>
      <c r="AD386" s="1424"/>
      <c r="AE386" s="1424"/>
      <c r="AF386" s="1424"/>
      <c r="AG386" s="1424"/>
      <c r="AH386" s="1424"/>
      <c r="AI386" s="1424"/>
      <c r="AJ386" s="1424"/>
      <c r="AK386" s="1424"/>
    </row>
    <row r="387" spans="1:38">
      <c r="B387" s="1"/>
      <c r="E387" s="2"/>
      <c r="F387" s="1424"/>
      <c r="G387" s="1424"/>
      <c r="H387" s="1424"/>
      <c r="I387" s="1424"/>
      <c r="J387" s="1424"/>
      <c r="K387" s="1424"/>
      <c r="L387" s="1424"/>
      <c r="M387" s="1424"/>
      <c r="N387" s="1424"/>
      <c r="O387" s="1424"/>
      <c r="P387" s="1424"/>
      <c r="Q387" s="1424"/>
      <c r="R387" s="1424"/>
      <c r="S387" s="1424"/>
      <c r="T387" s="1424"/>
      <c r="U387" s="1424"/>
      <c r="V387" s="1424"/>
      <c r="W387" s="1424"/>
      <c r="X387" s="1424"/>
      <c r="Y387" s="1424"/>
      <c r="Z387" s="1424"/>
      <c r="AA387" s="1424"/>
      <c r="AB387" s="1424"/>
      <c r="AC387" s="1424"/>
      <c r="AD387" s="1424"/>
      <c r="AE387" s="1424"/>
      <c r="AF387" s="1424"/>
      <c r="AG387" s="1424"/>
      <c r="AH387" s="1424"/>
      <c r="AI387" s="1424"/>
      <c r="AJ387" s="1424"/>
      <c r="AK387" s="1424"/>
    </row>
    <row r="388" spans="1:38">
      <c r="B388" s="1"/>
      <c r="E388" s="2"/>
      <c r="F388" s="1424"/>
      <c r="G388" s="1424"/>
      <c r="H388" s="1424"/>
      <c r="I388" s="1424"/>
      <c r="J388" s="1424"/>
      <c r="K388" s="1424"/>
      <c r="L388" s="1424"/>
      <c r="M388" s="1424"/>
      <c r="N388" s="1424"/>
      <c r="O388" s="1424"/>
      <c r="P388" s="1424"/>
      <c r="Q388" s="1424"/>
      <c r="R388" s="1424"/>
      <c r="S388" s="1424"/>
      <c r="T388" s="1424"/>
      <c r="U388" s="1424"/>
      <c r="V388" s="1424"/>
      <c r="W388" s="1424"/>
      <c r="X388" s="1424"/>
      <c r="Y388" s="1424"/>
      <c r="Z388" s="1424"/>
      <c r="AA388" s="1424"/>
      <c r="AB388" s="1424"/>
      <c r="AC388" s="1424"/>
      <c r="AD388" s="1424"/>
      <c r="AE388" s="1424"/>
      <c r="AF388" s="1424"/>
      <c r="AG388" s="1424"/>
      <c r="AH388" s="1424"/>
      <c r="AI388" s="1424"/>
      <c r="AJ388" s="1424"/>
      <c r="AK388" s="1424"/>
    </row>
    <row r="389" spans="1:38">
      <c r="B389" s="1"/>
      <c r="E389" s="2"/>
      <c r="F389" s="1068"/>
      <c r="G389" s="1068"/>
      <c r="H389" s="1068"/>
      <c r="I389" s="1068"/>
      <c r="J389" s="1068"/>
      <c r="K389" s="1068"/>
      <c r="L389" s="1068"/>
      <c r="M389" s="1068"/>
      <c r="N389" s="1068"/>
      <c r="O389" s="1068"/>
      <c r="P389" s="1068"/>
      <c r="Q389" s="1068"/>
      <c r="R389" s="1068"/>
      <c r="S389" s="1068"/>
      <c r="T389" s="1068"/>
      <c r="U389" s="1068"/>
      <c r="V389" s="1068"/>
      <c r="W389" s="1068"/>
      <c r="X389" s="1068"/>
      <c r="Y389" s="1068"/>
      <c r="Z389" s="1068"/>
      <c r="AA389" s="1068"/>
      <c r="AB389" s="1068"/>
      <c r="AC389" s="1068"/>
      <c r="AD389" s="1068"/>
      <c r="AE389" s="1068"/>
      <c r="AF389" s="1068"/>
      <c r="AG389" s="1068"/>
      <c r="AH389" s="1068"/>
      <c r="AI389" s="1068"/>
      <c r="AJ389" s="1068"/>
      <c r="AK389" s="1068"/>
      <c r="AL389" s="1104"/>
    </row>
    <row r="390" spans="1:38">
      <c r="B390" s="1"/>
      <c r="C390" s="1"/>
      <c r="D390" s="1" t="s">
        <v>106</v>
      </c>
      <c r="E390" s="1" t="s">
        <v>291</v>
      </c>
      <c r="F390" s="2"/>
      <c r="G390" s="1"/>
      <c r="I390" s="70"/>
      <c r="J390" s="2"/>
      <c r="K390" s="2"/>
      <c r="L390" s="2"/>
      <c r="M390" s="2"/>
      <c r="N390" s="2"/>
      <c r="O390" s="2"/>
      <c r="P390" s="2"/>
      <c r="Q390" s="2"/>
      <c r="R390" s="2"/>
      <c r="S390" s="2"/>
    </row>
    <row r="391" spans="1:38" ht="13.2" customHeight="1">
      <c r="B391" s="1"/>
      <c r="D391" s="1"/>
      <c r="E391" s="2" t="s">
        <v>292</v>
      </c>
      <c r="F391" s="1059"/>
      <c r="G391" s="1059"/>
      <c r="H391" s="1059"/>
      <c r="I391" s="1059"/>
      <c r="J391" s="1059"/>
      <c r="K391" s="1059"/>
      <c r="L391" s="1059"/>
      <c r="M391" s="1059"/>
      <c r="N391" s="1059"/>
      <c r="O391" s="1059"/>
      <c r="P391" s="1059"/>
      <c r="Q391" s="1059"/>
      <c r="R391" s="1059"/>
      <c r="S391" s="1059"/>
      <c r="T391" s="1059"/>
      <c r="U391" s="1059"/>
      <c r="V391" s="1059"/>
      <c r="W391" s="1059"/>
      <c r="X391" s="1059"/>
      <c r="Y391" s="1059"/>
      <c r="Z391" s="1059"/>
      <c r="AA391" s="1059"/>
      <c r="AB391" s="1059"/>
      <c r="AC391" s="1059"/>
      <c r="AD391" s="1059"/>
      <c r="AE391" s="1059"/>
      <c r="AF391" s="1059"/>
      <c r="AG391" s="1059"/>
      <c r="AH391" s="1059"/>
      <c r="AI391" s="1059"/>
      <c r="AJ391" s="1059"/>
      <c r="AK391" s="1059"/>
    </row>
    <row r="392" spans="1:38">
      <c r="B392" s="1"/>
      <c r="E392" t="s">
        <v>287</v>
      </c>
      <c r="F392" s="308"/>
      <c r="G392" s="308"/>
      <c r="H392" s="308"/>
      <c r="I392" s="308"/>
      <c r="J392" s="308"/>
      <c r="K392" s="308"/>
      <c r="L392" s="308"/>
      <c r="M392" s="308"/>
      <c r="N392" s="308"/>
      <c r="O392" s="308"/>
      <c r="P392" s="308"/>
      <c r="Q392" s="308"/>
      <c r="R392" s="308"/>
      <c r="S392" s="308"/>
      <c r="T392" s="308"/>
      <c r="U392" s="308"/>
      <c r="V392" s="308"/>
      <c r="W392" s="308"/>
      <c r="X392" s="308"/>
      <c r="Y392" s="308"/>
      <c r="Z392" s="308"/>
      <c r="AA392" s="308"/>
      <c r="AB392" s="308"/>
      <c r="AC392" s="308"/>
      <c r="AD392" s="308"/>
      <c r="AE392" s="308"/>
      <c r="AF392" s="308"/>
      <c r="AG392" s="308"/>
      <c r="AH392" s="308"/>
      <c r="AI392" s="308"/>
      <c r="AJ392" s="308"/>
      <c r="AK392" s="308"/>
      <c r="AL392" s="308"/>
    </row>
    <row r="393" spans="1:38" s="97" customFormat="1">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7" customFormat="1"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idden="1">
      <c r="B395" s="1"/>
      <c r="S395" s="2"/>
    </row>
    <row r="396" spans="1:38" hidden="1">
      <c r="B396" s="1"/>
      <c r="S396" s="2"/>
    </row>
    <row r="397" spans="1:38" hidden="1">
      <c r="B397" s="1"/>
      <c r="S397" s="2"/>
    </row>
    <row r="398" spans="1:38" hidden="1">
      <c r="B398" s="1"/>
      <c r="S398" s="2"/>
    </row>
    <row r="399" spans="1:38" hidden="1">
      <c r="B399" s="1"/>
      <c r="S399" s="2"/>
    </row>
    <row r="400" spans="1:38" hidden="1">
      <c r="B400" s="1"/>
      <c r="S400" s="2"/>
    </row>
    <row r="401" spans="2:19" hidden="1">
      <c r="B401" s="1"/>
      <c r="S401" s="2"/>
    </row>
    <row r="402" spans="2:19" hidden="1">
      <c r="B402" s="1"/>
      <c r="S402" s="2"/>
    </row>
    <row r="403" spans="2:19" hidden="1">
      <c r="B403" s="1"/>
      <c r="S403" s="2"/>
    </row>
    <row r="404" spans="2:19" hidden="1">
      <c r="B404" s="1"/>
      <c r="S404" s="2"/>
    </row>
    <row r="405" spans="2:19" hidden="1">
      <c r="B405" s="1"/>
      <c r="S405" s="2"/>
    </row>
    <row r="406" spans="2:19" hidden="1">
      <c r="B406" s="1"/>
      <c r="D406" s="1"/>
      <c r="E406" s="2"/>
      <c r="F406" s="2"/>
      <c r="G406" s="2"/>
      <c r="H406" s="2"/>
      <c r="I406" s="2"/>
      <c r="J406" s="2"/>
      <c r="K406" s="2"/>
      <c r="L406" s="2"/>
      <c r="M406" s="2"/>
      <c r="N406" s="2"/>
      <c r="O406" s="2"/>
      <c r="P406" s="2"/>
      <c r="Q406" s="2"/>
      <c r="R406" s="2"/>
      <c r="S406" s="2"/>
    </row>
    <row r="407" spans="2:19"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idden="1">
      <c r="B419" s="1"/>
      <c r="D419" s="1"/>
      <c r="E419" s="2"/>
      <c r="F419" s="2"/>
      <c r="G419" s="2"/>
      <c r="H419" s="2"/>
      <c r="I419" s="2"/>
      <c r="J419" s="2"/>
      <c r="K419" s="2"/>
      <c r="L419" s="2"/>
      <c r="M419" s="2"/>
      <c r="N419" s="2"/>
      <c r="O419" s="2"/>
      <c r="P419" s="2"/>
      <c r="Q419" s="2"/>
      <c r="R419" s="2"/>
      <c r="S419" s="2"/>
    </row>
    <row r="420" spans="2:19" hidden="1">
      <c r="B420" s="1"/>
      <c r="C420" s="1"/>
      <c r="D420" s="1"/>
      <c r="E420" s="2"/>
      <c r="F420" s="2"/>
      <c r="G420" s="2"/>
      <c r="H420" s="2"/>
      <c r="I420" s="2"/>
      <c r="J420" s="2"/>
      <c r="K420" s="2"/>
      <c r="L420" s="2"/>
      <c r="M420" s="2"/>
      <c r="N420" s="2"/>
      <c r="O420" s="2"/>
      <c r="P420" s="2"/>
      <c r="Q420" s="2"/>
      <c r="R420" s="2"/>
      <c r="S420" s="2"/>
    </row>
    <row r="421" spans="2:19"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269" customWidth="1"/>
    <col min="11" max="16384" width="8.6640625" style="269" hidden="1"/>
  </cols>
  <sheetData>
    <row r="1" spans="1:10" ht="15.6">
      <c r="A1" s="1758" t="s">
        <v>293</v>
      </c>
      <c r="B1" s="1759"/>
      <c r="C1" s="1759"/>
      <c r="D1" s="1759"/>
      <c r="E1" s="1759"/>
      <c r="F1" s="1759"/>
      <c r="G1" s="1759"/>
      <c r="H1" s="1759"/>
      <c r="I1" s="1759"/>
      <c r="J1" s="1759"/>
    </row>
    <row r="2" spans="1:10" ht="15">
      <c r="A2" s="1762" t="s">
        <v>294</v>
      </c>
      <c r="B2" s="1763"/>
      <c r="C2" s="1763"/>
      <c r="D2" s="1763"/>
      <c r="E2" s="1763"/>
      <c r="F2" s="1763"/>
      <c r="G2" s="1763"/>
      <c r="H2" s="1763"/>
      <c r="I2" s="1763"/>
      <c r="J2" s="1763"/>
    </row>
    <row r="3" spans="1:10" ht="13.2"/>
    <row r="4" spans="1:10" ht="12.75" customHeight="1">
      <c r="A4" s="1760" t="s">
        <v>295</v>
      </c>
      <c r="B4" s="1760"/>
      <c r="C4" s="1760"/>
      <c r="D4" s="1760"/>
      <c r="E4" s="1760"/>
      <c r="F4" s="1760"/>
      <c r="G4" s="1760"/>
      <c r="H4" s="1760"/>
      <c r="I4" s="1760"/>
      <c r="J4" s="1760"/>
    </row>
    <row r="5" spans="1:10" ht="13.2">
      <c r="A5" s="1760"/>
      <c r="B5" s="1760"/>
      <c r="C5" s="1760"/>
      <c r="D5" s="1760"/>
      <c r="E5" s="1760"/>
      <c r="F5" s="1760"/>
      <c r="G5" s="1760"/>
      <c r="H5" s="1760"/>
      <c r="I5" s="1760"/>
      <c r="J5" s="1760"/>
    </row>
    <row r="6" spans="1:10" ht="30" customHeight="1">
      <c r="A6" s="1760"/>
      <c r="B6" s="1760"/>
      <c r="C6" s="1760"/>
      <c r="D6" s="1760"/>
      <c r="E6" s="1760"/>
      <c r="F6" s="1760"/>
      <c r="G6" s="1760"/>
      <c r="H6" s="1760"/>
      <c r="I6" s="1760"/>
      <c r="J6" s="1760"/>
    </row>
    <row r="7" spans="1:10" ht="13.2">
      <c r="A7" s="1107"/>
      <c r="B7" s="1107"/>
      <c r="C7" s="1107"/>
      <c r="D7" s="1107"/>
      <c r="E7" s="1107"/>
      <c r="F7" s="1107"/>
      <c r="G7" s="1107"/>
      <c r="H7" s="1107"/>
      <c r="I7" s="1107"/>
      <c r="J7" s="1107"/>
    </row>
    <row r="8" spans="1:10" ht="12.75" customHeight="1">
      <c r="A8" s="269" t="s">
        <v>296</v>
      </c>
      <c r="B8" s="1107"/>
      <c r="C8" s="1107"/>
      <c r="D8" s="1107"/>
      <c r="E8" s="1107"/>
      <c r="F8" s="1107"/>
      <c r="G8" s="1107"/>
      <c r="H8" s="1107"/>
      <c r="I8" s="1107"/>
      <c r="J8" s="1107"/>
    </row>
    <row r="9" spans="1:10" ht="13.2"/>
    <row r="10" spans="1:10" ht="12.75" customHeight="1">
      <c r="A10" s="1764" t="s">
        <v>297</v>
      </c>
      <c r="B10" s="1764"/>
      <c r="C10" s="1764"/>
      <c r="D10" s="1764"/>
      <c r="E10" s="1764"/>
      <c r="F10" s="1764"/>
      <c r="G10" s="1764"/>
      <c r="H10" s="1764"/>
      <c r="I10" s="1764"/>
      <c r="J10" s="1764"/>
    </row>
    <row r="11" spans="1:10" ht="13.2">
      <c r="A11" s="1764"/>
      <c r="B11" s="1764"/>
      <c r="C11" s="1764"/>
      <c r="D11" s="1764"/>
      <c r="E11" s="1764"/>
      <c r="F11" s="1764"/>
      <c r="G11" s="1764"/>
      <c r="H11" s="1764"/>
      <c r="I11" s="1764"/>
      <c r="J11" s="1764"/>
    </row>
    <row r="12" spans="1:10" ht="13.2">
      <c r="A12" s="1764"/>
      <c r="B12" s="1764"/>
      <c r="C12" s="1764"/>
      <c r="D12" s="1764"/>
      <c r="E12" s="1764"/>
      <c r="F12" s="1764"/>
      <c r="G12" s="1764"/>
      <c r="H12" s="1764"/>
      <c r="I12" s="1764"/>
      <c r="J12" s="1764"/>
    </row>
    <row r="13" spans="1:10" ht="13.2">
      <c r="A13" s="1764"/>
      <c r="B13" s="1764"/>
      <c r="C13" s="1764"/>
      <c r="D13" s="1764"/>
      <c r="E13" s="1764"/>
      <c r="F13" s="1764"/>
      <c r="G13" s="1764"/>
      <c r="H13" s="1764"/>
      <c r="I13" s="1764"/>
      <c r="J13" s="1764"/>
    </row>
    <row r="14" spans="1:10" ht="13.2">
      <c r="A14" s="1764"/>
      <c r="B14" s="1764"/>
      <c r="C14" s="1764"/>
      <c r="D14" s="1764"/>
      <c r="E14" s="1764"/>
      <c r="F14" s="1764"/>
      <c r="G14" s="1764"/>
      <c r="H14" s="1764"/>
      <c r="I14" s="1764"/>
      <c r="J14" s="1764"/>
    </row>
    <row r="15" spans="1:10" ht="13.2">
      <c r="A15" s="1764"/>
      <c r="B15" s="1764"/>
      <c r="C15" s="1764"/>
      <c r="D15" s="1764"/>
      <c r="E15" s="1764"/>
      <c r="F15" s="1764"/>
      <c r="G15" s="1764"/>
      <c r="H15" s="1764"/>
      <c r="I15" s="1764"/>
      <c r="J15" s="1764"/>
    </row>
    <row r="16" spans="1:10" ht="13.2">
      <c r="A16" s="1108"/>
      <c r="B16" s="1108"/>
      <c r="C16" s="1108"/>
      <c r="D16" s="1108"/>
      <c r="E16" s="1108"/>
      <c r="F16" s="1108"/>
      <c r="G16" s="1108"/>
      <c r="H16" s="1108"/>
      <c r="I16" s="1108"/>
      <c r="J16" s="1108"/>
    </row>
    <row r="17" spans="1:10" ht="13.2">
      <c r="A17" s="329" t="s">
        <v>298</v>
      </c>
      <c r="B17" s="1107"/>
      <c r="C17" s="1107"/>
      <c r="D17" s="1107"/>
      <c r="E17" s="1107"/>
      <c r="F17" s="1107"/>
      <c r="G17" s="1107"/>
      <c r="H17" s="1107"/>
      <c r="I17" s="1107"/>
      <c r="J17" s="1107"/>
    </row>
    <row r="18" spans="1:10" ht="13.2">
      <c r="A18" s="1107" t="s">
        <v>254</v>
      </c>
      <c r="B18" s="1107"/>
      <c r="C18" s="1107"/>
      <c r="D18" s="1107"/>
      <c r="E18" s="1107"/>
      <c r="F18" s="1107"/>
      <c r="G18" s="1107"/>
      <c r="H18" s="1107"/>
      <c r="I18" s="1107"/>
      <c r="J18" s="1107"/>
    </row>
    <row r="19" spans="1:10" ht="13.2">
      <c r="A19" s="1763" t="s">
        <v>299</v>
      </c>
      <c r="B19" s="1763"/>
      <c r="C19" s="1763"/>
      <c r="D19" s="1763"/>
      <c r="E19" s="1763"/>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760" t="s">
        <v>300</v>
      </c>
      <c r="B76" s="1760"/>
      <c r="C76" s="1760"/>
      <c r="D76" s="1760"/>
      <c r="E76" s="1760"/>
      <c r="F76" s="1760"/>
      <c r="G76" s="1760"/>
      <c r="H76" s="1760"/>
      <c r="I76" s="1760"/>
      <c r="J76" s="1760"/>
    </row>
    <row r="77" spans="1:10" ht="13.2">
      <c r="A77" s="1760"/>
      <c r="B77" s="1760"/>
      <c r="C77" s="1760"/>
      <c r="D77" s="1760"/>
      <c r="E77" s="1760"/>
      <c r="F77" s="1760"/>
      <c r="G77" s="1760"/>
      <c r="H77" s="1760"/>
      <c r="I77" s="1760"/>
      <c r="J77" s="1760"/>
    </row>
    <row r="78" spans="1:10" ht="13.2">
      <c r="A78" s="1760"/>
      <c r="B78" s="1760"/>
      <c r="C78" s="1760"/>
      <c r="D78" s="1760"/>
      <c r="E78" s="1760"/>
      <c r="F78" s="1760"/>
      <c r="G78" s="1760"/>
      <c r="H78" s="1760"/>
      <c r="I78" s="1760"/>
      <c r="J78" s="1760"/>
    </row>
    <row r="79" spans="1:10" ht="13.2"/>
    <row r="80" spans="1:10" ht="13.2">
      <c r="A80" s="269" t="s">
        <v>299</v>
      </c>
    </row>
    <row r="81" spans="1:9" ht="13.2"/>
    <row r="82" spans="1:9" ht="13.2"/>
    <row r="83" spans="1:9" ht="13.2"/>
    <row r="84" spans="1:9" ht="13.2"/>
    <row r="85" spans="1:9" ht="13.2"/>
    <row r="86" spans="1:9" ht="13.2"/>
    <row r="87" spans="1:9" ht="13.2"/>
    <row r="88" spans="1:9" ht="13.2"/>
    <row r="89" spans="1:9" ht="13.2">
      <c r="A89" s="1761" t="s">
        <v>301</v>
      </c>
      <c r="B89" s="1761"/>
      <c r="C89" s="1761"/>
      <c r="D89" s="1761"/>
      <c r="E89" s="1761"/>
      <c r="F89" s="1761"/>
      <c r="G89" s="1761"/>
      <c r="H89" s="1761"/>
      <c r="I89" s="1761"/>
    </row>
    <row r="90" spans="1:9" ht="13.2">
      <c r="A90" s="1752" t="s">
        <v>302</v>
      </c>
      <c r="B90" s="1752"/>
      <c r="C90" s="1752"/>
      <c r="D90" s="1752"/>
      <c r="E90" s="1752"/>
    </row>
    <row r="91" spans="1:9" ht="13.2">
      <c r="A91" s="1752" t="s">
        <v>303</v>
      </c>
      <c r="B91" s="1752"/>
      <c r="C91" s="1752"/>
      <c r="D91" s="1752"/>
      <c r="E91" s="1752"/>
    </row>
    <row r="92" spans="1:9" ht="13.2">
      <c r="A92" s="1752" t="s">
        <v>304</v>
      </c>
      <c r="B92" s="1752"/>
      <c r="C92" s="1752"/>
      <c r="D92" s="1752"/>
      <c r="E92" s="1752"/>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22860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708" zoomScale="85" zoomScaleNormal="85" workbookViewId="0">
      <selection activeCell="F726" sqref="F726"/>
    </sheetView>
  </sheetViews>
  <sheetFormatPr defaultColWidth="0" defaultRowHeight="13.2" zeroHeight="1"/>
  <cols>
    <col min="1" max="1" width="3.5546875" style="332" customWidth="1"/>
    <col min="2" max="2" width="13.5546875" style="332" customWidth="1"/>
    <col min="3" max="3" width="2.5546875" style="332" customWidth="1"/>
    <col min="4" max="5" width="3.5546875" style="269" customWidth="1"/>
    <col min="6" max="6" width="65.5546875" style="269" customWidth="1"/>
    <col min="7" max="7" width="1.5546875" style="269" customWidth="1"/>
    <col min="8" max="8" width="3.5546875" style="269" customWidth="1"/>
    <col min="9" max="9" width="9.33203125" style="271" customWidth="1"/>
    <col min="10" max="13" width="8.6640625" style="269" hidden="1" customWidth="1"/>
    <col min="14" max="16384" width="0" style="269" hidden="1"/>
  </cols>
  <sheetData>
    <row r="1" spans="1:13"/>
    <row r="2" spans="1:13">
      <c r="A2" s="1766" t="s">
        <v>305</v>
      </c>
      <c r="B2" s="1766"/>
      <c r="C2" s="1766"/>
      <c r="D2" s="1766"/>
      <c r="E2" s="1766"/>
      <c r="F2" s="1766"/>
      <c r="G2" s="1766"/>
      <c r="H2" s="1766"/>
      <c r="I2" s="1766"/>
    </row>
    <row r="3" spans="1:13">
      <c r="A3" s="1767" t="s">
        <v>306</v>
      </c>
      <c r="B3" s="1767"/>
      <c r="C3" s="1767"/>
      <c r="D3" s="1767"/>
      <c r="E3" s="1767"/>
      <c r="F3" s="1767"/>
      <c r="G3" s="1767"/>
      <c r="H3" s="1767"/>
      <c r="I3" s="1767"/>
    </row>
    <row r="4" spans="1:13">
      <c r="A4" s="1767"/>
      <c r="B4" s="1767"/>
      <c r="C4" s="1763"/>
      <c r="D4" s="1763"/>
      <c r="E4" s="1763"/>
      <c r="F4" s="1763"/>
      <c r="G4" s="1763"/>
    </row>
    <row r="5" spans="1:13">
      <c r="A5" s="1767"/>
      <c r="B5" s="1767"/>
      <c r="C5" s="1763"/>
      <c r="D5" s="1763"/>
      <c r="E5" s="1763"/>
      <c r="F5" s="1763"/>
      <c r="G5" s="1763"/>
    </row>
    <row r="6" spans="1:13" ht="12.75" customHeight="1">
      <c r="A6" s="1789" t="s">
        <v>307</v>
      </c>
      <c r="B6" s="1789"/>
      <c r="C6" s="1789"/>
      <c r="D6" s="1789"/>
      <c r="E6" s="1789"/>
      <c r="F6" s="1789"/>
      <c r="G6" s="1789"/>
      <c r="I6" s="1128"/>
    </row>
    <row r="7" spans="1:13">
      <c r="A7" s="1789"/>
      <c r="B7" s="1789"/>
      <c r="C7" s="1789"/>
      <c r="D7" s="1789"/>
      <c r="E7" s="1789"/>
      <c r="F7" s="1789"/>
      <c r="G7" s="1789"/>
      <c r="I7" s="1128"/>
    </row>
    <row r="8" spans="1:13">
      <c r="A8" s="1122"/>
      <c r="B8" s="1122"/>
      <c r="C8" s="1131"/>
      <c r="D8" s="1131"/>
      <c r="E8" s="1131"/>
      <c r="F8" s="1131"/>
    </row>
    <row r="9" spans="1:13">
      <c r="A9" s="1771" t="s">
        <v>308</v>
      </c>
      <c r="B9" s="1771"/>
      <c r="C9" s="1771"/>
      <c r="D9" s="1771"/>
      <c r="E9" s="1771"/>
      <c r="F9" s="1771"/>
      <c r="G9" s="1771"/>
      <c r="H9" s="804"/>
      <c r="I9" s="805"/>
    </row>
    <row r="10" spans="1:13">
      <c r="A10" s="1131"/>
      <c r="B10" s="1131"/>
      <c r="E10" s="271"/>
    </row>
    <row r="11" spans="1:13" ht="13.95" customHeight="1">
      <c r="C11" s="1131"/>
      <c r="D11" s="1788" t="s">
        <v>309</v>
      </c>
      <c r="E11" s="1788"/>
      <c r="F11" s="1788"/>
    </row>
    <row r="12" spans="1:13">
      <c r="C12" s="1131"/>
      <c r="D12" s="1788"/>
      <c r="E12" s="1788"/>
      <c r="F12" s="1788"/>
    </row>
    <row r="13" spans="1:13">
      <c r="A13" s="333"/>
      <c r="B13" s="333"/>
      <c r="C13" s="333"/>
      <c r="D13" s="1769" t="s">
        <v>310</v>
      </c>
      <c r="E13" s="1769"/>
      <c r="F13" s="1769"/>
      <c r="M13" s="55"/>
    </row>
    <row r="14" spans="1:13">
      <c r="A14" s="333"/>
      <c r="B14" s="333"/>
      <c r="C14" s="333"/>
      <c r="D14" s="329"/>
      <c r="L14" s="1129"/>
    </row>
    <row r="15" spans="1:13" ht="14.4">
      <c r="A15" s="334"/>
      <c r="B15" s="335" t="s">
        <v>311</v>
      </c>
      <c r="C15" s="333"/>
      <c r="D15" s="1768" t="s">
        <v>312</v>
      </c>
      <c r="E15" s="1768"/>
      <c r="F15" s="1768"/>
      <c r="I15" s="1128"/>
    </row>
    <row r="16" spans="1:13">
      <c r="A16" s="333"/>
      <c r="B16" s="333"/>
      <c r="C16" s="333"/>
      <c r="D16" s="1768"/>
      <c r="E16" s="1768"/>
      <c r="F16" s="1768"/>
      <c r="I16" s="1128"/>
    </row>
    <row r="17" spans="1:9">
      <c r="A17" s="333"/>
      <c r="B17" s="333"/>
      <c r="C17" s="333"/>
      <c r="D17" s="1768"/>
      <c r="E17" s="1768"/>
      <c r="F17" s="1768"/>
      <c r="I17" s="1128"/>
    </row>
    <row r="18" spans="1:9">
      <c r="A18" s="333"/>
      <c r="B18" s="333"/>
      <c r="C18" s="333"/>
      <c r="D18" s="1120"/>
      <c r="E18" s="1129" t="s">
        <v>313</v>
      </c>
      <c r="F18" s="1120"/>
      <c r="I18" s="1128"/>
    </row>
    <row r="19" spans="1:9">
      <c r="A19" s="333"/>
      <c r="B19" s="333"/>
      <c r="C19" s="333"/>
      <c r="I19" s="1128"/>
    </row>
    <row r="20" spans="1:9" ht="14.4">
      <c r="A20" s="334"/>
      <c r="B20" s="335" t="s">
        <v>311</v>
      </c>
      <c r="D20" s="1768" t="s">
        <v>314</v>
      </c>
      <c r="E20" s="1768"/>
      <c r="F20" s="1768"/>
      <c r="I20" s="1128"/>
    </row>
    <row r="21" spans="1:9" ht="14.4">
      <c r="A21" s="334"/>
      <c r="D21" s="1768"/>
      <c r="E21" s="1768"/>
      <c r="F21" s="1768"/>
      <c r="I21" s="1128"/>
    </row>
    <row r="22" spans="1:9" ht="14.4">
      <c r="A22" s="334"/>
      <c r="D22" s="1124"/>
      <c r="E22" s="55" t="s">
        <v>315</v>
      </c>
      <c r="F22" s="1124"/>
      <c r="I22" s="1128"/>
    </row>
    <row r="23" spans="1:9" ht="14.4">
      <c r="A23" s="334"/>
      <c r="B23" s="334"/>
      <c r="D23" s="1121"/>
      <c r="I23" s="1128"/>
    </row>
    <row r="24" spans="1:9" ht="14.4">
      <c r="A24" s="334"/>
      <c r="B24" s="335" t="s">
        <v>311</v>
      </c>
      <c r="D24" s="1768" t="s">
        <v>316</v>
      </c>
      <c r="E24" s="1768"/>
      <c r="F24" s="1768"/>
      <c r="I24" s="1128"/>
    </row>
    <row r="25" spans="1:9" ht="14.4">
      <c r="A25" s="334"/>
      <c r="B25" s="334"/>
      <c r="D25" s="1768"/>
      <c r="E25" s="1768"/>
      <c r="F25" s="1768"/>
      <c r="I25" s="1128"/>
    </row>
    <row r="26" spans="1:9">
      <c r="I26" s="1128"/>
    </row>
    <row r="27" spans="1:9" ht="14.4">
      <c r="A27" s="334"/>
      <c r="B27" s="335" t="s">
        <v>311</v>
      </c>
      <c r="D27" s="1768" t="s">
        <v>317</v>
      </c>
      <c r="E27" s="1768"/>
      <c r="F27" s="1768"/>
      <c r="I27" s="1128"/>
    </row>
    <row r="28" spans="1:9">
      <c r="D28" s="1768"/>
      <c r="E28" s="1768"/>
      <c r="F28" s="1768"/>
      <c r="I28" s="1128"/>
    </row>
    <row r="29" spans="1:9">
      <c r="D29" s="1768"/>
      <c r="E29" s="1768"/>
      <c r="F29" s="1768"/>
      <c r="I29" s="1128"/>
    </row>
    <row r="30" spans="1:9">
      <c r="D30" s="1768"/>
      <c r="E30" s="1768"/>
      <c r="F30" s="1768"/>
      <c r="I30" s="1128"/>
    </row>
    <row r="31" spans="1:9">
      <c r="D31" s="1768"/>
      <c r="E31" s="1768"/>
      <c r="F31" s="1768"/>
      <c r="I31" s="1128"/>
    </row>
    <row r="32" spans="1:9">
      <c r="D32" s="1126"/>
      <c r="I32" s="1128"/>
    </row>
    <row r="33" spans="1:9">
      <c r="B33" s="335" t="s">
        <v>311</v>
      </c>
      <c r="D33" s="1768" t="s">
        <v>318</v>
      </c>
      <c r="E33" s="1768"/>
      <c r="F33" s="1768"/>
      <c r="I33" s="1128"/>
    </row>
    <row r="34" spans="1:9">
      <c r="D34" s="1768"/>
      <c r="E34" s="1768"/>
      <c r="F34" s="1768"/>
      <c r="I34" s="1128"/>
    </row>
    <row r="35" spans="1:9" ht="14.4">
      <c r="A35" s="334"/>
      <c r="B35" s="334"/>
      <c r="D35" s="1126"/>
      <c r="I35" s="1128"/>
    </row>
    <row r="36" spans="1:9" ht="14.7" customHeight="1">
      <c r="A36" s="334"/>
      <c r="B36" s="335" t="s">
        <v>311</v>
      </c>
      <c r="D36" s="1768" t="s">
        <v>319</v>
      </c>
      <c r="E36" s="1768"/>
      <c r="F36" s="1768"/>
      <c r="I36" s="1128"/>
    </row>
    <row r="37" spans="1:9" ht="14.4">
      <c r="A37" s="334"/>
      <c r="B37" s="334"/>
      <c r="D37" s="1768"/>
      <c r="E37" s="1768"/>
      <c r="F37" s="1768"/>
      <c r="I37" s="1128"/>
    </row>
    <row r="38" spans="1:9" ht="14.4">
      <c r="A38" s="334"/>
      <c r="B38" s="334"/>
      <c r="D38" s="1768"/>
      <c r="E38" s="1768"/>
      <c r="F38" s="1768"/>
      <c r="I38" s="1128"/>
    </row>
    <row r="39" spans="1:9" ht="14.4">
      <c r="A39" s="334"/>
      <c r="B39" s="334"/>
      <c r="D39" s="1768"/>
      <c r="E39" s="1768"/>
      <c r="F39" s="1768"/>
      <c r="I39" s="1128"/>
    </row>
    <row r="40" spans="1:9" ht="14.4">
      <c r="A40" s="334"/>
      <c r="B40" s="334"/>
      <c r="I40" s="1128"/>
    </row>
    <row r="41" spans="1:9" ht="14.4">
      <c r="A41" s="334"/>
      <c r="B41" s="335" t="s">
        <v>311</v>
      </c>
      <c r="D41" s="1768" t="s">
        <v>320</v>
      </c>
      <c r="E41" s="1768"/>
      <c r="F41" s="1768"/>
      <c r="I41" s="1128"/>
    </row>
    <row r="42" spans="1:9" ht="14.4">
      <c r="A42" s="334"/>
      <c r="B42" s="334"/>
      <c r="D42" s="1768"/>
      <c r="E42" s="1768"/>
      <c r="F42" s="1768"/>
      <c r="I42" s="1128"/>
    </row>
    <row r="43" spans="1:9" ht="14.4">
      <c r="A43" s="334"/>
      <c r="B43" s="334"/>
      <c r="D43" s="1768"/>
      <c r="E43" s="1768"/>
      <c r="F43" s="1768"/>
      <c r="I43" s="1128"/>
    </row>
    <row r="44" spans="1:9" ht="14.4">
      <c r="A44" s="334"/>
      <c r="B44" s="334"/>
      <c r="D44" s="1768"/>
      <c r="E44" s="1768"/>
      <c r="F44" s="1768"/>
      <c r="I44" s="1128"/>
    </row>
    <row r="45" spans="1:9" ht="14.4">
      <c r="A45" s="334"/>
      <c r="B45" s="334"/>
      <c r="D45" s="1768"/>
      <c r="E45" s="1768"/>
      <c r="F45" s="1768"/>
      <c r="I45" s="1128"/>
    </row>
    <row r="46" spans="1:9" ht="14.4">
      <c r="A46" s="334"/>
      <c r="B46" s="334"/>
      <c r="D46" s="1120"/>
      <c r="E46" s="1120"/>
      <c r="F46" s="1120"/>
      <c r="I46" s="1128"/>
    </row>
    <row r="47" spans="1:9" ht="14.4">
      <c r="A47" s="334"/>
      <c r="B47" s="335" t="s">
        <v>311</v>
      </c>
      <c r="D47" s="1768" t="s">
        <v>321</v>
      </c>
      <c r="E47" s="1768"/>
      <c r="F47" s="1768"/>
      <c r="I47" s="1128"/>
    </row>
    <row r="48" spans="1:9" ht="14.4">
      <c r="A48" s="334"/>
      <c r="B48" s="334"/>
      <c r="D48" s="1768"/>
      <c r="E48" s="1768"/>
      <c r="F48" s="1768"/>
      <c r="I48" s="1128"/>
    </row>
    <row r="49" spans="1:9" ht="14.4">
      <c r="A49" s="334"/>
      <c r="B49" s="334"/>
      <c r="D49" s="1768"/>
      <c r="E49" s="1768"/>
      <c r="F49" s="1768"/>
      <c r="I49" s="1128"/>
    </row>
    <row r="50" spans="1:9" ht="23.25" customHeight="1">
      <c r="A50" s="334"/>
      <c r="B50" s="334"/>
      <c r="D50" s="1768"/>
      <c r="E50" s="1768"/>
      <c r="F50" s="1768"/>
      <c r="I50" s="1128"/>
    </row>
    <row r="51" spans="1:9" ht="14.4">
      <c r="A51" s="334"/>
      <c r="B51" s="334"/>
      <c r="D51" s="1121"/>
      <c r="I51" s="1128"/>
    </row>
    <row r="52" spans="1:9" ht="14.7" customHeight="1">
      <c r="A52" s="334"/>
      <c r="B52" s="335" t="s">
        <v>311</v>
      </c>
      <c r="D52" s="1768" t="s">
        <v>322</v>
      </c>
      <c r="E52" s="1768"/>
      <c r="F52" s="1768"/>
      <c r="I52" s="1128"/>
    </row>
    <row r="53" spans="1:9" ht="14.4">
      <c r="A53" s="334"/>
      <c r="B53" s="334"/>
      <c r="D53" s="1768"/>
      <c r="E53" s="1768"/>
      <c r="F53" s="1768"/>
      <c r="I53" s="1128"/>
    </row>
    <row r="54" spans="1:9" ht="14.4">
      <c r="A54" s="334"/>
      <c r="B54" s="334"/>
      <c r="D54" s="1768"/>
      <c r="E54" s="1768"/>
      <c r="F54" s="1768"/>
      <c r="I54" s="1128"/>
    </row>
    <row r="55" spans="1:9" ht="14.4">
      <c r="A55" s="334"/>
      <c r="B55" s="334"/>
      <c r="I55" s="1128"/>
    </row>
    <row r="56" spans="1:9" ht="14.4">
      <c r="A56" s="334"/>
      <c r="B56" s="335" t="s">
        <v>311</v>
      </c>
      <c r="D56" s="1790" t="s">
        <v>323</v>
      </c>
      <c r="E56" s="1790"/>
      <c r="F56" s="1790"/>
      <c r="I56" s="1128"/>
    </row>
    <row r="57" spans="1:9" ht="14.4">
      <c r="A57" s="334"/>
      <c r="B57" s="334"/>
      <c r="D57" s="1790"/>
      <c r="E57" s="1790"/>
      <c r="F57" s="1790"/>
      <c r="I57" s="1128"/>
    </row>
    <row r="58" spans="1:9" ht="14.4">
      <c r="A58" s="334"/>
      <c r="B58" s="334"/>
      <c r="D58" s="1124" t="s">
        <v>324</v>
      </c>
      <c r="E58" s="1120"/>
      <c r="F58" s="1120"/>
      <c r="I58" s="1128"/>
    </row>
    <row r="59" spans="1:9" ht="14.4">
      <c r="A59" s="334"/>
      <c r="B59" s="334"/>
      <c r="D59" s="1120"/>
      <c r="E59" s="1129" t="s">
        <v>313</v>
      </c>
      <c r="F59" s="1120"/>
      <c r="I59" s="1128"/>
    </row>
    <row r="60" spans="1:9">
      <c r="D60" s="1126"/>
      <c r="I60" s="1128"/>
    </row>
    <row r="61" spans="1:9" ht="14.4">
      <c r="A61" s="334"/>
      <c r="B61" s="335" t="s">
        <v>311</v>
      </c>
      <c r="D61" s="1768" t="s">
        <v>325</v>
      </c>
      <c r="E61" s="1768"/>
      <c r="F61" s="1768"/>
      <c r="I61" s="1128"/>
    </row>
    <row r="62" spans="1:9">
      <c r="D62" s="1768"/>
      <c r="E62" s="1768"/>
      <c r="F62" s="1768"/>
      <c r="I62" s="1128"/>
    </row>
    <row r="63" spans="1:9">
      <c r="D63" s="1768"/>
      <c r="E63" s="1768"/>
      <c r="F63" s="1768"/>
      <c r="I63" s="1128"/>
    </row>
    <row r="64" spans="1:9">
      <c r="I64" s="1128"/>
    </row>
    <row r="65" spans="1:9" ht="14.4">
      <c r="A65" s="334"/>
      <c r="B65" s="335" t="s">
        <v>311</v>
      </c>
      <c r="D65" s="1768" t="s">
        <v>326</v>
      </c>
      <c r="E65" s="1768"/>
      <c r="F65" s="1768"/>
      <c r="I65" s="1128"/>
    </row>
    <row r="66" spans="1:9">
      <c r="D66" s="1768"/>
      <c r="E66" s="1768"/>
      <c r="F66" s="1768"/>
      <c r="I66" s="1128"/>
    </row>
    <row r="67" spans="1:9">
      <c r="I67" s="1128"/>
    </row>
    <row r="68" spans="1:9" ht="14.4">
      <c r="A68" s="334"/>
      <c r="B68" s="335" t="s">
        <v>311</v>
      </c>
      <c r="D68" s="1768" t="s">
        <v>327</v>
      </c>
      <c r="E68" s="1768"/>
      <c r="F68" s="1768"/>
      <c r="I68" s="1128"/>
    </row>
    <row r="69" spans="1:9">
      <c r="D69" s="1768"/>
      <c r="E69" s="1768"/>
      <c r="F69" s="1768"/>
      <c r="I69" s="1128"/>
    </row>
    <row r="70" spans="1:9">
      <c r="D70" s="1768"/>
      <c r="E70" s="1768"/>
      <c r="F70" s="1768"/>
      <c r="I70" s="1128"/>
    </row>
    <row r="71" spans="1:9">
      <c r="I71" s="1128"/>
    </row>
    <row r="72" spans="1:9" ht="14.4">
      <c r="A72" s="334"/>
      <c r="B72" s="335" t="s">
        <v>311</v>
      </c>
      <c r="D72" s="1768" t="s">
        <v>328</v>
      </c>
      <c r="E72" s="1768"/>
      <c r="F72" s="1768"/>
      <c r="I72" s="1128"/>
    </row>
    <row r="73" spans="1:9">
      <c r="D73" s="1768"/>
      <c r="E73" s="1768"/>
      <c r="F73" s="1768"/>
      <c r="I73" s="1128"/>
    </row>
    <row r="74" spans="1:9" ht="14.4">
      <c r="A74" s="334"/>
      <c r="B74" s="334"/>
      <c r="D74" s="1121"/>
      <c r="I74" s="1128"/>
    </row>
    <row r="75" spans="1:9">
      <c r="A75" s="1771" t="s">
        <v>329</v>
      </c>
      <c r="B75" s="1771"/>
      <c r="C75" s="1771"/>
      <c r="D75" s="1771"/>
      <c r="E75" s="1771"/>
      <c r="F75" s="1771"/>
      <c r="G75" s="1771"/>
      <c r="H75" s="804"/>
      <c r="I75" s="924"/>
    </row>
    <row r="76" spans="1:9">
      <c r="I76" s="1128"/>
    </row>
    <row r="77" spans="1:9">
      <c r="C77" s="336"/>
      <c r="D77" s="1770" t="s">
        <v>330</v>
      </c>
      <c r="E77" s="1770"/>
      <c r="F77" s="1770"/>
      <c r="I77" s="1128"/>
    </row>
    <row r="78" spans="1:9">
      <c r="A78" s="1121"/>
      <c r="B78" s="1121"/>
      <c r="D78" s="1768" t="s">
        <v>331</v>
      </c>
      <c r="E78" s="1768"/>
      <c r="F78" s="1768"/>
      <c r="I78" s="1128"/>
    </row>
    <row r="79" spans="1:9">
      <c r="A79" s="1121"/>
      <c r="B79" s="1121"/>
      <c r="I79" s="1128"/>
    </row>
    <row r="80" spans="1:9" ht="13.95" customHeight="1">
      <c r="A80" s="334"/>
      <c r="B80" s="335" t="s">
        <v>311</v>
      </c>
      <c r="D80" s="1768" t="s">
        <v>332</v>
      </c>
      <c r="E80" s="1768"/>
      <c r="F80" s="1768"/>
      <c r="I80" s="1128"/>
    </row>
    <row r="81" spans="1:9" ht="14.4">
      <c r="A81" s="334"/>
      <c r="B81" s="334"/>
      <c r="D81" s="1768"/>
      <c r="E81" s="1768"/>
      <c r="F81" s="1768"/>
      <c r="I81" s="1128"/>
    </row>
    <row r="82" spans="1:9" ht="14.4">
      <c r="A82" s="334"/>
      <c r="B82" s="334"/>
      <c r="D82" s="1768"/>
      <c r="E82" s="1768"/>
      <c r="F82" s="1768"/>
      <c r="I82" s="1128"/>
    </row>
    <row r="83" spans="1:9" ht="14.4">
      <c r="A83" s="334"/>
      <c r="B83" s="334"/>
      <c r="D83" s="1768"/>
      <c r="E83" s="1768"/>
      <c r="F83" s="1768"/>
      <c r="I83" s="1128"/>
    </row>
    <row r="84" spans="1:9" ht="14.4">
      <c r="A84" s="334"/>
      <c r="B84" s="334"/>
      <c r="D84" s="1768"/>
      <c r="E84" s="1768"/>
      <c r="F84" s="1768"/>
      <c r="I84" s="1128"/>
    </row>
    <row r="85" spans="1:9" ht="14.4">
      <c r="A85" s="334"/>
      <c r="B85" s="334"/>
      <c r="D85" s="1768"/>
      <c r="E85" s="1768"/>
      <c r="F85" s="1768"/>
      <c r="I85" s="1128"/>
    </row>
    <row r="86" spans="1:9" ht="14.4">
      <c r="A86" s="334"/>
      <c r="B86" s="334"/>
      <c r="D86" s="1768"/>
      <c r="E86" s="1768"/>
      <c r="F86" s="1768"/>
      <c r="I86" s="1128"/>
    </row>
    <row r="87" spans="1:9" ht="14.4">
      <c r="A87" s="334"/>
      <c r="B87" s="334"/>
      <c r="D87" s="1768"/>
      <c r="E87" s="1768"/>
      <c r="F87" s="1768"/>
      <c r="I87" s="1128"/>
    </row>
    <row r="88" spans="1:9" ht="14.4">
      <c r="A88" s="334"/>
      <c r="B88" s="334"/>
      <c r="D88" s="1109"/>
      <c r="E88" s="1109"/>
      <c r="F88" s="1109"/>
      <c r="I88" s="1128"/>
    </row>
    <row r="89" spans="1:9" ht="15" customHeight="1">
      <c r="A89" s="334"/>
      <c r="B89" s="335" t="s">
        <v>311</v>
      </c>
      <c r="D89" s="1768" t="s">
        <v>333</v>
      </c>
      <c r="E89" s="1768"/>
      <c r="F89" s="1768"/>
      <c r="I89" s="1128"/>
    </row>
    <row r="90" spans="1:9" ht="14.4">
      <c r="A90" s="334"/>
      <c r="B90" s="334"/>
      <c r="D90" s="1768"/>
      <c r="E90" s="1768"/>
      <c r="F90" s="1768"/>
      <c r="I90" s="1128"/>
    </row>
    <row r="91" spans="1:9" ht="14.4">
      <c r="A91" s="334"/>
      <c r="B91" s="334"/>
      <c r="D91" s="1120"/>
      <c r="E91" s="1120"/>
      <c r="F91" s="1120"/>
      <c r="I91" s="1128"/>
    </row>
    <row r="92" spans="1:9" ht="14.4">
      <c r="A92" s="334"/>
      <c r="B92" s="335" t="s">
        <v>311</v>
      </c>
      <c r="D92" s="1768" t="s">
        <v>334</v>
      </c>
      <c r="E92" s="1768"/>
      <c r="F92" s="1768"/>
      <c r="I92" s="1128"/>
    </row>
    <row r="93" spans="1:9" ht="14.4">
      <c r="A93" s="334"/>
      <c r="B93" s="334"/>
      <c r="D93" s="1768"/>
      <c r="E93" s="1768"/>
      <c r="F93" s="1768"/>
      <c r="I93" s="1128"/>
    </row>
    <row r="94" spans="1:9" ht="14.4">
      <c r="A94" s="334"/>
      <c r="B94" s="334"/>
      <c r="D94" s="1768"/>
      <c r="E94" s="1768"/>
      <c r="F94" s="1768"/>
      <c r="I94" s="1128"/>
    </row>
    <row r="95" spans="1:9" ht="14.4">
      <c r="A95" s="334"/>
      <c r="B95" s="334"/>
      <c r="D95" s="1120"/>
      <c r="E95" s="1120"/>
      <c r="F95" s="1120"/>
      <c r="I95" s="1128"/>
    </row>
    <row r="96" spans="1:9" ht="14.4">
      <c r="A96" s="334"/>
      <c r="B96" s="335" t="s">
        <v>311</v>
      </c>
      <c r="D96" s="1768" t="s">
        <v>335</v>
      </c>
      <c r="E96" s="1768"/>
      <c r="F96" s="1768"/>
      <c r="I96" s="1128"/>
    </row>
    <row r="97" spans="1:9" s="772" customFormat="1" ht="14.4">
      <c r="A97" s="770"/>
      <c r="B97" s="770"/>
      <c r="C97" s="771"/>
      <c r="D97" s="1768"/>
      <c r="E97" s="1768"/>
      <c r="F97" s="1768"/>
      <c r="I97" s="925"/>
    </row>
    <row r="98" spans="1:9" ht="14.4">
      <c r="A98" s="334"/>
      <c r="B98" s="334"/>
      <c r="D98" s="1124"/>
      <c r="E98" s="1129" t="s">
        <v>336</v>
      </c>
      <c r="F98" s="1120"/>
      <c r="I98" s="1128"/>
    </row>
    <row r="99" spans="1:9" ht="14.4">
      <c r="A99" s="334"/>
      <c r="B99" s="334"/>
      <c r="D99" s="1109"/>
      <c r="E99" s="1109"/>
      <c r="F99" s="1109"/>
      <c r="I99" s="1128"/>
    </row>
    <row r="100" spans="1:9" ht="14.4">
      <c r="A100" s="334"/>
      <c r="B100" s="335" t="s">
        <v>311</v>
      </c>
      <c r="D100" s="1768" t="s">
        <v>337</v>
      </c>
      <c r="E100" s="1768"/>
      <c r="F100" s="1768"/>
      <c r="I100" s="1128"/>
    </row>
    <row r="101" spans="1:9" ht="14.4">
      <c r="A101" s="334"/>
      <c r="B101" s="334"/>
      <c r="D101" s="1768"/>
      <c r="E101" s="1768"/>
      <c r="F101" s="1768"/>
      <c r="I101" s="1128"/>
    </row>
    <row r="102" spans="1:9" ht="14.4">
      <c r="A102" s="334"/>
      <c r="B102" s="334"/>
      <c r="D102" s="1120"/>
      <c r="E102" s="1120"/>
      <c r="F102" s="1120"/>
      <c r="I102" s="1128"/>
    </row>
    <row r="103" spans="1:9" ht="14.7" customHeight="1">
      <c r="A103" s="334"/>
      <c r="B103" s="335" t="s">
        <v>311</v>
      </c>
      <c r="D103" s="1768" t="s">
        <v>338</v>
      </c>
      <c r="E103" s="1768"/>
      <c r="F103" s="1768"/>
      <c r="I103" s="1128"/>
    </row>
    <row r="104" spans="1:9" ht="14.4">
      <c r="A104" s="334"/>
      <c r="B104" s="334"/>
      <c r="D104" s="1768"/>
      <c r="E104" s="1768"/>
      <c r="F104" s="1768"/>
      <c r="I104" s="1128"/>
    </row>
    <row r="105" spans="1:9" ht="14.4">
      <c r="A105" s="334"/>
      <c r="B105" s="334"/>
      <c r="D105" s="1768"/>
      <c r="E105" s="1768"/>
      <c r="F105" s="1768"/>
      <c r="I105" s="1128"/>
    </row>
    <row r="106" spans="1:9" ht="14.4">
      <c r="A106" s="334"/>
      <c r="B106" s="334"/>
      <c r="D106" s="1768"/>
      <c r="E106" s="1768"/>
      <c r="F106" s="1768"/>
      <c r="I106" s="1128"/>
    </row>
    <row r="107" spans="1:9" ht="14.4">
      <c r="A107" s="334"/>
      <c r="B107" s="334"/>
      <c r="D107" s="1768"/>
      <c r="E107" s="1768"/>
      <c r="F107" s="1768"/>
      <c r="I107" s="1128"/>
    </row>
    <row r="108" spans="1:9" ht="14.4">
      <c r="A108" s="334"/>
      <c r="B108" s="334"/>
      <c r="D108" s="1768"/>
      <c r="E108" s="1768"/>
      <c r="F108" s="1768"/>
      <c r="I108" s="1128"/>
    </row>
    <row r="109" spans="1:9" ht="14.4">
      <c r="A109" s="334"/>
      <c r="B109" s="334"/>
      <c r="D109" s="1768"/>
      <c r="E109" s="1768"/>
      <c r="F109" s="1768"/>
      <c r="I109" s="1128"/>
    </row>
    <row r="110" spans="1:9" ht="14.4">
      <c r="A110" s="334"/>
      <c r="B110" s="334"/>
      <c r="D110" s="1768"/>
      <c r="E110" s="1768"/>
      <c r="F110" s="1768"/>
      <c r="I110" s="1128"/>
    </row>
    <row r="111" spans="1:9" ht="14.4">
      <c r="A111" s="334"/>
      <c r="B111" s="334"/>
      <c r="D111" s="1768"/>
      <c r="E111" s="1768"/>
      <c r="F111" s="1768"/>
      <c r="I111" s="1128"/>
    </row>
    <row r="112" spans="1:9" ht="14.4">
      <c r="A112" s="334"/>
      <c r="B112" s="334"/>
      <c r="D112" s="1768"/>
      <c r="E112" s="1768"/>
      <c r="F112" s="1768"/>
      <c r="I112" s="1128"/>
    </row>
    <row r="113" spans="1:9" ht="14.4">
      <c r="A113" s="334"/>
      <c r="B113" s="334"/>
      <c r="D113" s="1768"/>
      <c r="E113" s="1768"/>
      <c r="F113" s="1768"/>
      <c r="I113" s="1128"/>
    </row>
    <row r="114" spans="1:9" ht="14.4">
      <c r="A114" s="334"/>
      <c r="B114" s="334"/>
      <c r="D114" s="1768"/>
      <c r="E114" s="1768"/>
      <c r="F114" s="1768"/>
      <c r="I114" s="1128"/>
    </row>
    <row r="115" spans="1:9" ht="14.4">
      <c r="A115" s="334"/>
      <c r="B115" s="334"/>
      <c r="D115" s="1768"/>
      <c r="E115" s="1768"/>
      <c r="F115" s="1768"/>
      <c r="I115" s="1128"/>
    </row>
    <row r="116" spans="1:9" ht="14.4">
      <c r="A116" s="334"/>
      <c r="B116" s="334"/>
      <c r="D116" s="1768"/>
      <c r="E116" s="1768"/>
      <c r="F116" s="1768"/>
      <c r="I116" s="1128"/>
    </row>
    <row r="117" spans="1:9" ht="14.4">
      <c r="A117" s="334"/>
      <c r="B117" s="334"/>
      <c r="D117" s="1768"/>
      <c r="E117" s="1768"/>
      <c r="F117" s="1768"/>
      <c r="I117" s="1128"/>
    </row>
    <row r="118" spans="1:9" ht="14.4">
      <c r="A118" s="334"/>
      <c r="B118" s="334"/>
      <c r="D118" s="1108"/>
      <c r="E118" s="1108"/>
      <c r="F118" s="1108"/>
      <c r="I118" s="1128"/>
    </row>
    <row r="119" spans="1:9" ht="14.25" customHeight="1">
      <c r="A119" s="334"/>
      <c r="B119" s="335" t="s">
        <v>311</v>
      </c>
      <c r="D119" s="1786" t="s">
        <v>339</v>
      </c>
      <c r="E119" s="1786"/>
      <c r="F119" s="1786"/>
      <c r="I119" s="1128"/>
    </row>
    <row r="120" spans="1:9" ht="14.4">
      <c r="A120" s="334"/>
      <c r="B120" s="334"/>
      <c r="D120" s="1786"/>
      <c r="E120" s="1786"/>
      <c r="F120" s="1786"/>
      <c r="I120" s="1128"/>
    </row>
    <row r="121" spans="1:9" ht="14.4">
      <c r="A121" s="334"/>
      <c r="B121" s="334"/>
      <c r="D121" s="1786"/>
      <c r="E121" s="1786"/>
      <c r="F121" s="1786"/>
      <c r="I121" s="1128"/>
    </row>
    <row r="122" spans="1:9" ht="14.4">
      <c r="A122" s="334"/>
      <c r="B122" s="334"/>
      <c r="D122" s="1786"/>
      <c r="E122" s="1786"/>
      <c r="F122" s="1786"/>
      <c r="I122" s="1128"/>
    </row>
    <row r="123" spans="1:9" ht="14.4">
      <c r="A123" s="334"/>
      <c r="B123" s="334"/>
      <c r="D123" s="1786"/>
      <c r="E123" s="1786"/>
      <c r="F123" s="1786"/>
      <c r="I123" s="1128"/>
    </row>
    <row r="124" spans="1:9" ht="14.4">
      <c r="A124" s="334"/>
      <c r="B124" s="334"/>
      <c r="D124" s="1786"/>
      <c r="E124" s="1786"/>
      <c r="F124" s="1786"/>
      <c r="I124" s="1128"/>
    </row>
    <row r="125" spans="1:9" ht="14.4">
      <c r="A125" s="334"/>
      <c r="B125" s="334"/>
      <c r="D125" s="1786"/>
      <c r="E125" s="1786"/>
      <c r="F125" s="1786"/>
      <c r="I125" s="1128"/>
    </row>
    <row r="126" spans="1:9" ht="14.4">
      <c r="A126" s="334"/>
      <c r="B126" s="334"/>
      <c r="D126" s="1786"/>
      <c r="E126" s="1786"/>
      <c r="F126" s="1786"/>
      <c r="I126" s="1128"/>
    </row>
    <row r="127" spans="1:9">
      <c r="C127" s="269"/>
      <c r="D127" s="371"/>
      <c r="E127" s="371"/>
      <c r="F127" s="371"/>
      <c r="I127" s="1128"/>
    </row>
    <row r="128" spans="1:9" ht="14.4">
      <c r="A128" s="334"/>
      <c r="B128" s="335" t="s">
        <v>311</v>
      </c>
      <c r="C128" s="269"/>
      <c r="D128" s="1786" t="s">
        <v>340</v>
      </c>
      <c r="E128" s="1786"/>
      <c r="F128" s="1786"/>
      <c r="I128" s="1128"/>
    </row>
    <row r="129" spans="1:9" ht="14.4">
      <c r="A129" s="334"/>
      <c r="B129" s="334"/>
      <c r="C129" s="269"/>
      <c r="D129" s="1786"/>
      <c r="E129" s="1786"/>
      <c r="F129" s="1786"/>
      <c r="I129" s="1128"/>
    </row>
    <row r="130" spans="1:9">
      <c r="I130" s="1128"/>
    </row>
    <row r="131" spans="1:9" ht="14.4">
      <c r="A131" s="334"/>
      <c r="B131" s="335" t="s">
        <v>311</v>
      </c>
      <c r="D131" s="1768" t="s">
        <v>341</v>
      </c>
      <c r="E131" s="1768"/>
      <c r="F131" s="1768"/>
      <c r="I131" s="1128"/>
    </row>
    <row r="132" spans="1:9">
      <c r="D132" s="1768"/>
      <c r="E132" s="1768"/>
      <c r="F132" s="1768"/>
      <c r="I132" s="1128"/>
    </row>
    <row r="133" spans="1:9">
      <c r="D133" s="1768"/>
      <c r="E133" s="1768"/>
      <c r="F133" s="1768"/>
      <c r="I133" s="1128"/>
    </row>
    <row r="134" spans="1:9">
      <c r="D134" s="1768"/>
      <c r="E134" s="1768"/>
      <c r="F134" s="1768"/>
      <c r="I134" s="1128"/>
    </row>
    <row r="135" spans="1:9">
      <c r="D135" s="1768"/>
      <c r="E135" s="1768"/>
      <c r="F135" s="1768"/>
      <c r="I135" s="1128"/>
    </row>
    <row r="136" spans="1:9">
      <c r="I136" s="1128"/>
    </row>
    <row r="137" spans="1:9" ht="14.4">
      <c r="A137" s="334"/>
      <c r="B137" s="335" t="s">
        <v>311</v>
      </c>
      <c r="D137" s="1768" t="s">
        <v>342</v>
      </c>
      <c r="E137" s="1768"/>
      <c r="F137" s="1768"/>
      <c r="I137" s="1128"/>
    </row>
    <row r="138" spans="1:9" s="283" customFormat="1" ht="13.95" customHeight="1">
      <c r="A138" s="338"/>
      <c r="B138" s="338"/>
      <c r="C138" s="338"/>
      <c r="D138" s="1768"/>
      <c r="E138" s="1768"/>
      <c r="F138" s="1768"/>
      <c r="I138" s="926"/>
    </row>
    <row r="139" spans="1:9" ht="13.95" customHeight="1">
      <c r="D139" s="1768"/>
      <c r="E139" s="1768"/>
      <c r="F139" s="1768"/>
      <c r="I139" s="1128"/>
    </row>
    <row r="140" spans="1:9" ht="13.95" customHeight="1">
      <c r="D140" s="1768"/>
      <c r="E140" s="1768"/>
      <c r="F140" s="1768"/>
      <c r="I140" s="1128"/>
    </row>
    <row r="141" spans="1:9" ht="13.95" customHeight="1">
      <c r="D141" s="1768"/>
      <c r="E141" s="1768"/>
      <c r="F141" s="1768"/>
      <c r="I141" s="1128"/>
    </row>
    <row r="142" spans="1:9" ht="13.95" customHeight="1">
      <c r="A142" s="339"/>
      <c r="B142" s="339"/>
      <c r="D142" s="1768"/>
      <c r="E142" s="1768"/>
      <c r="F142" s="1768"/>
      <c r="I142" s="1128"/>
    </row>
    <row r="143" spans="1:9" ht="13.95" customHeight="1">
      <c r="D143" s="1768"/>
      <c r="E143" s="1768"/>
      <c r="F143" s="1768"/>
      <c r="I143" s="1128"/>
    </row>
    <row r="144" spans="1:9" ht="13.95" customHeight="1">
      <c r="D144" s="1768"/>
      <c r="E144" s="1768"/>
      <c r="F144" s="1768"/>
      <c r="I144" s="1128"/>
    </row>
    <row r="145" spans="2:9" ht="13.95" customHeight="1">
      <c r="D145" s="1768"/>
      <c r="E145" s="1768"/>
      <c r="F145" s="1768"/>
      <c r="I145" s="1128"/>
    </row>
    <row r="146" spans="2:9" ht="13.95" customHeight="1">
      <c r="D146" s="1768"/>
      <c r="E146" s="1768"/>
      <c r="F146" s="1768"/>
      <c r="I146" s="1128"/>
    </row>
    <row r="147" spans="2:9" ht="13.95" customHeight="1">
      <c r="D147" s="1768"/>
      <c r="E147" s="1768"/>
      <c r="F147" s="1768"/>
      <c r="I147" s="1128"/>
    </row>
    <row r="148" spans="2:9" ht="13.95" customHeight="1">
      <c r="D148" s="1768"/>
      <c r="E148" s="1768"/>
      <c r="F148" s="1768"/>
      <c r="I148" s="1128"/>
    </row>
    <row r="149" spans="2:9" ht="13.95" customHeight="1">
      <c r="D149" s="1768"/>
      <c r="E149" s="1768"/>
      <c r="F149" s="1768"/>
      <c r="I149" s="1128"/>
    </row>
    <row r="150" spans="2:9" ht="13.95" customHeight="1">
      <c r="D150" s="329"/>
      <c r="E150" s="1121"/>
      <c r="F150" s="1121"/>
      <c r="I150" s="1128"/>
    </row>
    <row r="151" spans="2:9" ht="13.95" customHeight="1">
      <c r="B151" s="335" t="s">
        <v>311</v>
      </c>
      <c r="D151" s="1768" t="s">
        <v>343</v>
      </c>
      <c r="E151" s="1768"/>
      <c r="F151" s="1768"/>
      <c r="I151" s="1128"/>
    </row>
    <row r="152" spans="2:9" ht="13.95" customHeight="1">
      <c r="D152" s="1768"/>
      <c r="E152" s="1768"/>
      <c r="F152" s="1768"/>
      <c r="I152" s="1128"/>
    </row>
    <row r="153" spans="2:9" ht="13.95" customHeight="1">
      <c r="D153" s="1768"/>
      <c r="E153" s="1768"/>
      <c r="F153" s="1768"/>
      <c r="I153" s="1128"/>
    </row>
    <row r="154" spans="2:9" ht="13.95" customHeight="1">
      <c r="D154" s="1768"/>
      <c r="E154" s="1768"/>
      <c r="F154" s="1768"/>
      <c r="I154" s="1128"/>
    </row>
    <row r="155" spans="2:9" ht="13.95" customHeight="1">
      <c r="D155" s="1768"/>
      <c r="E155" s="1768"/>
      <c r="F155" s="1768"/>
      <c r="I155" s="1128"/>
    </row>
    <row r="156" spans="2:9" ht="13.95" customHeight="1">
      <c r="D156" s="1768"/>
      <c r="E156" s="1768"/>
      <c r="F156" s="1768"/>
      <c r="I156" s="1128"/>
    </row>
    <row r="157" spans="2:9" ht="13.95" customHeight="1">
      <c r="D157" s="1768"/>
      <c r="E157" s="1768"/>
      <c r="F157" s="1768"/>
      <c r="I157" s="1128"/>
    </row>
    <row r="158" spans="2:9" ht="13.95" customHeight="1">
      <c r="D158" s="1768"/>
      <c r="E158" s="1768"/>
      <c r="F158" s="1768"/>
      <c r="I158" s="1128"/>
    </row>
    <row r="159" spans="2:9" ht="13.95" customHeight="1">
      <c r="D159" s="1768"/>
      <c r="E159" s="1768"/>
      <c r="F159" s="1768"/>
      <c r="I159" s="1128"/>
    </row>
    <row r="160" spans="2:9" ht="13.95" customHeight="1">
      <c r="D160" s="1768"/>
      <c r="E160" s="1768"/>
      <c r="F160" s="1768"/>
      <c r="I160" s="1128"/>
    </row>
    <row r="161" spans="1:9" ht="13.95" customHeight="1">
      <c r="D161" s="1768"/>
      <c r="E161" s="1768"/>
      <c r="F161" s="1768"/>
      <c r="I161" s="1128"/>
    </row>
    <row r="162" spans="1:9" ht="13.95" customHeight="1">
      <c r="D162" s="1768"/>
      <c r="E162" s="1768"/>
      <c r="F162" s="1768"/>
      <c r="I162" s="1128"/>
    </row>
    <row r="163" spans="1:9" ht="13.95" customHeight="1">
      <c r="D163" s="1768"/>
      <c r="E163" s="1768"/>
      <c r="F163" s="1768"/>
      <c r="I163" s="1128"/>
    </row>
    <row r="164" spans="1:9" ht="13.95" customHeight="1">
      <c r="D164" s="1768"/>
      <c r="E164" s="1768"/>
      <c r="F164" s="1768"/>
      <c r="I164" s="1128"/>
    </row>
    <row r="165" spans="1:9" ht="13.95" customHeight="1">
      <c r="D165" s="1768"/>
      <c r="E165" s="1768"/>
      <c r="F165" s="1768"/>
      <c r="I165" s="1128"/>
    </row>
    <row r="166" spans="1:9" ht="13.95" customHeight="1">
      <c r="D166" s="1768"/>
      <c r="E166" s="1768"/>
      <c r="F166" s="1768"/>
      <c r="I166" s="1128"/>
    </row>
    <row r="167" spans="1:9" ht="13.95" customHeight="1">
      <c r="D167" s="1768"/>
      <c r="E167" s="1768"/>
      <c r="F167" s="1768"/>
      <c r="I167" s="1128"/>
    </row>
    <row r="168" spans="1:9" ht="13.95" customHeight="1">
      <c r="D168" s="1768"/>
      <c r="E168" s="1768"/>
      <c r="F168" s="1768"/>
      <c r="I168" s="1128"/>
    </row>
    <row r="169" spans="1:9" ht="13.95" customHeight="1">
      <c r="D169" s="1787" t="s">
        <v>344</v>
      </c>
      <c r="E169" s="1787"/>
      <c r="F169" s="1787"/>
      <c r="G169" s="356"/>
      <c r="I169" s="1128"/>
    </row>
    <row r="170" spans="1:9" ht="13.95" customHeight="1">
      <c r="D170" s="1782"/>
      <c r="E170" s="1782"/>
      <c r="F170" s="1782"/>
      <c r="G170" s="1782"/>
      <c r="I170" s="1128"/>
    </row>
    <row r="171" spans="1:9" ht="14.7" customHeight="1">
      <c r="A171" s="339"/>
      <c r="B171" s="335" t="s">
        <v>311</v>
      </c>
      <c r="C171" s="329"/>
      <c r="D171" s="1749" t="s">
        <v>345</v>
      </c>
      <c r="E171" s="1749"/>
      <c r="F171" s="1749"/>
      <c r="G171" s="329"/>
      <c r="I171" s="1128"/>
    </row>
    <row r="172" spans="1:9" ht="14.7" customHeight="1">
      <c r="A172" s="339"/>
      <c r="B172" s="339"/>
      <c r="C172" s="329"/>
      <c r="D172" s="1749"/>
      <c r="E172" s="1749"/>
      <c r="F172" s="1749"/>
      <c r="G172" s="329"/>
      <c r="I172" s="1128"/>
    </row>
    <row r="173" spans="1:9" ht="14.7" customHeight="1">
      <c r="A173" s="339"/>
      <c r="B173" s="339"/>
      <c r="C173" s="329"/>
      <c r="D173" s="1749"/>
      <c r="E173" s="1749"/>
      <c r="F173" s="1749"/>
      <c r="G173" s="329"/>
      <c r="I173" s="1128"/>
    </row>
    <row r="174" spans="1:9" ht="14.7" customHeight="1">
      <c r="A174" s="339"/>
      <c r="B174" s="339"/>
      <c r="C174" s="329"/>
      <c r="D174" s="1749"/>
      <c r="E174" s="1749"/>
      <c r="F174" s="1749"/>
      <c r="G174" s="329"/>
      <c r="I174" s="1128"/>
    </row>
    <row r="175" spans="1:9" ht="13.95" customHeight="1">
      <c r="A175" s="339"/>
      <c r="B175" s="339"/>
      <c r="C175" s="329"/>
      <c r="D175" s="1749"/>
      <c r="E175" s="1749"/>
      <c r="F175" s="1749"/>
      <c r="G175" s="329"/>
      <c r="I175" s="1128"/>
    </row>
    <row r="176" spans="1:9" ht="13.95" customHeight="1">
      <c r="A176" s="339"/>
      <c r="B176" s="339"/>
      <c r="C176" s="329"/>
      <c r="D176" s="329"/>
      <c r="E176" s="329"/>
      <c r="F176" s="329"/>
      <c r="G176" s="329"/>
      <c r="I176" s="1128"/>
    </row>
    <row r="177" spans="1:9" ht="13.95" customHeight="1">
      <c r="A177" s="339"/>
      <c r="B177" s="335" t="s">
        <v>311</v>
      </c>
      <c r="C177" s="329"/>
      <c r="D177" s="1749" t="s">
        <v>346</v>
      </c>
      <c r="E177" s="1749"/>
      <c r="F177" s="1749"/>
      <c r="G177" s="329"/>
      <c r="I177" s="1128"/>
    </row>
    <row r="178" spans="1:9" ht="13.95" customHeight="1">
      <c r="A178" s="339"/>
      <c r="B178" s="339"/>
      <c r="C178" s="329"/>
      <c r="D178" s="1749"/>
      <c r="E178" s="1749"/>
      <c r="F178" s="1749"/>
      <c r="G178" s="329"/>
      <c r="I178" s="1128"/>
    </row>
    <row r="179" spans="1:9" ht="13.95" customHeight="1">
      <c r="A179" s="339"/>
      <c r="B179" s="339"/>
      <c r="C179" s="329"/>
      <c r="D179" s="1749"/>
      <c r="E179" s="1749"/>
      <c r="F179" s="1749"/>
      <c r="G179" s="329"/>
      <c r="I179" s="1128"/>
    </row>
    <row r="180" spans="1:9" ht="13.95" customHeight="1">
      <c r="A180" s="339"/>
      <c r="B180" s="339"/>
      <c r="C180" s="329"/>
      <c r="D180" s="1749"/>
      <c r="E180" s="1749"/>
      <c r="F180" s="1749"/>
      <c r="G180" s="329"/>
      <c r="I180" s="1128"/>
    </row>
    <row r="181" spans="1:9" ht="13.95" customHeight="1">
      <c r="D181" s="1121"/>
      <c r="E181" s="1121"/>
      <c r="F181" s="1121"/>
      <c r="I181" s="1128"/>
    </row>
    <row r="182" spans="1:9" ht="13.95" hidden="1" customHeight="1">
      <c r="B182" s="335" t="s">
        <v>311</v>
      </c>
      <c r="D182" s="1772" t="s">
        <v>347</v>
      </c>
      <c r="E182" s="1772"/>
      <c r="F182" s="1772"/>
      <c r="I182" s="1128"/>
    </row>
    <row r="183" spans="1:9" ht="13.95" hidden="1" customHeight="1">
      <c r="D183" s="1772"/>
      <c r="E183" s="1772"/>
      <c r="F183" s="1772"/>
      <c r="I183" s="1128"/>
    </row>
    <row r="184" spans="1:9" ht="13.95" hidden="1" customHeight="1">
      <c r="D184" s="1772"/>
      <c r="E184" s="1772"/>
      <c r="F184" s="1772"/>
      <c r="I184" s="1128"/>
    </row>
    <row r="185" spans="1:9" ht="13.95" customHeight="1">
      <c r="A185" s="1128"/>
      <c r="B185" s="1128"/>
      <c r="E185" s="1121"/>
      <c r="F185" s="1121"/>
      <c r="I185" s="1128"/>
    </row>
    <row r="186" spans="1:9">
      <c r="A186" s="1771" t="s">
        <v>348</v>
      </c>
      <c r="B186" s="1771"/>
      <c r="C186" s="1771"/>
      <c r="D186" s="1771"/>
      <c r="E186" s="1771"/>
      <c r="F186" s="1771"/>
      <c r="G186" s="1771"/>
      <c r="H186" s="804"/>
      <c r="I186" s="924"/>
    </row>
    <row r="187" spans="1:9" ht="12" customHeight="1">
      <c r="D187" s="1121"/>
      <c r="E187" s="1121"/>
      <c r="F187" s="1121"/>
      <c r="I187" s="1128"/>
    </row>
    <row r="188" spans="1:9">
      <c r="B188" s="1775" t="s">
        <v>349</v>
      </c>
      <c r="C188" s="1775"/>
      <c r="D188" s="1775"/>
      <c r="E188" s="1775"/>
      <c r="F188" s="1775"/>
      <c r="I188" s="1128"/>
    </row>
    <row r="189" spans="1:9">
      <c r="B189" s="1124" t="s">
        <v>350</v>
      </c>
      <c r="C189" s="1124"/>
      <c r="D189" s="1124"/>
      <c r="E189" s="1124"/>
      <c r="F189" s="1124"/>
      <c r="I189" s="1128"/>
    </row>
    <row r="190" spans="1:9" ht="12" customHeight="1">
      <c r="A190" s="1131"/>
      <c r="B190" s="1131"/>
      <c r="C190" s="1131"/>
      <c r="I190" s="1128"/>
    </row>
    <row r="191" spans="1:9">
      <c r="A191" s="1771" t="s">
        <v>351</v>
      </c>
      <c r="B191" s="1771"/>
      <c r="C191" s="1771"/>
      <c r="D191" s="1771"/>
      <c r="E191" s="1771"/>
      <c r="F191" s="1771"/>
      <c r="G191" s="1771"/>
      <c r="H191" s="804"/>
      <c r="I191" s="924"/>
    </row>
    <row r="192" spans="1:9" ht="12" customHeight="1">
      <c r="A192" s="271"/>
      <c r="B192" s="271"/>
      <c r="E192" s="271"/>
      <c r="I192" s="1128"/>
    </row>
    <row r="193" spans="1:9" ht="13.95" customHeight="1">
      <c r="A193" s="271"/>
      <c r="B193" s="271"/>
      <c r="D193" s="1770" t="s">
        <v>352</v>
      </c>
      <c r="E193" s="1770"/>
      <c r="F193" s="1770"/>
      <c r="I193" s="1128"/>
    </row>
    <row r="194" spans="1:9">
      <c r="A194" s="271"/>
      <c r="B194" s="271"/>
      <c r="D194" s="1770"/>
      <c r="E194" s="1770"/>
      <c r="F194" s="1770"/>
      <c r="I194" s="1128"/>
    </row>
    <row r="195" spans="1:9">
      <c r="A195" s="271"/>
      <c r="B195" s="271"/>
      <c r="D195" s="1775" t="s">
        <v>353</v>
      </c>
      <c r="E195" s="1775"/>
      <c r="F195" s="1775"/>
      <c r="I195" s="1128"/>
    </row>
    <row r="196" spans="1:9">
      <c r="A196" s="271"/>
      <c r="B196" s="271"/>
      <c r="D196" s="1124"/>
      <c r="E196" s="1124"/>
      <c r="F196" s="1124"/>
      <c r="I196" s="1128"/>
    </row>
    <row r="197" spans="1:9">
      <c r="A197" s="271"/>
      <c r="B197" s="271"/>
      <c r="D197" s="1768" t="s">
        <v>354</v>
      </c>
      <c r="E197" s="1768"/>
      <c r="F197" s="1768"/>
      <c r="I197" s="1128"/>
    </row>
    <row r="198" spans="1:9">
      <c r="A198" s="271"/>
      <c r="B198" s="271"/>
      <c r="D198" s="1768"/>
      <c r="E198" s="1768"/>
      <c r="F198" s="1768"/>
      <c r="I198" s="1128"/>
    </row>
    <row r="199" spans="1:9">
      <c r="A199" s="271"/>
      <c r="B199" s="271"/>
      <c r="D199" s="1768"/>
      <c r="E199" s="1768"/>
      <c r="F199" s="1768"/>
      <c r="I199" s="1128"/>
    </row>
    <row r="200" spans="1:9">
      <c r="A200" s="271"/>
      <c r="B200" s="271"/>
      <c r="D200" s="1768"/>
      <c r="E200" s="1768"/>
      <c r="F200" s="1768"/>
      <c r="I200" s="1128"/>
    </row>
    <row r="201" spans="1:9">
      <c r="A201" s="271"/>
      <c r="B201" s="271"/>
      <c r="D201" s="1768"/>
      <c r="E201" s="1768"/>
      <c r="F201" s="1768"/>
      <c r="I201" s="1128"/>
    </row>
    <row r="202" spans="1:9">
      <c r="A202" s="271"/>
      <c r="B202" s="271"/>
      <c r="D202" s="1124"/>
      <c r="E202" s="1124"/>
      <c r="F202" s="1124"/>
      <c r="I202" s="1128"/>
    </row>
    <row r="203" spans="1:9">
      <c r="A203" s="271"/>
      <c r="B203" s="335" t="s">
        <v>311</v>
      </c>
      <c r="D203" s="1783" t="s">
        <v>355</v>
      </c>
      <c r="E203" s="1783"/>
      <c r="F203" s="1783"/>
      <c r="I203" s="1128"/>
    </row>
    <row r="204" spans="1:9">
      <c r="A204" s="271"/>
      <c r="B204" s="271"/>
      <c r="D204" s="1784" t="s">
        <v>356</v>
      </c>
      <c r="E204" s="1784"/>
      <c r="F204" s="1784"/>
      <c r="I204" s="1128"/>
    </row>
    <row r="205" spans="1:9">
      <c r="A205" s="271"/>
      <c r="B205" s="271"/>
      <c r="D205" s="55" t="s">
        <v>357</v>
      </c>
      <c r="E205" s="1785" t="s">
        <v>358</v>
      </c>
      <c r="F205" s="1785"/>
      <c r="I205" s="1128"/>
    </row>
    <row r="206" spans="1:9">
      <c r="A206" s="271"/>
      <c r="B206" s="271"/>
      <c r="D206" s="2"/>
      <c r="E206" s="2"/>
      <c r="F206" s="2"/>
      <c r="I206" s="1128"/>
    </row>
    <row r="207" spans="1:9" customFormat="1">
      <c r="A207" s="1065"/>
      <c r="B207" s="335" t="s">
        <v>311</v>
      </c>
      <c r="C207" s="1065"/>
      <c r="D207" s="1462" t="s">
        <v>359</v>
      </c>
      <c r="E207" s="1462"/>
      <c r="F207" s="1462"/>
      <c r="G207" s="2"/>
    </row>
    <row r="208" spans="1:9" customFormat="1">
      <c r="A208" s="1065"/>
      <c r="B208" s="1065"/>
      <c r="C208" s="1065"/>
      <c r="D208" s="1462"/>
      <c r="E208" s="1462"/>
      <c r="F208" s="1462"/>
      <c r="G208" s="2"/>
    </row>
    <row r="209" spans="1:9" customFormat="1">
      <c r="A209" s="1065"/>
      <c r="B209" s="1065"/>
      <c r="C209" s="1065"/>
      <c r="D209" s="1462"/>
      <c r="E209" s="1462"/>
      <c r="F209" s="1462"/>
      <c r="G209" s="2"/>
    </row>
    <row r="210" spans="1:9" customFormat="1">
      <c r="A210" s="1065"/>
      <c r="B210" s="1065"/>
      <c r="C210" s="1065"/>
      <c r="D210" s="1462"/>
      <c r="E210" s="1462"/>
      <c r="F210" s="1462"/>
      <c r="G210" s="2"/>
    </row>
    <row r="211" spans="1:9" customFormat="1">
      <c r="A211" s="1065"/>
      <c r="B211" s="1065"/>
      <c r="C211" s="1065"/>
      <c r="D211" s="2"/>
      <c r="E211" s="2"/>
      <c r="F211" s="2"/>
      <c r="G211" s="2"/>
    </row>
    <row r="212" spans="1:9">
      <c r="A212" s="271"/>
      <c r="B212" s="335" t="s">
        <v>311</v>
      </c>
      <c r="D212" s="1784" t="s">
        <v>360</v>
      </c>
      <c r="E212" s="1784"/>
      <c r="F212" s="1784"/>
      <c r="I212" s="1128"/>
    </row>
    <row r="213" spans="1:9">
      <c r="A213" s="271"/>
      <c r="B213" s="271"/>
      <c r="D213" s="1783" t="s">
        <v>356</v>
      </c>
      <c r="E213" s="1783"/>
      <c r="F213" s="1783"/>
      <c r="I213" s="1128"/>
    </row>
    <row r="214" spans="1:9">
      <c r="A214" s="271"/>
      <c r="B214" s="271"/>
      <c r="D214" s="38" t="s">
        <v>361</v>
      </c>
      <c r="E214" s="1785" t="s">
        <v>362</v>
      </c>
      <c r="F214" s="1785"/>
      <c r="I214" s="1128"/>
    </row>
    <row r="215" spans="1:9">
      <c r="A215" s="271"/>
      <c r="B215" s="271"/>
      <c r="D215" s="2"/>
      <c r="E215" s="2"/>
      <c r="F215" s="2"/>
      <c r="I215" s="1128"/>
    </row>
    <row r="216" spans="1:9">
      <c r="A216" s="271"/>
      <c r="B216" s="335" t="s">
        <v>311</v>
      </c>
      <c r="D216" s="1784" t="s">
        <v>363</v>
      </c>
      <c r="E216" s="1784"/>
      <c r="F216" s="1784"/>
      <c r="I216" s="1128"/>
    </row>
    <row r="217" spans="1:9">
      <c r="A217" s="271"/>
      <c r="B217" s="271"/>
      <c r="D217" s="1783" t="s">
        <v>356</v>
      </c>
      <c r="E217" s="1783"/>
      <c r="F217" s="1783"/>
      <c r="I217" s="1128"/>
    </row>
    <row r="218" spans="1:9">
      <c r="A218" s="271"/>
      <c r="B218" s="271"/>
      <c r="D218" s="38" t="s">
        <v>357</v>
      </c>
      <c r="E218" s="1785" t="s">
        <v>364</v>
      </c>
      <c r="F218" s="1785"/>
      <c r="I218" s="1128"/>
    </row>
    <row r="219" spans="1:9" customFormat="1" ht="14.4">
      <c r="A219" s="100"/>
      <c r="B219" s="100"/>
      <c r="C219" s="1065"/>
      <c r="D219" s="1424" t="s">
        <v>365</v>
      </c>
      <c r="E219" s="1424"/>
      <c r="F219" s="1424"/>
      <c r="G219" s="2"/>
    </row>
    <row r="220" spans="1:9" customFormat="1">
      <c r="A220" s="1065"/>
      <c r="B220" s="1065"/>
      <c r="C220" s="1065"/>
      <c r="D220" s="1424"/>
      <c r="E220" s="1424"/>
      <c r="F220" s="1424"/>
      <c r="G220" s="2"/>
    </row>
    <row r="221" spans="1:9" customFormat="1">
      <c r="A221" s="1065"/>
      <c r="B221" s="1065"/>
      <c r="C221" s="1065"/>
      <c r="D221" s="1424"/>
      <c r="E221" s="1424"/>
      <c r="F221" s="1424"/>
      <c r="G221" s="2"/>
    </row>
    <row r="222" spans="1:9" customFormat="1">
      <c r="A222" s="1065"/>
      <c r="B222" s="1065"/>
      <c r="C222" s="1065"/>
      <c r="D222" s="1424"/>
      <c r="E222" s="1424"/>
      <c r="F222" s="1424"/>
      <c r="G222" s="2"/>
    </row>
    <row r="223" spans="1:9" customFormat="1">
      <c r="A223" s="1065"/>
      <c r="B223" s="1065"/>
      <c r="C223" s="1065"/>
      <c r="D223" s="1424"/>
      <c r="E223" s="1424"/>
      <c r="F223" s="1424"/>
      <c r="G223" s="2"/>
    </row>
    <row r="224" spans="1:9">
      <c r="A224" s="271"/>
      <c r="B224" s="271"/>
      <c r="D224" s="1124"/>
      <c r="E224" s="1124"/>
      <c r="F224" s="1124"/>
      <c r="I224" s="1128"/>
    </row>
    <row r="225" spans="1:9" ht="14.25" customHeight="1">
      <c r="A225" s="334"/>
      <c r="B225" s="335" t="s">
        <v>311</v>
      </c>
      <c r="D225" s="255" t="s">
        <v>366</v>
      </c>
      <c r="E225" s="1109"/>
      <c r="F225" s="1109"/>
      <c r="I225" s="1128"/>
    </row>
    <row r="226" spans="1:9" ht="14.4">
      <c r="A226" s="334"/>
      <c r="B226" s="334"/>
      <c r="D226" s="1783" t="s">
        <v>356</v>
      </c>
      <c r="E226" s="1783"/>
      <c r="F226" s="1783"/>
      <c r="I226" s="1128"/>
    </row>
    <row r="227" spans="1:9">
      <c r="D227" s="1109"/>
      <c r="E227" s="1785" t="s">
        <v>367</v>
      </c>
      <c r="F227" s="1785"/>
      <c r="I227" s="1128"/>
    </row>
    <row r="228" spans="1:9">
      <c r="D228" s="1126"/>
      <c r="I228" s="1128"/>
    </row>
    <row r="229" spans="1:9">
      <c r="B229" s="335" t="s">
        <v>311</v>
      </c>
      <c r="D229" s="1784" t="s">
        <v>368</v>
      </c>
      <c r="E229" s="1784"/>
      <c r="F229" s="1784"/>
      <c r="I229" s="1128"/>
    </row>
    <row r="230" spans="1:9">
      <c r="D230" s="1783" t="s">
        <v>356</v>
      </c>
      <c r="E230" s="1783"/>
      <c r="F230" s="1783"/>
      <c r="I230" s="1128"/>
    </row>
    <row r="231" spans="1:9">
      <c r="D231" s="38" t="s">
        <v>357</v>
      </c>
      <c r="E231" s="1785" t="s">
        <v>369</v>
      </c>
      <c r="F231" s="1785"/>
      <c r="I231" s="1128"/>
    </row>
    <row r="232" spans="1:9">
      <c r="D232" s="1105"/>
      <c r="E232" s="1105"/>
      <c r="F232" s="1105"/>
      <c r="I232" s="1128"/>
    </row>
    <row r="233" spans="1:9" ht="14.4">
      <c r="A233" s="334"/>
      <c r="B233" s="335" t="s">
        <v>311</v>
      </c>
      <c r="D233" s="1768" t="s">
        <v>370</v>
      </c>
      <c r="E233" s="1768"/>
      <c r="F233" s="1768"/>
      <c r="I233" s="1128"/>
    </row>
    <row r="234" spans="1:9" ht="14.7" customHeight="1">
      <c r="A234" s="334"/>
      <c r="B234" s="269"/>
      <c r="D234" s="1768"/>
      <c r="E234" s="1768"/>
      <c r="F234" s="1768"/>
      <c r="I234" s="1128"/>
    </row>
    <row r="235" spans="1:9" ht="14.4">
      <c r="A235" s="334"/>
      <c r="D235" s="1768"/>
      <c r="E235" s="1768"/>
      <c r="F235" s="1768"/>
      <c r="I235" s="1128"/>
    </row>
    <row r="236" spans="1:9" ht="14.4">
      <c r="A236" s="334"/>
      <c r="D236" s="1768"/>
      <c r="E236" s="1768"/>
      <c r="F236" s="1768"/>
      <c r="I236" s="1128"/>
    </row>
    <row r="237" spans="1:9">
      <c r="D237" s="1105"/>
      <c r="E237" s="1105"/>
      <c r="F237" s="1105"/>
      <c r="I237" s="1128"/>
    </row>
    <row r="238" spans="1:9" customFormat="1" ht="14.4">
      <c r="A238" s="100"/>
      <c r="B238" s="335" t="s">
        <v>311</v>
      </c>
      <c r="C238" s="1065"/>
      <c r="D238" s="1784" t="s">
        <v>371</v>
      </c>
      <c r="E238" s="1784"/>
      <c r="F238" s="1784"/>
      <c r="G238" s="2"/>
    </row>
    <row r="239" spans="1:9" customFormat="1" ht="14.4">
      <c r="A239" s="100"/>
      <c r="B239" s="1065"/>
      <c r="C239" s="1065"/>
      <c r="D239" s="1110"/>
      <c r="E239" s="1110"/>
      <c r="F239" s="1110"/>
      <c r="G239" s="2"/>
    </row>
    <row r="240" spans="1:9">
      <c r="A240" s="1771" t="s">
        <v>372</v>
      </c>
      <c r="B240" s="1771"/>
      <c r="C240" s="1771"/>
      <c r="D240" s="1771"/>
      <c r="E240" s="1771"/>
      <c r="F240" s="1771"/>
      <c r="G240" s="1771"/>
      <c r="H240" s="804"/>
      <c r="I240" s="924"/>
    </row>
    <row r="241" spans="1:9" ht="12" customHeight="1">
      <c r="D241" s="1121"/>
      <c r="E241" s="1121"/>
      <c r="F241" s="1121"/>
      <c r="I241" s="1128"/>
    </row>
    <row r="242" spans="1:9">
      <c r="C242" s="336"/>
      <c r="D242" s="1777" t="s">
        <v>373</v>
      </c>
      <c r="E242" s="1777"/>
      <c r="F242" s="1777"/>
      <c r="I242" s="1128"/>
    </row>
    <row r="243" spans="1:9">
      <c r="A243" s="1131"/>
      <c r="B243" s="1131"/>
      <c r="C243" s="1131"/>
      <c r="D243" s="1769" t="s">
        <v>374</v>
      </c>
      <c r="E243" s="1769"/>
      <c r="F243" s="1769"/>
      <c r="I243" s="1128"/>
    </row>
    <row r="244" spans="1:9" ht="12" customHeight="1">
      <c r="A244" s="1128"/>
      <c r="B244" s="1128"/>
      <c r="C244" s="1128"/>
      <c r="I244" s="1128"/>
    </row>
    <row r="245" spans="1:9" ht="13.95" customHeight="1">
      <c r="A245" s="1128"/>
      <c r="C245" s="1128"/>
      <c r="D245" s="1777" t="s">
        <v>375</v>
      </c>
      <c r="E245" s="1777"/>
      <c r="F245" s="1777"/>
      <c r="I245" s="1128"/>
    </row>
    <row r="246" spans="1:9" ht="14.4">
      <c r="A246" s="334"/>
      <c r="B246" s="335" t="s">
        <v>311</v>
      </c>
      <c r="D246" s="1768" t="s">
        <v>376</v>
      </c>
      <c r="E246" s="1768"/>
      <c r="F246" s="1768"/>
      <c r="I246" s="1128"/>
    </row>
    <row r="247" spans="1:9" ht="14.25" customHeight="1">
      <c r="A247" s="334"/>
      <c r="B247" s="334"/>
      <c r="D247" s="1768"/>
      <c r="E247" s="1768"/>
      <c r="F247" s="1768"/>
      <c r="I247" s="1128"/>
    </row>
    <row r="248" spans="1:9" ht="14.25" customHeight="1">
      <c r="A248" s="334"/>
      <c r="B248" s="334"/>
      <c r="D248" s="1768"/>
      <c r="E248" s="1768"/>
      <c r="F248" s="1768"/>
      <c r="I248" s="1128"/>
    </row>
    <row r="249" spans="1:9" ht="14.4">
      <c r="A249" s="334"/>
      <c r="B249" s="334"/>
      <c r="D249" s="1768"/>
      <c r="E249" s="1768"/>
      <c r="F249" s="1768"/>
      <c r="I249" s="1128"/>
    </row>
    <row r="250" spans="1:9" ht="14.4">
      <c r="A250" s="334"/>
      <c r="B250" s="334"/>
      <c r="D250" s="1120"/>
      <c r="E250" s="1120"/>
      <c r="F250" s="1120"/>
      <c r="I250" s="1128"/>
    </row>
    <row r="251" spans="1:9" ht="14.4">
      <c r="A251" s="334"/>
      <c r="B251" s="335" t="s">
        <v>311</v>
      </c>
      <c r="D251" s="1768" t="s">
        <v>377</v>
      </c>
      <c r="E251" s="1768"/>
      <c r="F251" s="1768"/>
      <c r="I251" s="1128"/>
    </row>
    <row r="252" spans="1:9" ht="14.4">
      <c r="A252" s="334"/>
      <c r="B252" s="334"/>
      <c r="D252" s="1768"/>
      <c r="E252" s="1768"/>
      <c r="F252" s="1768"/>
      <c r="I252" s="1128"/>
    </row>
    <row r="253" spans="1:9" ht="14.4">
      <c r="A253" s="334"/>
      <c r="B253" s="334"/>
      <c r="D253" s="1768"/>
      <c r="E253" s="1768"/>
      <c r="F253" s="1768"/>
      <c r="I253" s="1128"/>
    </row>
    <row r="254" spans="1:9" ht="14.4">
      <c r="A254" s="334"/>
      <c r="B254" s="334"/>
      <c r="D254" s="1768"/>
      <c r="E254" s="1768"/>
      <c r="F254" s="1768"/>
      <c r="I254" s="1128"/>
    </row>
    <row r="255" spans="1:9" ht="14.25" customHeight="1">
      <c r="A255" s="334"/>
      <c r="B255" s="334"/>
      <c r="D255" s="1768"/>
      <c r="E255" s="1768"/>
      <c r="F255" s="1768"/>
      <c r="I255" s="1128"/>
    </row>
    <row r="256" spans="1:9" ht="14.25" customHeight="1">
      <c r="A256" s="334"/>
      <c r="B256" s="334"/>
      <c r="D256" s="1120"/>
      <c r="E256" s="1120"/>
      <c r="F256" s="1120"/>
      <c r="I256" s="1128"/>
    </row>
    <row r="257" spans="1:9" ht="14.4">
      <c r="A257" s="334"/>
      <c r="B257" s="334"/>
      <c r="D257" s="1768" t="s">
        <v>378</v>
      </c>
      <c r="E257" s="1768"/>
      <c r="F257" s="1768"/>
      <c r="I257" s="1128"/>
    </row>
    <row r="258" spans="1:9" ht="14.4">
      <c r="A258" s="334"/>
      <c r="B258" s="334"/>
      <c r="D258" s="1768"/>
      <c r="E258" s="1768"/>
      <c r="F258" s="1768"/>
      <c r="I258" s="1128"/>
    </row>
    <row r="259" spans="1:9" ht="14.4">
      <c r="A259" s="334"/>
      <c r="B259" s="334"/>
      <c r="D259" s="1768"/>
      <c r="E259" s="1768"/>
      <c r="F259" s="1768"/>
      <c r="I259" s="1128"/>
    </row>
    <row r="260" spans="1:9" ht="14.4">
      <c r="A260" s="334"/>
      <c r="B260" s="334"/>
      <c r="D260" s="1768"/>
      <c r="E260" s="1768"/>
      <c r="F260" s="1768"/>
      <c r="I260" s="1128"/>
    </row>
    <row r="261" spans="1:9" ht="14.4">
      <c r="A261" s="334"/>
      <c r="B261" s="334"/>
      <c r="D261" s="1768"/>
      <c r="E261" s="1768"/>
      <c r="F261" s="1768"/>
      <c r="I261" s="1128"/>
    </row>
    <row r="262" spans="1:9" ht="14.4">
      <c r="A262" s="334"/>
      <c r="B262" s="334"/>
      <c r="D262" s="1121"/>
      <c r="E262" s="1121"/>
      <c r="F262" s="1121"/>
      <c r="I262" s="1128"/>
    </row>
    <row r="263" spans="1:9" ht="14.4">
      <c r="A263" s="334"/>
      <c r="B263" s="335" t="s">
        <v>311</v>
      </c>
      <c r="D263" s="1768" t="s">
        <v>379</v>
      </c>
      <c r="E263" s="1768"/>
      <c r="F263" s="1768"/>
      <c r="I263" s="1128"/>
    </row>
    <row r="264" spans="1:9" ht="14.4">
      <c r="A264" s="334"/>
      <c r="B264" s="334"/>
      <c r="D264" s="1768"/>
      <c r="E264" s="1768"/>
      <c r="F264" s="1768"/>
      <c r="I264" s="1128"/>
    </row>
    <row r="265" spans="1:9" ht="14.4">
      <c r="A265" s="334"/>
      <c r="B265" s="334"/>
      <c r="D265" s="1768"/>
      <c r="E265" s="1768"/>
      <c r="F265" s="1768"/>
      <c r="I265" s="1128"/>
    </row>
    <row r="266" spans="1:9" ht="14.4">
      <c r="A266" s="334"/>
      <c r="B266" s="334"/>
      <c r="E266" s="812" t="s">
        <v>380</v>
      </c>
      <c r="I266" s="1128"/>
    </row>
    <row r="267" spans="1:9" ht="14.4">
      <c r="A267" s="334"/>
      <c r="B267" s="334"/>
      <c r="D267" s="1121"/>
      <c r="E267" s="1121"/>
      <c r="F267" s="1121"/>
      <c r="I267" s="1128"/>
    </row>
    <row r="268" spans="1:9" ht="14.7" customHeight="1">
      <c r="A268" s="334"/>
      <c r="B268" s="335" t="s">
        <v>311</v>
      </c>
      <c r="D268" s="1768" t="s">
        <v>381</v>
      </c>
      <c r="E268" s="1768"/>
      <c r="F268" s="1768"/>
      <c r="I268" s="1128"/>
    </row>
    <row r="269" spans="1:9" ht="12.75" customHeight="1">
      <c r="A269" s="334"/>
      <c r="B269" s="334"/>
      <c r="D269" s="1768"/>
      <c r="E269" s="1768"/>
      <c r="F269" s="1768"/>
      <c r="I269" s="1128"/>
    </row>
    <row r="270" spans="1:9" ht="14.4">
      <c r="A270" s="334"/>
      <c r="B270" s="334"/>
      <c r="D270" s="1768"/>
      <c r="E270" s="1768"/>
      <c r="F270" s="1768"/>
      <c r="I270" s="1128"/>
    </row>
    <row r="271" spans="1:9" ht="14.4">
      <c r="A271" s="334"/>
      <c r="B271" s="334"/>
      <c r="D271" s="1768"/>
      <c r="E271" s="1768"/>
      <c r="F271" s="1768"/>
      <c r="I271" s="1128"/>
    </row>
    <row r="272" spans="1:9" ht="14.4">
      <c r="A272" s="334"/>
      <c r="B272" s="334"/>
      <c r="D272" s="1768"/>
      <c r="E272" s="1768"/>
      <c r="F272" s="1768"/>
      <c r="I272" s="1128"/>
    </row>
    <row r="273" spans="1:9" ht="14.4">
      <c r="A273" s="334"/>
      <c r="B273" s="334"/>
      <c r="D273" s="1120"/>
      <c r="E273" s="1120"/>
      <c r="F273" s="1120"/>
      <c r="I273" s="1128"/>
    </row>
    <row r="274" spans="1:9" ht="14.4">
      <c r="A274" s="334"/>
      <c r="B274" s="335" t="s">
        <v>311</v>
      </c>
      <c r="D274" s="1124" t="s">
        <v>382</v>
      </c>
      <c r="E274" s="1120"/>
      <c r="F274" s="1120"/>
      <c r="I274" s="1128"/>
    </row>
    <row r="275" spans="1:9" ht="14.4">
      <c r="A275" s="334"/>
      <c r="B275" s="334"/>
      <c r="E275" s="812" t="s">
        <v>383</v>
      </c>
      <c r="I275" s="1128"/>
    </row>
    <row r="276" spans="1:9">
      <c r="D276" s="1121"/>
      <c r="E276" s="1121"/>
      <c r="F276" s="1121"/>
      <c r="I276" s="1128"/>
    </row>
    <row r="277" spans="1:9" ht="14.4">
      <c r="A277" s="334"/>
      <c r="B277" s="335" t="s">
        <v>311</v>
      </c>
      <c r="D277" s="1768" t="s">
        <v>384</v>
      </c>
      <c r="E277" s="1768"/>
      <c r="F277" s="1768"/>
      <c r="I277" s="1128"/>
    </row>
    <row r="278" spans="1:9" ht="14.4">
      <c r="A278" s="334"/>
      <c r="B278" s="334"/>
      <c r="D278" s="1768"/>
      <c r="E278" s="1768"/>
      <c r="F278" s="1768"/>
      <c r="I278" s="1128"/>
    </row>
    <row r="279" spans="1:9">
      <c r="D279" s="340"/>
      <c r="I279" s="1128"/>
    </row>
    <row r="280" spans="1:9">
      <c r="A280" s="1771" t="s">
        <v>385</v>
      </c>
      <c r="B280" s="1771"/>
      <c r="C280" s="1771"/>
      <c r="D280" s="1771"/>
      <c r="E280" s="1771"/>
      <c r="F280" s="1771"/>
      <c r="G280" s="1771"/>
      <c r="H280" s="804"/>
      <c r="I280" s="924"/>
    </row>
    <row r="281" spans="1:9">
      <c r="D281" s="340"/>
      <c r="I281" s="1128"/>
    </row>
    <row r="282" spans="1:9">
      <c r="C282" s="336"/>
      <c r="D282" s="1777" t="s">
        <v>386</v>
      </c>
      <c r="E282" s="1777"/>
      <c r="F282" s="1777"/>
      <c r="I282" s="1128"/>
    </row>
    <row r="283" spans="1:9">
      <c r="A283" s="1131"/>
      <c r="B283" s="1131"/>
      <c r="C283" s="1131"/>
      <c r="D283" s="1121"/>
      <c r="E283" s="1121"/>
      <c r="F283" s="1121"/>
      <c r="I283" s="1128"/>
    </row>
    <row r="284" spans="1:9">
      <c r="A284" s="333"/>
      <c r="B284" s="333"/>
      <c r="C284" s="333"/>
      <c r="D284" s="1777" t="s">
        <v>387</v>
      </c>
      <c r="E284" s="1777"/>
      <c r="F284" s="1777"/>
      <c r="I284" s="1128"/>
    </row>
    <row r="285" spans="1:9" ht="14.7" customHeight="1">
      <c r="A285" s="334"/>
      <c r="B285" s="335" t="s">
        <v>311</v>
      </c>
      <c r="D285" s="1768" t="s">
        <v>388</v>
      </c>
      <c r="E285" s="1768"/>
      <c r="F285" s="1768"/>
      <c r="I285" s="1128"/>
    </row>
    <row r="286" spans="1:9">
      <c r="D286" s="1768"/>
      <c r="E286" s="1768"/>
      <c r="F286" s="1768"/>
      <c r="I286" s="1128"/>
    </row>
    <row r="287" spans="1:9">
      <c r="E287" s="812" t="s">
        <v>389</v>
      </c>
      <c r="I287" s="1128"/>
    </row>
    <row r="288" spans="1:9">
      <c r="D288" s="1121"/>
      <c r="E288" s="1121"/>
      <c r="F288" s="1121"/>
      <c r="I288" s="1128"/>
    </row>
    <row r="289" spans="1:9" ht="14.7" customHeight="1">
      <c r="A289" s="334"/>
      <c r="B289" s="335" t="s">
        <v>311</v>
      </c>
      <c r="D289" s="1768" t="s">
        <v>390</v>
      </c>
      <c r="E289" s="1768"/>
      <c r="F289" s="1768"/>
      <c r="I289" s="1128"/>
    </row>
    <row r="290" spans="1:9">
      <c r="D290" s="1768"/>
      <c r="E290" s="1768"/>
      <c r="F290" s="1768"/>
      <c r="I290" s="1128"/>
    </row>
    <row r="291" spans="1:9">
      <c r="D291" s="1768"/>
      <c r="E291" s="1768"/>
      <c r="F291" s="1768"/>
      <c r="I291" s="1128"/>
    </row>
    <row r="292" spans="1:9">
      <c r="D292" s="1768"/>
      <c r="E292" s="1768"/>
      <c r="F292" s="1768"/>
      <c r="I292" s="1128"/>
    </row>
    <row r="293" spans="1:9">
      <c r="D293" s="1768"/>
      <c r="E293" s="1768"/>
      <c r="F293" s="1768"/>
      <c r="I293" s="1128"/>
    </row>
    <row r="294" spans="1:9">
      <c r="D294" s="1768"/>
      <c r="E294" s="1768"/>
      <c r="F294" s="1768"/>
      <c r="I294" s="1128"/>
    </row>
    <row r="295" spans="1:9">
      <c r="D295" s="1121"/>
      <c r="E295" s="1121"/>
      <c r="F295" s="1121"/>
      <c r="I295" s="1128"/>
    </row>
    <row r="296" spans="1:9" ht="14.4">
      <c r="A296" s="334"/>
      <c r="B296" s="335" t="s">
        <v>311</v>
      </c>
      <c r="D296" s="1768" t="s">
        <v>391</v>
      </c>
      <c r="E296" s="1768"/>
      <c r="F296" s="1768"/>
      <c r="I296" s="1128"/>
    </row>
    <row r="297" spans="1:9">
      <c r="D297" s="1768"/>
      <c r="E297" s="1768"/>
      <c r="F297" s="1768"/>
      <c r="I297" s="1128"/>
    </row>
    <row r="298" spans="1:9">
      <c r="D298" s="1768"/>
      <c r="E298" s="1768"/>
      <c r="F298" s="1768"/>
      <c r="I298" s="1128"/>
    </row>
    <row r="299" spans="1:9">
      <c r="D299" s="341"/>
      <c r="E299" s="1121"/>
      <c r="F299" s="1121"/>
      <c r="I299" s="1128"/>
    </row>
    <row r="300" spans="1:9">
      <c r="A300" s="1771" t="s">
        <v>392</v>
      </c>
      <c r="B300" s="1771"/>
      <c r="C300" s="1771"/>
      <c r="D300" s="1771"/>
      <c r="E300" s="1771"/>
      <c r="F300" s="1771"/>
      <c r="G300" s="1771"/>
      <c r="H300" s="804"/>
      <c r="I300" s="924"/>
    </row>
    <row r="301" spans="1:9">
      <c r="D301" s="341"/>
      <c r="E301" s="1121"/>
      <c r="F301" s="1121"/>
      <c r="I301" s="1128"/>
    </row>
    <row r="302" spans="1:9">
      <c r="C302" s="1131"/>
      <c r="D302" s="1770" t="s">
        <v>393</v>
      </c>
      <c r="E302" s="1770"/>
      <c r="F302" s="1770"/>
      <c r="I302" s="1128"/>
    </row>
    <row r="303" spans="1:9">
      <c r="C303" s="1131"/>
      <c r="D303" s="1770"/>
      <c r="E303" s="1770"/>
      <c r="F303" s="1770"/>
      <c r="I303" s="1128"/>
    </row>
    <row r="304" spans="1:9">
      <c r="A304" s="333"/>
      <c r="B304" s="333"/>
      <c r="C304" s="333"/>
      <c r="D304" s="271"/>
      <c r="I304" s="1128"/>
    </row>
    <row r="305" spans="1:9">
      <c r="C305" s="333"/>
      <c r="D305" s="1777" t="s">
        <v>394</v>
      </c>
      <c r="E305" s="1777"/>
      <c r="F305" s="1777"/>
      <c r="I305" s="1128"/>
    </row>
    <row r="306" spans="1:9" ht="15.75" customHeight="1">
      <c r="A306" s="334"/>
      <c r="B306" s="334"/>
      <c r="D306" s="1780" t="s">
        <v>395</v>
      </c>
      <c r="E306" s="1780"/>
      <c r="F306" s="1780"/>
      <c r="I306" s="1128"/>
    </row>
    <row r="307" spans="1:9">
      <c r="E307" s="1121"/>
      <c r="F307" s="1121"/>
      <c r="I307" s="1128"/>
    </row>
    <row r="308" spans="1:9" ht="14.4">
      <c r="A308" s="334"/>
      <c r="B308" s="335" t="s">
        <v>311</v>
      </c>
      <c r="D308" s="1768" t="s">
        <v>396</v>
      </c>
      <c r="E308" s="1768"/>
      <c r="F308" s="1768"/>
      <c r="I308" s="1128"/>
    </row>
    <row r="309" spans="1:9" ht="14.4">
      <c r="A309" s="334"/>
      <c r="B309" s="334"/>
      <c r="D309" s="1768"/>
      <c r="E309" s="1768"/>
      <c r="F309" s="1768"/>
      <c r="I309" s="1128"/>
    </row>
    <row r="310" spans="1:9">
      <c r="D310" s="1121"/>
      <c r="E310" s="1121"/>
      <c r="F310" s="1121"/>
      <c r="I310" s="1128"/>
    </row>
    <row r="311" spans="1:9" ht="14.4">
      <c r="A311" s="334"/>
      <c r="B311" s="335" t="s">
        <v>311</v>
      </c>
      <c r="D311" s="1768" t="s">
        <v>397</v>
      </c>
      <c r="E311" s="1768"/>
      <c r="F311" s="1768"/>
      <c r="I311" s="1128"/>
    </row>
    <row r="312" spans="1:9" ht="14.4">
      <c r="A312" s="334"/>
      <c r="B312" s="334"/>
      <c r="D312" s="1768"/>
      <c r="E312" s="1768"/>
      <c r="F312" s="1768"/>
      <c r="I312" s="1128"/>
    </row>
    <row r="313" spans="1:9" ht="14.4">
      <c r="A313" s="334"/>
      <c r="B313" s="334"/>
      <c r="D313" s="1768"/>
      <c r="E313" s="1768"/>
      <c r="F313" s="1768"/>
      <c r="I313" s="1128"/>
    </row>
    <row r="314" spans="1:9">
      <c r="D314" s="1121"/>
      <c r="E314" s="1121"/>
      <c r="F314" s="1121"/>
      <c r="I314" s="1128"/>
    </row>
    <row r="315" spans="1:9" ht="14.4">
      <c r="A315" s="334"/>
      <c r="B315" s="335" t="s">
        <v>311</v>
      </c>
      <c r="D315" s="1768" t="s">
        <v>398</v>
      </c>
      <c r="E315" s="1768"/>
      <c r="F315" s="1768"/>
      <c r="I315" s="1128"/>
    </row>
    <row r="316" spans="1:9" ht="14.4">
      <c r="A316" s="334"/>
      <c r="B316" s="334"/>
      <c r="D316" s="1768"/>
      <c r="E316" s="1768"/>
      <c r="F316" s="1768"/>
      <c r="I316" s="1128"/>
    </row>
    <row r="317" spans="1:9">
      <c r="A317" s="1128"/>
      <c r="B317" s="1128"/>
      <c r="E317" s="1121"/>
      <c r="F317" s="1121"/>
      <c r="I317" s="1128"/>
    </row>
    <row r="318" spans="1:9">
      <c r="A318" s="1771" t="s">
        <v>399</v>
      </c>
      <c r="B318" s="1771"/>
      <c r="C318" s="1771"/>
      <c r="D318" s="1771"/>
      <c r="E318" s="1771"/>
      <c r="F318" s="1771"/>
      <c r="G318" s="1771"/>
      <c r="H318" s="804"/>
      <c r="I318" s="924"/>
    </row>
    <row r="319" spans="1:9">
      <c r="A319" s="1128"/>
      <c r="B319" s="1128"/>
      <c r="D319" s="1121"/>
      <c r="E319" s="1121"/>
      <c r="F319" s="1121"/>
      <c r="I319" s="1128"/>
    </row>
    <row r="320" spans="1:9">
      <c r="C320" s="1128"/>
      <c r="D320" s="1777" t="s">
        <v>400</v>
      </c>
      <c r="E320" s="1777"/>
      <c r="F320" s="1777"/>
      <c r="I320" s="1128"/>
    </row>
    <row r="321" spans="1:9">
      <c r="C321" s="1128"/>
      <c r="D321" s="1769" t="s">
        <v>401</v>
      </c>
      <c r="E321" s="1769"/>
      <c r="F321" s="1769"/>
      <c r="I321" s="1128"/>
    </row>
    <row r="322" spans="1:9">
      <c r="C322" s="1128"/>
      <c r="D322" s="342"/>
      <c r="I322" s="1128"/>
    </row>
    <row r="323" spans="1:9">
      <c r="B323" s="335" t="s">
        <v>311</v>
      </c>
      <c r="D323" s="1769" t="s">
        <v>402</v>
      </c>
      <c r="E323" s="1769"/>
      <c r="F323" s="1769"/>
      <c r="I323" s="1128"/>
    </row>
    <row r="324" spans="1:9" ht="14.4">
      <c r="A324" s="334"/>
      <c r="B324" s="334"/>
      <c r="D324" s="343"/>
      <c r="E324" s="344"/>
      <c r="F324" s="344"/>
      <c r="I324" s="1128"/>
    </row>
    <row r="325" spans="1:9" ht="13.95" customHeight="1">
      <c r="B325" s="335" t="s">
        <v>311</v>
      </c>
      <c r="D325" s="1792" t="s">
        <v>403</v>
      </c>
      <c r="E325" s="1792"/>
      <c r="F325" s="1792"/>
      <c r="I325" s="1128"/>
    </row>
    <row r="326" spans="1:9" ht="14.4">
      <c r="A326" s="334"/>
      <c r="B326" s="334"/>
      <c r="D326" s="1792"/>
      <c r="E326" s="1792"/>
      <c r="F326" s="1792"/>
      <c r="I326" s="1128"/>
    </row>
    <row r="327" spans="1:9" ht="14.4">
      <c r="A327" s="334"/>
      <c r="B327" s="334"/>
      <c r="D327" s="1792"/>
      <c r="E327" s="1792"/>
      <c r="F327" s="1792"/>
      <c r="I327" s="1128"/>
    </row>
    <row r="328" spans="1:9" ht="14.4">
      <c r="A328" s="334"/>
      <c r="B328" s="334"/>
      <c r="D328" s="1792"/>
      <c r="E328" s="1792"/>
      <c r="F328" s="1792"/>
      <c r="I328" s="1128"/>
    </row>
    <row r="329" spans="1:9" ht="14.4">
      <c r="A329" s="334"/>
      <c r="B329" s="334"/>
      <c r="D329" s="1792"/>
      <c r="E329" s="1792"/>
      <c r="F329" s="1792"/>
      <c r="I329" s="1128"/>
    </row>
    <row r="330" spans="1:9" ht="14.4">
      <c r="A330" s="334"/>
      <c r="B330" s="334"/>
      <c r="D330" s="343"/>
      <c r="E330" s="344"/>
      <c r="F330" s="344"/>
      <c r="I330" s="1128"/>
    </row>
    <row r="331" spans="1:9" ht="13.95" customHeight="1">
      <c r="B331" s="335" t="s">
        <v>311</v>
      </c>
      <c r="D331" s="1792" t="s">
        <v>404</v>
      </c>
      <c r="E331" s="1792"/>
      <c r="F331" s="1792"/>
      <c r="I331" s="1128"/>
    </row>
    <row r="332" spans="1:9">
      <c r="D332" s="1792"/>
      <c r="E332" s="1792"/>
      <c r="F332" s="1792"/>
      <c r="I332" s="1128"/>
    </row>
    <row r="333" spans="1:9" ht="14.4">
      <c r="A333" s="334"/>
      <c r="B333" s="334"/>
      <c r="D333" s="343"/>
      <c r="E333" s="344"/>
      <c r="F333" s="344"/>
      <c r="I333" s="1128"/>
    </row>
    <row r="334" spans="1:9">
      <c r="B334" s="335" t="s">
        <v>311</v>
      </c>
      <c r="D334" s="1769" t="s">
        <v>405</v>
      </c>
      <c r="E334" s="1769"/>
      <c r="F334" s="1769"/>
      <c r="I334" s="1128"/>
    </row>
    <row r="335" spans="1:9">
      <c r="E335" s="1121"/>
      <c r="F335" s="1121"/>
      <c r="I335" s="1128"/>
    </row>
    <row r="336" spans="1:9" ht="14.4">
      <c r="A336" s="334"/>
      <c r="B336" s="335" t="s">
        <v>311</v>
      </c>
      <c r="D336" s="1768" t="s">
        <v>406</v>
      </c>
      <c r="E336" s="1768"/>
      <c r="F336" s="1768"/>
      <c r="I336" s="1128"/>
    </row>
    <row r="337" spans="1:9" ht="14.4">
      <c r="A337" s="334"/>
      <c r="B337" s="334"/>
      <c r="D337" s="1768"/>
      <c r="E337" s="1768"/>
      <c r="F337" s="1768"/>
      <c r="I337" s="1128"/>
    </row>
    <row r="338" spans="1:9" ht="14.4">
      <c r="A338" s="334"/>
      <c r="B338" s="334"/>
      <c r="D338" s="1768"/>
      <c r="E338" s="1768"/>
      <c r="F338" s="1768"/>
      <c r="I338" s="1128"/>
    </row>
    <row r="339" spans="1:9" ht="14.4">
      <c r="A339" s="334"/>
      <c r="B339" s="334"/>
      <c r="D339" s="1768"/>
      <c r="E339" s="1768"/>
      <c r="F339" s="1768"/>
      <c r="I339" s="1128"/>
    </row>
    <row r="340" spans="1:9" ht="14.4">
      <c r="A340" s="334"/>
      <c r="B340" s="334"/>
      <c r="D340" s="1768"/>
      <c r="E340" s="1768"/>
      <c r="F340" s="1768"/>
      <c r="I340" s="1128"/>
    </row>
    <row r="341" spans="1:9" ht="14.4">
      <c r="A341" s="334"/>
      <c r="B341" s="334"/>
      <c r="D341" s="1768"/>
      <c r="E341" s="1768"/>
      <c r="F341" s="1768"/>
      <c r="I341" s="1128"/>
    </row>
    <row r="342" spans="1:9" ht="14.4">
      <c r="A342" s="334"/>
      <c r="B342" s="334"/>
      <c r="D342" s="1768"/>
      <c r="E342" s="1768"/>
      <c r="F342" s="1768"/>
      <c r="I342" s="1128"/>
    </row>
    <row r="343" spans="1:9" ht="14.4">
      <c r="A343" s="334"/>
      <c r="B343" s="334"/>
      <c r="D343" s="1768"/>
      <c r="E343" s="1768"/>
      <c r="F343" s="1768"/>
      <c r="I343" s="1128"/>
    </row>
    <row r="344" spans="1:9" ht="14.4">
      <c r="A344" s="334"/>
      <c r="B344" s="334"/>
      <c r="D344" s="1768"/>
      <c r="E344" s="1768"/>
      <c r="F344" s="1768"/>
      <c r="I344" s="1128"/>
    </row>
    <row r="345" spans="1:9" ht="14.4">
      <c r="A345" s="334"/>
      <c r="B345" s="334"/>
      <c r="D345" s="1768"/>
      <c r="E345" s="1768"/>
      <c r="F345" s="1768"/>
      <c r="I345" s="1128"/>
    </row>
    <row r="346" spans="1:9" ht="14.4">
      <c r="A346" s="334"/>
      <c r="B346" s="334"/>
      <c r="D346" s="1768"/>
      <c r="E346" s="1768"/>
      <c r="F346" s="1768"/>
      <c r="I346" s="1128"/>
    </row>
    <row r="347" spans="1:9" ht="14.4">
      <c r="A347" s="334"/>
      <c r="B347" s="334"/>
      <c r="D347" s="1768"/>
      <c r="E347" s="1768"/>
      <c r="F347" s="1768"/>
      <c r="I347" s="1128"/>
    </row>
    <row r="348" spans="1:9" ht="14.4">
      <c r="A348" s="334"/>
      <c r="B348" s="334"/>
      <c r="D348" s="1768"/>
      <c r="E348" s="1768"/>
      <c r="F348" s="1768"/>
      <c r="I348" s="1128"/>
    </row>
    <row r="349" spans="1:9" ht="14.4">
      <c r="A349" s="334"/>
      <c r="B349" s="334"/>
      <c r="D349" s="1768"/>
      <c r="E349" s="1768"/>
      <c r="F349" s="1768"/>
      <c r="I349" s="1128"/>
    </row>
    <row r="350" spans="1:9" ht="14.4">
      <c r="A350" s="334"/>
      <c r="B350" s="334"/>
      <c r="D350" s="1768"/>
      <c r="E350" s="1768"/>
      <c r="F350" s="1768"/>
      <c r="I350" s="1128"/>
    </row>
    <row r="351" spans="1:9">
      <c r="D351" s="1121"/>
      <c r="E351" s="1121"/>
      <c r="F351" s="1121"/>
      <c r="I351" s="1128"/>
    </row>
    <row r="352" spans="1:9" ht="14.4">
      <c r="A352" s="334"/>
      <c r="B352" s="335" t="s">
        <v>311</v>
      </c>
      <c r="D352" s="1768" t="s">
        <v>407</v>
      </c>
      <c r="E352" s="1768"/>
      <c r="F352" s="1768"/>
      <c r="I352" s="1128"/>
    </row>
    <row r="353" spans="1:9">
      <c r="D353" s="1768"/>
      <c r="E353" s="1768"/>
      <c r="F353" s="1768"/>
      <c r="I353" s="1128"/>
    </row>
    <row r="354" spans="1:9">
      <c r="D354" s="1768"/>
      <c r="E354" s="1768"/>
      <c r="F354" s="1768"/>
      <c r="I354" s="1128"/>
    </row>
    <row r="355" spans="1:9">
      <c r="D355" s="1768"/>
      <c r="E355" s="1768"/>
      <c r="F355" s="1768"/>
      <c r="I355" s="1128"/>
    </row>
    <row r="356" spans="1:9">
      <c r="D356" s="1768"/>
      <c r="E356" s="1768"/>
      <c r="F356" s="1768"/>
      <c r="I356" s="1128"/>
    </row>
    <row r="357" spans="1:9">
      <c r="D357" s="1768"/>
      <c r="E357" s="1768"/>
      <c r="F357" s="1768"/>
      <c r="I357" s="1128"/>
    </row>
    <row r="358" spans="1:9">
      <c r="D358" s="1768"/>
      <c r="E358" s="1768"/>
      <c r="F358" s="1768"/>
      <c r="I358" s="1128"/>
    </row>
    <row r="359" spans="1:9">
      <c r="D359" s="1768"/>
      <c r="E359" s="1768"/>
      <c r="F359" s="1768"/>
      <c r="I359" s="1128"/>
    </row>
    <row r="360" spans="1:9">
      <c r="D360" s="1768"/>
      <c r="E360" s="1768"/>
      <c r="F360" s="1768"/>
      <c r="I360" s="1128"/>
    </row>
    <row r="361" spans="1:9">
      <c r="D361" s="1121"/>
      <c r="E361" s="1121"/>
      <c r="F361" s="1121"/>
      <c r="I361" s="1128"/>
    </row>
    <row r="362" spans="1:9" ht="14.25" customHeight="1">
      <c r="A362" s="334"/>
      <c r="B362" s="335" t="s">
        <v>311</v>
      </c>
      <c r="D362" s="1768" t="s">
        <v>408</v>
      </c>
      <c r="E362" s="1768"/>
      <c r="F362" s="1768"/>
      <c r="I362" s="1128"/>
    </row>
    <row r="363" spans="1:9">
      <c r="D363" s="1768"/>
      <c r="E363" s="1768"/>
      <c r="F363" s="1768"/>
      <c r="I363" s="1128"/>
    </row>
    <row r="364" spans="1:9">
      <c r="D364" s="1768"/>
      <c r="E364" s="1768"/>
      <c r="F364" s="1768"/>
      <c r="I364" s="1128"/>
    </row>
    <row r="365" spans="1:9">
      <c r="D365" s="1768"/>
      <c r="E365" s="1768"/>
      <c r="F365" s="1768"/>
      <c r="I365" s="1128"/>
    </row>
    <row r="366" spans="1:9">
      <c r="D366" s="255" t="s">
        <v>356</v>
      </c>
      <c r="E366" s="1109"/>
      <c r="F366" s="1109"/>
      <c r="I366" s="1128"/>
    </row>
    <row r="367" spans="1:9">
      <c r="D367" s="1109"/>
      <c r="E367" s="55" t="s">
        <v>409</v>
      </c>
      <c r="G367" s="55"/>
      <c r="I367" s="1128"/>
    </row>
    <row r="368" spans="1:9">
      <c r="D368" s="1120"/>
      <c r="E368" s="1120"/>
      <c r="F368" s="1120"/>
      <c r="I368" s="1128"/>
    </row>
    <row r="369" spans="1:9" ht="13.8" thickBot="1">
      <c r="A369" s="799"/>
      <c r="B369" s="799"/>
      <c r="C369" s="799"/>
      <c r="D369" s="1801" t="s">
        <v>410</v>
      </c>
      <c r="E369" s="1801"/>
      <c r="F369" s="1801"/>
      <c r="G369" s="803"/>
      <c r="H369" s="803"/>
      <c r="I369" s="927"/>
    </row>
    <row r="370" spans="1:9" ht="13.8" thickTop="1">
      <c r="D370" s="1800" t="s">
        <v>411</v>
      </c>
      <c r="E370" s="1800"/>
      <c r="F370" s="1800"/>
      <c r="I370" s="1128"/>
    </row>
    <row r="371" spans="1:9">
      <c r="D371" s="1121"/>
      <c r="E371" s="1121"/>
      <c r="F371" s="1121"/>
      <c r="I371" s="1128"/>
    </row>
    <row r="372" spans="1:9">
      <c r="A372" s="329"/>
      <c r="B372" s="329"/>
      <c r="C372" s="329"/>
      <c r="D372" s="1126"/>
      <c r="E372" s="1126"/>
      <c r="F372" s="1121"/>
      <c r="I372" s="1128"/>
    </row>
    <row r="373" spans="1:9" ht="14.4">
      <c r="A373" s="334"/>
      <c r="B373" s="335" t="s">
        <v>311</v>
      </c>
      <c r="C373" s="337"/>
      <c r="D373" s="1769" t="s">
        <v>412</v>
      </c>
      <c r="E373" s="1769"/>
      <c r="F373" s="1769"/>
      <c r="I373" s="1128"/>
    </row>
    <row r="374" spans="1:9" ht="12.75" customHeight="1">
      <c r="D374" s="813"/>
      <c r="E374" s="55" t="s">
        <v>413</v>
      </c>
      <c r="F374" s="813"/>
      <c r="I374" s="1128"/>
    </row>
    <row r="375" spans="1:9">
      <c r="D375" s="1768" t="s">
        <v>414</v>
      </c>
      <c r="E375" s="1768"/>
      <c r="F375" s="1768"/>
      <c r="I375" s="1128"/>
    </row>
    <row r="376" spans="1:9">
      <c r="D376" s="1768"/>
      <c r="E376" s="1768"/>
      <c r="F376" s="1768"/>
      <c r="I376" s="1128"/>
    </row>
    <row r="377" spans="1:9">
      <c r="D377" s="1768"/>
      <c r="E377" s="1768"/>
      <c r="F377" s="1768"/>
      <c r="I377" s="1128"/>
    </row>
    <row r="378" spans="1:9" ht="14.4">
      <c r="A378" s="334"/>
      <c r="B378" s="335" t="s">
        <v>311</v>
      </c>
      <c r="C378" s="329"/>
      <c r="D378" s="1782" t="s">
        <v>415</v>
      </c>
      <c r="E378" s="1782"/>
      <c r="F378" s="1782"/>
      <c r="I378" s="332"/>
    </row>
    <row r="379" spans="1:9">
      <c r="A379" s="329"/>
      <c r="B379" s="329"/>
      <c r="C379" s="329"/>
      <c r="D379" s="1126"/>
      <c r="E379" s="1126"/>
      <c r="F379" s="1121"/>
      <c r="I379" s="1128"/>
    </row>
    <row r="380" spans="1:9">
      <c r="A380" s="329"/>
      <c r="B380" s="335" t="s">
        <v>311</v>
      </c>
      <c r="C380" s="329"/>
      <c r="D380" s="1749" t="s">
        <v>416</v>
      </c>
      <c r="E380" s="1749"/>
      <c r="F380" s="1749"/>
      <c r="I380" s="1128"/>
    </row>
    <row r="381" spans="1:9">
      <c r="A381" s="329"/>
      <c r="B381" s="329"/>
      <c r="C381" s="329"/>
      <c r="D381" s="1749"/>
      <c r="E381" s="1749"/>
      <c r="F381" s="1749"/>
      <c r="I381" s="1128"/>
    </row>
    <row r="382" spans="1:9">
      <c r="A382" s="329"/>
      <c r="B382" s="329"/>
      <c r="C382" s="329"/>
      <c r="D382" s="1749"/>
      <c r="E382" s="1749"/>
      <c r="F382" s="1749"/>
      <c r="I382" s="1128"/>
    </row>
    <row r="383" spans="1:9">
      <c r="A383" s="329"/>
      <c r="B383" s="329"/>
      <c r="C383" s="329"/>
      <c r="D383" s="1749"/>
      <c r="E383" s="1749"/>
      <c r="F383" s="1749"/>
      <c r="I383" s="1128"/>
    </row>
    <row r="384" spans="1:9">
      <c r="A384" s="329"/>
      <c r="B384" s="329"/>
      <c r="C384" s="329"/>
      <c r="D384" s="1749"/>
      <c r="E384" s="1749"/>
      <c r="F384" s="1749"/>
      <c r="I384" s="1128"/>
    </row>
    <row r="385" spans="1:9">
      <c r="A385" s="329"/>
      <c r="B385" s="329"/>
      <c r="C385" s="329"/>
      <c r="D385" s="1749"/>
      <c r="E385" s="1749"/>
      <c r="F385" s="1749"/>
      <c r="I385" s="1128"/>
    </row>
    <row r="386" spans="1:9">
      <c r="A386" s="329"/>
      <c r="B386" s="329"/>
      <c r="C386" s="329"/>
      <c r="D386" s="1749"/>
      <c r="E386" s="1749"/>
      <c r="F386" s="1749"/>
      <c r="I386" s="1128"/>
    </row>
    <row r="387" spans="1:9">
      <c r="A387" s="329"/>
      <c r="B387" s="329"/>
      <c r="C387" s="329"/>
      <c r="D387" s="1749"/>
      <c r="E387" s="1749"/>
      <c r="F387" s="1749"/>
      <c r="I387" s="1128"/>
    </row>
    <row r="388" spans="1:9">
      <c r="A388" s="329"/>
      <c r="B388" s="329"/>
      <c r="C388" s="329"/>
      <c r="D388" s="1749"/>
      <c r="E388" s="1749"/>
      <c r="F388" s="1749"/>
      <c r="I388" s="1128"/>
    </row>
    <row r="389" spans="1:9">
      <c r="A389" s="329"/>
      <c r="B389" s="329"/>
      <c r="C389" s="329"/>
      <c r="D389" s="1749"/>
      <c r="E389" s="1749"/>
      <c r="F389" s="1749"/>
      <c r="I389" s="1128"/>
    </row>
    <row r="390" spans="1:9">
      <c r="A390" s="329"/>
      <c r="B390" s="329"/>
      <c r="C390" s="329"/>
      <c r="D390" s="1749"/>
      <c r="E390" s="1749"/>
      <c r="F390" s="1749"/>
      <c r="I390" s="1128"/>
    </row>
    <row r="391" spans="1:9">
      <c r="A391" s="329"/>
      <c r="B391" s="329"/>
      <c r="C391" s="329"/>
      <c r="D391" s="1749"/>
      <c r="E391" s="1749"/>
      <c r="F391" s="1749"/>
      <c r="I391" s="1128"/>
    </row>
    <row r="392" spans="1:9">
      <c r="A392" s="329"/>
      <c r="B392" s="329"/>
      <c r="C392" s="329"/>
      <c r="D392" s="1105"/>
      <c r="E392" s="1105"/>
      <c r="F392" s="1105"/>
      <c r="I392" s="1128"/>
    </row>
    <row r="393" spans="1:9" ht="12.45" customHeight="1">
      <c r="A393" s="329"/>
      <c r="B393" s="335" t="s">
        <v>311</v>
      </c>
      <c r="C393" s="329"/>
      <c r="D393" s="1764" t="s">
        <v>417</v>
      </c>
      <c r="E393" s="1764"/>
      <c r="F393" s="1764"/>
      <c r="I393" s="1128"/>
    </row>
    <row r="394" spans="1:9">
      <c r="A394" s="329"/>
      <c r="B394" s="329"/>
      <c r="C394" s="329"/>
      <c r="D394" s="1764"/>
      <c r="E394" s="1764"/>
      <c r="F394" s="1764"/>
      <c r="I394" s="1128"/>
    </row>
    <row r="395" spans="1:9">
      <c r="A395" s="329"/>
      <c r="B395" s="329"/>
      <c r="C395" s="329"/>
      <c r="D395" s="1764"/>
      <c r="E395" s="1764"/>
      <c r="F395" s="1764"/>
      <c r="I395" s="1128"/>
    </row>
    <row r="396" spans="1:9">
      <c r="A396" s="329"/>
      <c r="B396" s="329"/>
      <c r="C396" s="329"/>
      <c r="D396" s="1764"/>
      <c r="E396" s="1764"/>
      <c r="F396" s="1764"/>
      <c r="I396" s="1128"/>
    </row>
    <row r="397" spans="1:9">
      <c r="A397" s="329"/>
      <c r="B397" s="329"/>
      <c r="C397" s="329"/>
      <c r="D397" s="1108"/>
      <c r="E397" s="1108"/>
      <c r="F397" s="1108"/>
      <c r="I397" s="1128"/>
    </row>
    <row r="398" spans="1:9">
      <c r="A398" s="329"/>
      <c r="B398" s="335" t="s">
        <v>311</v>
      </c>
      <c r="C398" s="329"/>
      <c r="D398" s="269" t="s">
        <v>418</v>
      </c>
      <c r="E398" s="1108"/>
      <c r="F398" s="1108"/>
      <c r="I398" s="1128"/>
    </row>
    <row r="399" spans="1:9">
      <c r="A399" s="329"/>
      <c r="B399" s="329"/>
      <c r="C399" s="329"/>
      <c r="D399" s="269" t="s">
        <v>419</v>
      </c>
      <c r="E399" s="1108"/>
      <c r="F399" s="1108"/>
      <c r="I399" s="1128"/>
    </row>
    <row r="400" spans="1:9">
      <c r="A400" s="329"/>
      <c r="B400" s="329"/>
      <c r="C400" s="329"/>
      <c r="D400" s="269" t="s">
        <v>420</v>
      </c>
      <c r="E400" s="1108"/>
      <c r="F400" s="1108"/>
      <c r="I400" s="1128"/>
    </row>
    <row r="401" spans="1:9">
      <c r="A401" s="329"/>
      <c r="B401" s="329"/>
      <c r="C401" s="329"/>
      <c r="D401" s="269" t="s">
        <v>421</v>
      </c>
      <c r="E401" s="1108"/>
      <c r="F401" s="1108"/>
      <c r="I401" s="1128"/>
    </row>
    <row r="402" spans="1:9">
      <c r="A402" s="329"/>
      <c r="B402" s="329"/>
      <c r="C402" s="329"/>
      <c r="D402" s="269" t="s">
        <v>422</v>
      </c>
      <c r="E402" s="1108"/>
      <c r="F402" s="1108"/>
      <c r="I402" s="1128"/>
    </row>
    <row r="403" spans="1:9">
      <c r="A403" s="329"/>
      <c r="B403" s="329"/>
      <c r="C403" s="329"/>
      <c r="D403" s="269" t="s">
        <v>423</v>
      </c>
      <c r="E403" s="1108"/>
      <c r="F403" s="1108"/>
      <c r="I403" s="1128"/>
    </row>
    <row r="404" spans="1:9">
      <c r="A404" s="329"/>
      <c r="B404" s="329"/>
      <c r="C404" s="329"/>
      <c r="E404" s="1126"/>
      <c r="F404" s="1121"/>
      <c r="I404" s="1128"/>
    </row>
    <row r="405" spans="1:9" ht="14.4">
      <c r="A405" s="334"/>
      <c r="B405" s="335" t="s">
        <v>311</v>
      </c>
      <c r="C405" s="329"/>
      <c r="D405" s="1749" t="s">
        <v>424</v>
      </c>
      <c r="E405" s="1749"/>
      <c r="F405" s="1749"/>
      <c r="I405" s="1128"/>
    </row>
    <row r="406" spans="1:9">
      <c r="A406" s="329"/>
      <c r="B406" s="329"/>
      <c r="C406" s="329"/>
      <c r="D406" s="1749"/>
      <c r="E406" s="1749"/>
      <c r="F406" s="1749"/>
      <c r="I406" s="1128"/>
    </row>
    <row r="407" spans="1:9">
      <c r="A407" s="329"/>
      <c r="B407" s="329"/>
      <c r="C407" s="329"/>
      <c r="D407" s="1749"/>
      <c r="E407" s="1749"/>
      <c r="F407" s="1749"/>
      <c r="I407" s="1128"/>
    </row>
    <row r="408" spans="1:9">
      <c r="A408" s="329"/>
      <c r="B408" s="329"/>
      <c r="C408" s="329"/>
      <c r="D408" s="1749"/>
      <c r="E408" s="1749"/>
      <c r="F408" s="1749"/>
      <c r="I408" s="1128"/>
    </row>
    <row r="409" spans="1:9">
      <c r="A409" s="329"/>
      <c r="B409" s="329"/>
      <c r="C409" s="329"/>
      <c r="D409" s="1126"/>
      <c r="E409" s="1126"/>
      <c r="F409" s="1121"/>
      <c r="I409" s="1128"/>
    </row>
    <row r="410" spans="1:9">
      <c r="A410" s="329"/>
      <c r="B410" s="329"/>
      <c r="C410" s="329"/>
      <c r="D410" s="1749" t="s">
        <v>425</v>
      </c>
      <c r="E410" s="1749"/>
      <c r="F410" s="1749"/>
      <c r="I410" s="1128"/>
    </row>
    <row r="411" spans="1:9">
      <c r="A411" s="329"/>
      <c r="B411" s="329"/>
      <c r="C411" s="329"/>
      <c r="D411" s="1749"/>
      <c r="E411" s="1749"/>
      <c r="F411" s="1749"/>
      <c r="I411" s="1128"/>
    </row>
    <row r="412" spans="1:9">
      <c r="A412" s="329"/>
      <c r="B412" s="329"/>
      <c r="C412" s="329"/>
      <c r="D412" s="1749"/>
      <c r="E412" s="1749"/>
      <c r="F412" s="1749"/>
      <c r="I412" s="1128"/>
    </row>
    <row r="413" spans="1:9">
      <c r="A413" s="329"/>
      <c r="B413" s="329"/>
      <c r="C413" s="329"/>
      <c r="D413" s="1749"/>
      <c r="E413" s="1749"/>
      <c r="F413" s="1749"/>
      <c r="I413" s="1128"/>
    </row>
    <row r="414" spans="1:9" ht="18" customHeight="1">
      <c r="A414" s="329"/>
      <c r="B414" s="329"/>
      <c r="C414" s="329"/>
      <c r="D414" s="1749"/>
      <c r="E414" s="1749"/>
      <c r="F414" s="1749"/>
      <c r="I414" s="1128"/>
    </row>
    <row r="415" spans="1:9">
      <c r="A415" s="329"/>
      <c r="B415" s="329"/>
      <c r="C415" s="329"/>
      <c r="D415" s="1749"/>
      <c r="E415" s="1749"/>
      <c r="F415" s="1749"/>
      <c r="I415" s="1128"/>
    </row>
    <row r="416" spans="1:9">
      <c r="A416" s="329"/>
      <c r="B416" s="329"/>
      <c r="C416" s="329"/>
      <c r="D416" s="1749"/>
      <c r="E416" s="1749"/>
      <c r="F416" s="1749"/>
      <c r="I416" s="1128"/>
    </row>
    <row r="417" spans="1:9">
      <c r="A417" s="329"/>
      <c r="B417" s="329"/>
      <c r="C417" s="329"/>
      <c r="D417" s="1749"/>
      <c r="E417" s="1749"/>
      <c r="F417" s="1749"/>
      <c r="I417" s="1128"/>
    </row>
    <row r="418" spans="1:9" ht="8.25" customHeight="1">
      <c r="A418" s="329"/>
      <c r="B418" s="329"/>
      <c r="C418" s="329"/>
      <c r="D418" s="1749"/>
      <c r="E418" s="1749"/>
      <c r="F418" s="1749"/>
      <c r="I418" s="1128"/>
    </row>
    <row r="419" spans="1:9" ht="13.95" customHeight="1">
      <c r="A419" s="329"/>
      <c r="B419" s="329"/>
      <c r="C419" s="329"/>
      <c r="D419" s="1749" t="s">
        <v>426</v>
      </c>
      <c r="E419" s="1749"/>
      <c r="F419" s="1749"/>
      <c r="I419" s="1128"/>
    </row>
    <row r="420" spans="1:9">
      <c r="A420" s="329"/>
      <c r="B420" s="329"/>
      <c r="C420" s="329"/>
      <c r="D420" s="1749"/>
      <c r="E420" s="1749"/>
      <c r="F420" s="1749"/>
      <c r="I420" s="1128"/>
    </row>
    <row r="421" spans="1:9">
      <c r="A421" s="329"/>
      <c r="B421" s="329"/>
      <c r="C421" s="329"/>
      <c r="D421" s="1749"/>
      <c r="E421" s="1749"/>
      <c r="F421" s="1749"/>
      <c r="I421" s="1128"/>
    </row>
    <row r="422" spans="1:9">
      <c r="A422" s="329"/>
      <c r="B422" s="329"/>
      <c r="C422" s="329"/>
      <c r="D422" s="1749"/>
      <c r="E422" s="1749"/>
      <c r="F422" s="1749"/>
      <c r="I422" s="1128"/>
    </row>
    <row r="423" spans="1:9">
      <c r="A423" s="329"/>
      <c r="B423" s="329"/>
      <c r="C423" s="329"/>
      <c r="D423" s="1749"/>
      <c r="E423" s="1749"/>
      <c r="F423" s="1749"/>
      <c r="I423" s="1128"/>
    </row>
    <row r="424" spans="1:9">
      <c r="A424" s="329"/>
      <c r="B424" s="329"/>
      <c r="C424" s="329"/>
      <c r="D424" s="1749"/>
      <c r="E424" s="1749"/>
      <c r="F424" s="1749"/>
      <c r="I424" s="1128"/>
    </row>
    <row r="425" spans="1:9">
      <c r="A425" s="329"/>
      <c r="B425" s="329"/>
      <c r="C425" s="329"/>
      <c r="D425" s="1749"/>
      <c r="E425" s="1749"/>
      <c r="F425" s="1749"/>
      <c r="I425" s="1128"/>
    </row>
    <row r="426" spans="1:9">
      <c r="A426" s="329"/>
      <c r="B426" s="329"/>
      <c r="C426" s="329"/>
      <c r="D426" s="1749"/>
      <c r="E426" s="1749"/>
      <c r="F426" s="1749"/>
      <c r="I426" s="1128"/>
    </row>
    <row r="427" spans="1:9">
      <c r="A427" s="329"/>
      <c r="B427" s="329"/>
      <c r="C427" s="329"/>
      <c r="D427" s="1749"/>
      <c r="E427" s="1749"/>
      <c r="F427" s="1749"/>
      <c r="I427" s="1128"/>
    </row>
    <row r="428" spans="1:9">
      <c r="A428" s="329"/>
      <c r="B428" s="329"/>
      <c r="C428" s="329"/>
      <c r="D428" s="1749"/>
      <c r="E428" s="1749"/>
      <c r="F428" s="1749"/>
      <c r="I428" s="1128"/>
    </row>
    <row r="429" spans="1:9">
      <c r="A429" s="329"/>
      <c r="B429" s="329"/>
      <c r="C429" s="329"/>
      <c r="D429" s="1749"/>
      <c r="E429" s="1749"/>
      <c r="F429" s="1749"/>
      <c r="I429" s="1128"/>
    </row>
    <row r="430" spans="1:9">
      <c r="A430" s="329"/>
      <c r="B430" s="329"/>
      <c r="C430" s="329"/>
      <c r="D430" s="1749"/>
      <c r="E430" s="1749"/>
      <c r="F430" s="1749"/>
      <c r="I430" s="1128"/>
    </row>
    <row r="431" spans="1:9">
      <c r="A431" s="329"/>
      <c r="B431" s="329"/>
      <c r="C431" s="345"/>
      <c r="D431" s="1749"/>
      <c r="E431" s="1749"/>
      <c r="F431" s="1749"/>
      <c r="I431" s="1128"/>
    </row>
    <row r="432" spans="1:9">
      <c r="A432" s="329"/>
      <c r="B432" s="329"/>
      <c r="C432" s="345"/>
      <c r="D432" s="1749"/>
      <c r="E432" s="1749"/>
      <c r="F432" s="1749"/>
      <c r="I432" s="1128"/>
    </row>
    <row r="433" spans="1:9">
      <c r="A433" s="329"/>
      <c r="B433" s="329"/>
      <c r="C433" s="329"/>
      <c r="D433" s="1749"/>
      <c r="E433" s="1749"/>
      <c r="F433" s="1749"/>
      <c r="I433" s="1128"/>
    </row>
    <row r="434" spans="1:9">
      <c r="A434" s="329"/>
      <c r="B434" s="329"/>
      <c r="C434" s="345"/>
      <c r="D434" s="1749"/>
      <c r="E434" s="1749"/>
      <c r="F434" s="1749"/>
      <c r="I434" s="1128"/>
    </row>
    <row r="435" spans="1:9">
      <c r="A435" s="329"/>
      <c r="B435" s="329"/>
      <c r="C435" s="345"/>
      <c r="D435" s="1749"/>
      <c r="E435" s="1749"/>
      <c r="F435" s="1749"/>
      <c r="I435" s="1128"/>
    </row>
    <row r="436" spans="1:9">
      <c r="A436" s="329"/>
      <c r="B436" s="329"/>
      <c r="C436" s="345"/>
      <c r="D436" s="1749"/>
      <c r="E436" s="1749"/>
      <c r="F436" s="1749"/>
      <c r="I436" s="1128"/>
    </row>
    <row r="437" spans="1:9">
      <c r="A437" s="329"/>
      <c r="B437" s="329"/>
      <c r="C437" s="329"/>
      <c r="D437" s="1126"/>
      <c r="E437" s="1126"/>
      <c r="F437" s="1121"/>
      <c r="I437" s="1128"/>
    </row>
    <row r="438" spans="1:9">
      <c r="A438" s="329"/>
      <c r="B438" s="335" t="s">
        <v>311</v>
      </c>
      <c r="C438" s="329"/>
      <c r="D438" s="1749" t="s">
        <v>427</v>
      </c>
      <c r="E438" s="1749"/>
      <c r="F438" s="1749"/>
      <c r="I438" s="1128"/>
    </row>
    <row r="439" spans="1:9">
      <c r="A439" s="329"/>
      <c r="B439" s="329"/>
      <c r="C439" s="329"/>
      <c r="D439" s="1749"/>
      <c r="E439" s="1749"/>
      <c r="F439" s="1749"/>
      <c r="I439" s="1128"/>
    </row>
    <row r="440" spans="1:9">
      <c r="A440" s="329"/>
      <c r="B440" s="329"/>
      <c r="C440" s="329"/>
      <c r="D440" s="1105"/>
      <c r="E440" s="1105"/>
      <c r="F440" s="1105"/>
      <c r="I440" s="1128"/>
    </row>
    <row r="441" spans="1:9" ht="14.7" customHeight="1">
      <c r="A441" s="334"/>
      <c r="B441" s="335" t="s">
        <v>311</v>
      </c>
      <c r="D441" s="1749" t="s">
        <v>428</v>
      </c>
      <c r="E441" s="1749"/>
      <c r="F441" s="1749"/>
      <c r="I441" s="1128"/>
    </row>
    <row r="442" spans="1:9" ht="14.7" customHeight="1">
      <c r="A442" s="334"/>
      <c r="D442" s="1749"/>
      <c r="E442" s="1749"/>
      <c r="F442" s="1749"/>
      <c r="I442" s="1128"/>
    </row>
    <row r="443" spans="1:9" ht="14.7" customHeight="1">
      <c r="A443" s="334"/>
      <c r="D443" s="1749"/>
      <c r="E443" s="1749"/>
      <c r="F443" s="1749"/>
      <c r="I443" s="1128"/>
    </row>
    <row r="444" spans="1:9" ht="14.7" customHeight="1">
      <c r="A444" s="334"/>
      <c r="D444" s="1749"/>
      <c r="E444" s="1749"/>
      <c r="F444" s="1749"/>
      <c r="I444" s="1128"/>
    </row>
    <row r="445" spans="1:9" ht="14.7" customHeight="1">
      <c r="A445" s="334"/>
      <c r="D445" s="1749"/>
      <c r="E445" s="1749"/>
      <c r="F445" s="1749"/>
      <c r="I445" s="1128"/>
    </row>
    <row r="446" spans="1:9" ht="14.7" customHeight="1">
      <c r="A446" s="334"/>
      <c r="D446" s="1109"/>
      <c r="E446" s="1109"/>
      <c r="F446" s="1109"/>
      <c r="I446" s="1128"/>
    </row>
    <row r="447" spans="1:9" ht="13.95" customHeight="1">
      <c r="A447" s="334"/>
      <c r="B447" s="335" t="s">
        <v>311</v>
      </c>
      <c r="C447" s="329"/>
      <c r="D447" s="1749" t="s">
        <v>429</v>
      </c>
      <c r="E447" s="1749"/>
      <c r="F447" s="1749"/>
      <c r="I447" s="1128"/>
    </row>
    <row r="448" spans="1:9" ht="14.4">
      <c r="A448" s="346"/>
      <c r="B448" s="346"/>
      <c r="C448" s="329"/>
      <c r="D448" s="1749"/>
      <c r="E448" s="1749"/>
      <c r="F448" s="1749"/>
      <c r="I448" s="1128"/>
    </row>
    <row r="449" spans="1:9" ht="14.4">
      <c r="A449" s="346"/>
      <c r="B449" s="346"/>
      <c r="C449" s="329"/>
      <c r="D449" s="1749"/>
      <c r="E449" s="1749"/>
      <c r="F449" s="1749"/>
      <c r="I449" s="1128"/>
    </row>
    <row r="450" spans="1:9" ht="14.4">
      <c r="A450" s="346"/>
      <c r="B450" s="346"/>
      <c r="C450" s="329"/>
      <c r="D450" s="1749"/>
      <c r="E450" s="1749"/>
      <c r="F450" s="1749"/>
      <c r="I450" s="1128"/>
    </row>
    <row r="451" spans="1:9" ht="15.75" customHeight="1">
      <c r="A451" s="346"/>
      <c r="B451" s="346"/>
      <c r="C451" s="329"/>
      <c r="D451" s="1774" t="s">
        <v>430</v>
      </c>
      <c r="E451" s="1749"/>
      <c r="F451" s="1749"/>
      <c r="I451" s="1128"/>
    </row>
    <row r="452" spans="1:9">
      <c r="D452" s="1121"/>
      <c r="E452" s="1121"/>
      <c r="F452" s="1121"/>
      <c r="I452" s="1128"/>
    </row>
    <row r="453" spans="1:9" ht="14.4">
      <c r="A453" s="334"/>
      <c r="B453" s="335" t="s">
        <v>311</v>
      </c>
      <c r="C453" s="337"/>
      <c r="D453" s="1768" t="s">
        <v>431</v>
      </c>
      <c r="E453" s="1768"/>
      <c r="F453" s="1768"/>
      <c r="I453" s="1128"/>
    </row>
    <row r="454" spans="1:9" ht="14.4">
      <c r="A454" s="334"/>
      <c r="B454" s="334"/>
      <c r="D454" s="1768"/>
      <c r="E454" s="1768"/>
      <c r="F454" s="1768"/>
      <c r="I454" s="1128"/>
    </row>
    <row r="455" spans="1:9">
      <c r="D455" s="1768"/>
      <c r="E455" s="1768"/>
      <c r="F455" s="1768"/>
      <c r="I455" s="1128"/>
    </row>
    <row r="456" spans="1:9">
      <c r="D456" s="1768"/>
      <c r="E456" s="1768"/>
      <c r="F456" s="1768"/>
      <c r="I456" s="1128"/>
    </row>
    <row r="457" spans="1:9">
      <c r="D457" s="1768"/>
      <c r="E457" s="1768"/>
      <c r="F457" s="1768"/>
      <c r="I457" s="1128"/>
    </row>
    <row r="458" spans="1:9">
      <c r="D458" s="1768"/>
      <c r="E458" s="1768"/>
      <c r="F458" s="1768"/>
      <c r="I458" s="1128"/>
    </row>
    <row r="459" spans="1:9">
      <c r="D459" s="1768"/>
      <c r="E459" s="1768"/>
      <c r="F459" s="1768"/>
      <c r="I459" s="1128"/>
    </row>
    <row r="460" spans="1:9">
      <c r="D460" s="1768"/>
      <c r="E460" s="1768"/>
      <c r="F460" s="1768"/>
      <c r="I460" s="1128"/>
    </row>
    <row r="461" spans="1:9">
      <c r="D461" s="1768"/>
      <c r="E461" s="1768"/>
      <c r="F461" s="1768"/>
      <c r="I461" s="1128"/>
    </row>
    <row r="462" spans="1:9">
      <c r="D462" s="1768"/>
      <c r="E462" s="1768"/>
      <c r="F462" s="1768"/>
      <c r="I462" s="1128"/>
    </row>
    <row r="463" spans="1:9">
      <c r="D463" s="1768"/>
      <c r="E463" s="1768"/>
      <c r="F463" s="1768"/>
      <c r="I463" s="1128"/>
    </row>
    <row r="464" spans="1:9">
      <c r="D464" s="1768"/>
      <c r="E464" s="1768"/>
      <c r="F464" s="1768"/>
      <c r="I464" s="1128"/>
    </row>
    <row r="465" spans="1:9">
      <c r="D465" s="1768"/>
      <c r="E465" s="1768"/>
      <c r="F465" s="1768"/>
      <c r="I465" s="1128"/>
    </row>
    <row r="466" spans="1:9">
      <c r="A466" s="269"/>
      <c r="B466" s="269"/>
      <c r="C466" s="269"/>
      <c r="D466" s="1768"/>
      <c r="E466" s="1768"/>
      <c r="F466" s="1768"/>
      <c r="I466" s="1128"/>
    </row>
    <row r="467" spans="1:9">
      <c r="A467" s="269"/>
      <c r="B467" s="269"/>
      <c r="C467" s="269"/>
      <c r="D467" s="1768"/>
      <c r="E467" s="1768"/>
      <c r="F467" s="1768"/>
      <c r="I467" s="1128"/>
    </row>
    <row r="468" spans="1:9">
      <c r="A468" s="269"/>
      <c r="B468" s="269"/>
      <c r="C468" s="269"/>
      <c r="D468" s="1768"/>
      <c r="E468" s="1768"/>
      <c r="F468" s="1768"/>
      <c r="I468" s="1128"/>
    </row>
    <row r="469" spans="1:9">
      <c r="A469" s="269"/>
      <c r="B469" s="269"/>
      <c r="C469" s="269"/>
      <c r="D469" s="1768"/>
      <c r="E469" s="1768"/>
      <c r="F469" s="1768"/>
      <c r="I469" s="1128"/>
    </row>
    <row r="470" spans="1:9">
      <c r="A470" s="269"/>
      <c r="B470" s="269"/>
      <c r="C470" s="269"/>
      <c r="D470" s="1768"/>
      <c r="E470" s="1768"/>
      <c r="F470" s="1768"/>
      <c r="I470" s="1128"/>
    </row>
    <row r="471" spans="1:9">
      <c r="A471" s="269"/>
      <c r="B471" s="269"/>
      <c r="C471" s="269"/>
      <c r="D471" s="1768"/>
      <c r="E471" s="1768"/>
      <c r="F471" s="1768"/>
      <c r="I471" s="1128"/>
    </row>
    <row r="472" spans="1:9">
      <c r="A472" s="269"/>
      <c r="B472" s="269"/>
      <c r="C472" s="269"/>
      <c r="D472" s="1768"/>
      <c r="E472" s="1768"/>
      <c r="F472" s="1768"/>
      <c r="I472" s="1128"/>
    </row>
    <row r="473" spans="1:9">
      <c r="A473" s="269"/>
      <c r="B473" s="269"/>
      <c r="C473" s="269"/>
      <c r="D473" s="1768"/>
      <c r="E473" s="1768"/>
      <c r="F473" s="1768"/>
      <c r="I473" s="1128"/>
    </row>
    <row r="474" spans="1:9">
      <c r="A474" s="269"/>
      <c r="B474" s="269"/>
      <c r="C474" s="269"/>
      <c r="D474" s="1768"/>
      <c r="E474" s="1768"/>
      <c r="F474" s="1768"/>
      <c r="I474" s="1128"/>
    </row>
    <row r="475" spans="1:9">
      <c r="A475" s="269"/>
      <c r="B475" s="269"/>
      <c r="C475" s="269"/>
      <c r="D475" s="1768"/>
      <c r="E475" s="1768"/>
      <c r="F475" s="1768"/>
      <c r="I475" s="1128"/>
    </row>
    <row r="476" spans="1:9">
      <c r="A476" s="269"/>
      <c r="B476" s="269"/>
      <c r="C476" s="269"/>
      <c r="D476" s="1768"/>
      <c r="E476" s="1768"/>
      <c r="F476" s="1768"/>
      <c r="I476" s="1128"/>
    </row>
    <row r="477" spans="1:9">
      <c r="A477" s="269"/>
      <c r="B477" s="269"/>
      <c r="C477" s="269"/>
      <c r="D477" s="1768"/>
      <c r="E477" s="1768"/>
      <c r="F477" s="1768"/>
      <c r="I477" s="1128"/>
    </row>
    <row r="478" spans="1:9">
      <c r="A478" s="269"/>
      <c r="B478" s="269"/>
      <c r="C478" s="269"/>
      <c r="D478" s="1768"/>
      <c r="E478" s="1768"/>
      <c r="F478" s="1768"/>
      <c r="I478" s="1128"/>
    </row>
    <row r="479" spans="1:9">
      <c r="A479" s="269"/>
      <c r="B479" s="269"/>
      <c r="C479" s="269"/>
      <c r="D479" s="1768"/>
      <c r="E479" s="1768"/>
      <c r="F479" s="1768"/>
      <c r="I479" s="1128"/>
    </row>
    <row r="480" spans="1:9">
      <c r="A480" s="269"/>
      <c r="B480" s="269"/>
      <c r="C480" s="269"/>
      <c r="D480" s="1768"/>
      <c r="E480" s="1768"/>
      <c r="F480" s="1768"/>
      <c r="I480" s="1128"/>
    </row>
    <row r="481" spans="1:9">
      <c r="A481" s="269"/>
      <c r="B481" s="269"/>
      <c r="C481" s="269"/>
      <c r="D481" s="1768"/>
      <c r="E481" s="1768"/>
      <c r="F481" s="1768"/>
      <c r="I481" s="1128"/>
    </row>
    <row r="482" spans="1:9">
      <c r="D482" s="1768"/>
      <c r="E482" s="1768"/>
      <c r="F482" s="1768"/>
      <c r="I482" s="1128"/>
    </row>
    <row r="483" spans="1:9" ht="40.950000000000003" customHeight="1">
      <c r="D483" s="1768"/>
      <c r="E483" s="1768"/>
      <c r="F483" s="1768"/>
      <c r="I483" s="1128"/>
    </row>
    <row r="484" spans="1:9">
      <c r="D484" s="1121"/>
      <c r="E484" s="1121"/>
      <c r="F484" s="1121"/>
      <c r="I484" s="1128"/>
    </row>
    <row r="485" spans="1:9" ht="14.4">
      <c r="A485" s="334"/>
      <c r="B485" s="335" t="s">
        <v>311</v>
      </c>
      <c r="C485" s="337"/>
      <c r="D485" s="1768" t="s">
        <v>432</v>
      </c>
      <c r="E485" s="1768"/>
      <c r="F485" s="1768"/>
      <c r="I485" s="1128"/>
    </row>
    <row r="486" spans="1:9">
      <c r="D486" s="1768"/>
      <c r="E486" s="1768"/>
      <c r="F486" s="1768"/>
      <c r="I486" s="1128"/>
    </row>
    <row r="487" spans="1:9">
      <c r="D487" s="1768"/>
      <c r="E487" s="1768"/>
      <c r="F487" s="1768"/>
      <c r="I487" s="1128"/>
    </row>
    <row r="488" spans="1:9">
      <c r="D488" s="1120"/>
      <c r="E488" s="1120"/>
      <c r="F488" s="1120"/>
      <c r="I488" s="1128"/>
    </row>
    <row r="489" spans="1:9" ht="14.4">
      <c r="B489" s="335" t="s">
        <v>311</v>
      </c>
      <c r="C489" s="334"/>
      <c r="D489" s="1768" t="s">
        <v>433</v>
      </c>
      <c r="E489" s="1768"/>
      <c r="F489" s="1768"/>
      <c r="I489" s="1128"/>
    </row>
    <row r="490" spans="1:9">
      <c r="D490" s="1768"/>
      <c r="E490" s="1768"/>
      <c r="F490" s="1768"/>
      <c r="I490" s="1128"/>
    </row>
    <row r="491" spans="1:9">
      <c r="D491" s="1121"/>
      <c r="E491" s="1121"/>
      <c r="F491" s="1121"/>
      <c r="I491" s="1128"/>
    </row>
    <row r="492" spans="1:9" ht="14.4">
      <c r="B492" s="335" t="s">
        <v>311</v>
      </c>
      <c r="C492" s="334"/>
      <c r="D492" s="1768" t="s">
        <v>434</v>
      </c>
      <c r="E492" s="1768"/>
      <c r="F492" s="1768"/>
      <c r="I492" s="1128"/>
    </row>
    <row r="493" spans="1:9">
      <c r="D493" s="1768"/>
      <c r="E493" s="1768"/>
      <c r="F493" s="1768"/>
      <c r="I493" s="1128"/>
    </row>
    <row r="494" spans="1:9">
      <c r="D494" s="1768"/>
      <c r="E494" s="1768"/>
      <c r="F494" s="1768"/>
      <c r="I494" s="1128"/>
    </row>
    <row r="495" spans="1:9">
      <c r="D495" s="1768"/>
      <c r="E495" s="1768"/>
      <c r="F495" s="1768"/>
      <c r="I495" s="1128"/>
    </row>
    <row r="496" spans="1:9">
      <c r="B496" s="335" t="s">
        <v>311</v>
      </c>
      <c r="D496" s="1768"/>
      <c r="E496" s="1768"/>
      <c r="F496" s="1768"/>
      <c r="I496" s="1128"/>
    </row>
    <row r="497" spans="1:9">
      <c r="A497" s="269"/>
      <c r="B497" s="269"/>
      <c r="C497" s="269"/>
      <c r="D497" s="1768"/>
      <c r="E497" s="1768"/>
      <c r="F497" s="1768"/>
      <c r="I497" s="1128"/>
    </row>
    <row r="498" spans="1:9">
      <c r="A498" s="269"/>
      <c r="C498" s="269"/>
      <c r="D498" s="1768"/>
      <c r="E498" s="1768"/>
      <c r="F498" s="1768"/>
      <c r="I498" s="1128"/>
    </row>
    <row r="499" spans="1:9">
      <c r="A499" s="269"/>
      <c r="B499" s="335" t="s">
        <v>311</v>
      </c>
      <c r="C499" s="269"/>
      <c r="D499" s="1768"/>
      <c r="E499" s="1768"/>
      <c r="F499" s="1768"/>
      <c r="I499" s="1128"/>
    </row>
    <row r="500" spans="1:9">
      <c r="A500" s="269"/>
      <c r="B500" s="269"/>
      <c r="C500" s="269"/>
      <c r="D500" s="1768"/>
      <c r="E500" s="1768"/>
      <c r="F500" s="1768"/>
      <c r="I500" s="1128"/>
    </row>
    <row r="501" spans="1:9">
      <c r="A501" s="269"/>
      <c r="C501" s="269"/>
      <c r="D501" s="1768"/>
      <c r="E501" s="1768"/>
      <c r="F501" s="1768"/>
      <c r="I501" s="1128"/>
    </row>
    <row r="502" spans="1:9">
      <c r="A502" s="269"/>
      <c r="C502" s="269"/>
      <c r="D502" s="1768"/>
      <c r="E502" s="1768"/>
      <c r="F502" s="1768"/>
      <c r="I502" s="1128"/>
    </row>
    <row r="503" spans="1:9">
      <c r="A503" s="269"/>
      <c r="C503" s="269"/>
      <c r="D503" s="1768"/>
      <c r="E503" s="1768"/>
      <c r="F503" s="1768"/>
      <c r="I503" s="1128"/>
    </row>
    <row r="504" spans="1:9">
      <c r="A504" s="269"/>
      <c r="B504" s="335" t="s">
        <v>311</v>
      </c>
      <c r="C504" s="269"/>
      <c r="D504" s="1768"/>
      <c r="E504" s="1768"/>
      <c r="F504" s="1768"/>
      <c r="I504" s="1128"/>
    </row>
    <row r="505" spans="1:9">
      <c r="A505" s="269"/>
      <c r="C505" s="269"/>
      <c r="D505" s="1768"/>
      <c r="E505" s="1768"/>
      <c r="F505" s="1768"/>
      <c r="I505" s="1128"/>
    </row>
    <row r="506" spans="1:9">
      <c r="A506" s="269"/>
      <c r="B506" s="335" t="s">
        <v>311</v>
      </c>
      <c r="C506" s="269"/>
      <c r="D506" s="1768" t="s">
        <v>435</v>
      </c>
      <c r="E506" s="1768"/>
      <c r="F506" s="1768"/>
      <c r="I506" s="1128"/>
    </row>
    <row r="507" spans="1:9">
      <c r="A507" s="269"/>
      <c r="B507" s="269"/>
      <c r="C507" s="269"/>
      <c r="D507" s="1768"/>
      <c r="E507" s="1768"/>
      <c r="F507" s="1768"/>
      <c r="I507" s="1128"/>
    </row>
    <row r="508" spans="1:9">
      <c r="A508" s="269"/>
      <c r="B508" s="269"/>
      <c r="C508" s="269"/>
      <c r="D508" s="1768"/>
      <c r="E508" s="1768"/>
      <c r="F508" s="1768"/>
      <c r="I508" s="1128"/>
    </row>
    <row r="509" spans="1:9">
      <c r="A509" s="269"/>
      <c r="B509" s="269"/>
      <c r="C509" s="269"/>
      <c r="D509" s="1768"/>
      <c r="E509" s="1768"/>
      <c r="F509" s="1768"/>
      <c r="I509" s="1128"/>
    </row>
    <row r="510" spans="1:9">
      <c r="D510" s="1768"/>
      <c r="E510" s="1768"/>
      <c r="F510" s="1768"/>
      <c r="I510" s="1128"/>
    </row>
    <row r="511" spans="1:9">
      <c r="D511" s="1121"/>
      <c r="E511" s="1121"/>
      <c r="F511" s="1121"/>
      <c r="I511" s="1128"/>
    </row>
    <row r="512" spans="1:9">
      <c r="B512" s="335" t="s">
        <v>311</v>
      </c>
      <c r="D512" s="1769" t="s">
        <v>436</v>
      </c>
      <c r="E512" s="1769"/>
      <c r="F512" s="1769"/>
      <c r="I512" s="1128"/>
    </row>
    <row r="513" spans="1:9">
      <c r="A513" s="1121"/>
      <c r="B513" s="1121"/>
      <c r="I513" s="1128"/>
    </row>
    <row r="514" spans="1:9">
      <c r="A514" s="1771" t="s">
        <v>437</v>
      </c>
      <c r="B514" s="1771"/>
      <c r="C514" s="1771"/>
      <c r="D514" s="1771"/>
      <c r="E514" s="1771"/>
      <c r="F514" s="1771"/>
      <c r="G514" s="1771"/>
      <c r="H514" s="804"/>
      <c r="I514" s="924"/>
    </row>
    <row r="515" spans="1:9">
      <c r="A515" s="1121"/>
      <c r="B515" s="1121"/>
      <c r="I515" s="1128"/>
    </row>
    <row r="516" spans="1:9">
      <c r="D516" s="1781" t="s">
        <v>438</v>
      </c>
      <c r="E516" s="1781"/>
      <c r="F516" s="1781"/>
      <c r="I516" s="1128"/>
    </row>
    <row r="517" spans="1:9" ht="14.4">
      <c r="A517" s="334"/>
      <c r="B517" s="334"/>
      <c r="D517" s="1782" t="s">
        <v>439</v>
      </c>
      <c r="E517" s="1782"/>
      <c r="F517" s="1782"/>
      <c r="I517" s="1128"/>
    </row>
    <row r="518" spans="1:9" ht="14.4">
      <c r="A518" s="334"/>
      <c r="B518" s="334"/>
      <c r="D518" s="1126"/>
      <c r="I518" s="1128"/>
    </row>
    <row r="519" spans="1:9" ht="14.4">
      <c r="A519" s="334"/>
      <c r="B519" s="335" t="s">
        <v>311</v>
      </c>
      <c r="D519" s="1749" t="s">
        <v>440</v>
      </c>
      <c r="E519" s="1749"/>
      <c r="F519" s="1749"/>
      <c r="I519" s="1128"/>
    </row>
    <row r="520" spans="1:9" ht="14.4">
      <c r="A520" s="334"/>
      <c r="B520" s="334"/>
      <c r="D520" s="1749"/>
      <c r="E520" s="1749"/>
      <c r="F520" s="1749"/>
      <c r="I520" s="1128"/>
    </row>
    <row r="521" spans="1:9" ht="14.4">
      <c r="A521" s="334"/>
      <c r="B521" s="334"/>
      <c r="D521" s="1121"/>
      <c r="I521" s="1128"/>
    </row>
    <row r="522" spans="1:9" ht="12.75" customHeight="1">
      <c r="B522" s="335" t="s">
        <v>311</v>
      </c>
      <c r="D522" s="1772" t="s">
        <v>441</v>
      </c>
      <c r="E522" s="1772"/>
      <c r="F522" s="1772"/>
      <c r="I522" s="1128"/>
    </row>
    <row r="523" spans="1:9" ht="14.4">
      <c r="A523" s="334"/>
      <c r="D523" s="1772"/>
      <c r="E523" s="1772"/>
      <c r="F523" s="1772"/>
      <c r="I523" s="1128"/>
    </row>
    <row r="524" spans="1:9" ht="14.4">
      <c r="A524" s="334"/>
      <c r="B524" s="334"/>
      <c r="D524" s="1772"/>
      <c r="E524" s="1772"/>
      <c r="F524" s="1772"/>
      <c r="I524" s="1128"/>
    </row>
    <row r="525" spans="1:9" ht="14.4">
      <c r="A525" s="334"/>
      <c r="B525" s="334"/>
      <c r="D525" s="1772"/>
      <c r="E525" s="1772"/>
      <c r="F525" s="1772"/>
      <c r="I525" s="1128"/>
    </row>
    <row r="526" spans="1:9" ht="14.4">
      <c r="A526" s="334"/>
      <c r="D526" s="367"/>
      <c r="E526" s="367"/>
      <c r="F526" s="367"/>
      <c r="I526" s="1128"/>
    </row>
    <row r="527" spans="1:9" ht="14.4">
      <c r="A527" s="334"/>
      <c r="B527" s="335" t="s">
        <v>311</v>
      </c>
      <c r="D527" s="1769" t="s">
        <v>442</v>
      </c>
      <c r="E527" s="1769"/>
      <c r="F527" s="1769"/>
      <c r="I527" s="1128"/>
    </row>
    <row r="528" spans="1:9" ht="14.4">
      <c r="A528" s="334"/>
      <c r="B528" s="334"/>
      <c r="D528" s="1121"/>
      <c r="I528" s="1128"/>
    </row>
    <row r="529" spans="1:9" ht="14.4">
      <c r="A529" s="334"/>
      <c r="B529" s="335" t="s">
        <v>311</v>
      </c>
      <c r="D529" s="1768" t="s">
        <v>443</v>
      </c>
      <c r="E529" s="1768"/>
      <c r="F529" s="1768"/>
      <c r="I529" s="1128"/>
    </row>
    <row r="530" spans="1:9" ht="14.4">
      <c r="A530" s="334"/>
      <c r="D530" s="1768"/>
      <c r="E530" s="1768"/>
      <c r="F530" s="1768"/>
      <c r="I530" s="1128"/>
    </row>
    <row r="531" spans="1:9">
      <c r="A531" s="1128"/>
      <c r="B531" s="1128"/>
      <c r="D531" s="1126"/>
      <c r="I531" s="1128"/>
    </row>
    <row r="532" spans="1:9">
      <c r="A532" s="1128"/>
      <c r="B532" s="335" t="s">
        <v>311</v>
      </c>
      <c r="D532" s="1769" t="s">
        <v>444</v>
      </c>
      <c r="E532" s="1769"/>
      <c r="F532" s="1769"/>
      <c r="I532" s="1128"/>
    </row>
    <row r="533" spans="1:9">
      <c r="D533" s="1121"/>
      <c r="E533" s="1121"/>
      <c r="F533" s="1121"/>
      <c r="I533" s="1128"/>
    </row>
    <row r="534" spans="1:9">
      <c r="B534" s="335" t="s">
        <v>311</v>
      </c>
      <c r="D534" s="1768" t="s">
        <v>445</v>
      </c>
      <c r="E534" s="1768"/>
      <c r="F534" s="1768"/>
      <c r="I534" s="1128"/>
    </row>
    <row r="535" spans="1:9">
      <c r="D535" s="1768"/>
      <c r="E535" s="1768"/>
      <c r="F535" s="1768"/>
      <c r="I535" s="1128"/>
    </row>
    <row r="536" spans="1:9">
      <c r="D536" s="1768"/>
      <c r="E536" s="1768"/>
      <c r="F536" s="1768"/>
      <c r="I536" s="1128"/>
    </row>
    <row r="537" spans="1:9">
      <c r="D537" s="1121"/>
      <c r="E537" s="1121"/>
      <c r="F537" s="1121"/>
      <c r="I537" s="1128"/>
    </row>
    <row r="538" spans="1:9" ht="14.4">
      <c r="A538" s="334"/>
      <c r="B538" s="334"/>
      <c r="D538" s="1121"/>
      <c r="I538" s="1128"/>
    </row>
    <row r="539" spans="1:9">
      <c r="A539" s="1771" t="s">
        <v>446</v>
      </c>
      <c r="B539" s="1771"/>
      <c r="C539" s="1771"/>
      <c r="D539" s="1771"/>
      <c r="E539" s="1771"/>
      <c r="F539" s="1771"/>
      <c r="G539" s="1771"/>
      <c r="H539" s="804"/>
      <c r="I539" s="924"/>
    </row>
    <row r="540" spans="1:9" ht="12" customHeight="1">
      <c r="A540" s="334"/>
      <c r="B540" s="334"/>
      <c r="D540" s="1121"/>
      <c r="I540" s="1128"/>
    </row>
    <row r="541" spans="1:9">
      <c r="C541" s="1131"/>
      <c r="D541" s="1777" t="s">
        <v>447</v>
      </c>
      <c r="E541" s="1777"/>
      <c r="F541" s="1777"/>
      <c r="I541" s="1128"/>
    </row>
    <row r="542" spans="1:9">
      <c r="C542" s="1131"/>
      <c r="D542" s="355" t="s">
        <v>448</v>
      </c>
      <c r="E542" s="355"/>
      <c r="F542" s="355"/>
      <c r="I542" s="1128"/>
    </row>
    <row r="543" spans="1:9">
      <c r="C543" s="1131"/>
      <c r="D543" s="355" t="s">
        <v>449</v>
      </c>
      <c r="E543" s="355"/>
      <c r="F543" s="355"/>
      <c r="I543" s="1128"/>
    </row>
    <row r="544" spans="1:9">
      <c r="C544" s="1131"/>
      <c r="D544" s="1122"/>
      <c r="E544" s="1122"/>
      <c r="F544" s="1122"/>
      <c r="I544" s="1128"/>
    </row>
    <row r="545" spans="1:9" ht="13.95" customHeight="1">
      <c r="A545" s="333"/>
      <c r="B545" s="335" t="s">
        <v>311</v>
      </c>
      <c r="C545" s="333"/>
      <c r="D545" s="1749" t="s">
        <v>450</v>
      </c>
      <c r="E545" s="1749"/>
      <c r="F545" s="1749"/>
      <c r="I545" s="1128"/>
    </row>
    <row r="546" spans="1:9">
      <c r="A546" s="333"/>
      <c r="B546" s="333"/>
      <c r="C546" s="333"/>
      <c r="D546" s="1749"/>
      <c r="E546" s="1749"/>
      <c r="F546" s="1749"/>
      <c r="I546" s="1128"/>
    </row>
    <row r="547" spans="1:9">
      <c r="A547" s="333"/>
      <c r="B547" s="333"/>
      <c r="C547" s="333"/>
      <c r="D547" s="1105"/>
      <c r="E547" s="1105"/>
      <c r="F547" s="1105"/>
      <c r="I547" s="332"/>
    </row>
    <row r="548" spans="1:9" ht="12.75" customHeight="1">
      <c r="A548" s="333"/>
      <c r="B548" s="335" t="s">
        <v>311</v>
      </c>
      <c r="D548" s="255" t="s">
        <v>451</v>
      </c>
      <c r="E548" s="1109"/>
      <c r="F548" s="1109"/>
      <c r="I548" s="1128"/>
    </row>
    <row r="549" spans="1:9">
      <c r="A549" s="333"/>
      <c r="B549" s="333"/>
      <c r="C549" s="333"/>
      <c r="D549" s="1109"/>
      <c r="E549" s="55" t="s">
        <v>452</v>
      </c>
      <c r="I549" s="1128"/>
    </row>
    <row r="550" spans="1:9">
      <c r="A550" s="333"/>
      <c r="B550" s="333"/>
      <c r="D550" s="1764" t="s">
        <v>453</v>
      </c>
      <c r="E550" s="1764"/>
      <c r="F550" s="1764"/>
      <c r="I550" s="1128"/>
    </row>
    <row r="551" spans="1:9">
      <c r="A551" s="333"/>
      <c r="B551" s="333"/>
      <c r="D551" s="1764"/>
      <c r="E551" s="1764"/>
      <c r="F551" s="1764"/>
      <c r="I551" s="1128"/>
    </row>
    <row r="552" spans="1:9">
      <c r="A552" s="333"/>
      <c r="B552" s="333"/>
      <c r="C552" s="333"/>
      <c r="D552" s="1764"/>
      <c r="E552" s="1764"/>
      <c r="F552" s="1764"/>
      <c r="I552" s="1128"/>
    </row>
    <row r="553" spans="1:9">
      <c r="A553" s="333"/>
      <c r="B553" s="333"/>
      <c r="C553" s="333"/>
      <c r="D553" s="347"/>
      <c r="F553" s="1121"/>
      <c r="I553" s="1128"/>
    </row>
    <row r="554" spans="1:9" ht="13.2" customHeight="1">
      <c r="A554" s="333"/>
      <c r="B554" s="335" t="s">
        <v>311</v>
      </c>
      <c r="C554" s="333"/>
      <c r="D554" s="1768" t="s">
        <v>454</v>
      </c>
      <c r="E554" s="1768"/>
      <c r="F554" s="1768"/>
      <c r="I554" s="1128"/>
    </row>
    <row r="555" spans="1:9" ht="13.2" customHeight="1">
      <c r="A555" s="333"/>
      <c r="B555" s="333"/>
      <c r="C555" s="333"/>
      <c r="D555" s="1768"/>
      <c r="E555" s="1768"/>
      <c r="F555" s="1768"/>
      <c r="I555" s="1128"/>
    </row>
    <row r="556" spans="1:9">
      <c r="A556" s="333"/>
      <c r="B556" s="333"/>
      <c r="C556" s="333"/>
      <c r="D556" s="1768"/>
      <c r="E556" s="1768"/>
      <c r="F556" s="1768"/>
      <c r="I556" s="1128"/>
    </row>
    <row r="557" spans="1:9" ht="12" customHeight="1">
      <c r="A557" s="1121"/>
      <c r="B557" s="1121"/>
      <c r="C557" s="337"/>
      <c r="D557" s="1121"/>
      <c r="F557" s="1130"/>
      <c r="I557" s="1128"/>
    </row>
    <row r="558" spans="1:9">
      <c r="A558" s="1771" t="s">
        <v>455</v>
      </c>
      <c r="B558" s="1771"/>
      <c r="C558" s="1771"/>
      <c r="D558" s="1771"/>
      <c r="E558" s="1771"/>
      <c r="F558" s="1771"/>
      <c r="G558" s="1771"/>
      <c r="H558" s="804"/>
      <c r="I558" s="924"/>
    </row>
    <row r="559" spans="1:9">
      <c r="A559" s="1121"/>
      <c r="B559" s="1121"/>
      <c r="C559" s="337"/>
      <c r="F559" s="1130"/>
      <c r="I559" s="1128"/>
    </row>
    <row r="560" spans="1:9">
      <c r="B560" s="1775" t="s">
        <v>349</v>
      </c>
      <c r="C560" s="1775"/>
      <c r="D560" s="1775"/>
      <c r="E560" s="1775"/>
      <c r="F560" s="1775"/>
      <c r="I560" s="1128"/>
    </row>
    <row r="561" spans="1:9">
      <c r="A561" s="1121"/>
      <c r="B561" s="1121"/>
      <c r="C561" s="337"/>
      <c r="D561" s="1121"/>
      <c r="F561" s="1121"/>
      <c r="I561" s="1128"/>
    </row>
    <row r="562" spans="1:9">
      <c r="A562" s="1776" t="s">
        <v>456</v>
      </c>
      <c r="B562" s="1776"/>
      <c r="C562" s="1776"/>
      <c r="D562" s="1776"/>
      <c r="E562" s="1776"/>
      <c r="F562" s="1776"/>
      <c r="G562" s="1776"/>
      <c r="H562" s="804"/>
      <c r="I562" s="924"/>
    </row>
    <row r="563" spans="1:9">
      <c r="A563" s="1121"/>
      <c r="B563" s="1121"/>
      <c r="C563" s="337"/>
      <c r="D563" s="1121"/>
      <c r="F563" s="1121"/>
      <c r="I563" s="1128"/>
    </row>
    <row r="564" spans="1:9">
      <c r="C564" s="337"/>
      <c r="D564" s="1777" t="s">
        <v>457</v>
      </c>
      <c r="E564" s="1777"/>
      <c r="F564" s="1777"/>
      <c r="I564" s="1128"/>
    </row>
    <row r="565" spans="1:9">
      <c r="C565" s="337"/>
      <c r="D565" s="1769" t="s">
        <v>458</v>
      </c>
      <c r="E565" s="1769"/>
      <c r="F565" s="1769"/>
      <c r="I565" s="1128"/>
    </row>
    <row r="566" spans="1:9">
      <c r="C566" s="337"/>
      <c r="D566" s="1121"/>
      <c r="E566" s="1121"/>
      <c r="F566" s="1121"/>
      <c r="I566" s="1128"/>
    </row>
    <row r="567" spans="1:9" ht="13.95" customHeight="1">
      <c r="A567" s="334"/>
      <c r="B567" s="335" t="s">
        <v>311</v>
      </c>
      <c r="C567" s="337"/>
      <c r="D567" s="1769" t="s">
        <v>459</v>
      </c>
      <c r="E567" s="1769"/>
      <c r="F567" s="1769"/>
      <c r="I567" s="1128"/>
    </row>
    <row r="568" spans="1:9" ht="13.95" customHeight="1">
      <c r="A568" s="337"/>
      <c r="B568" s="337"/>
      <c r="C568" s="337"/>
      <c r="D568" s="1121"/>
      <c r="I568" s="1128"/>
    </row>
    <row r="569" spans="1:9" ht="14.4">
      <c r="A569" s="334"/>
      <c r="B569" s="335" t="s">
        <v>311</v>
      </c>
      <c r="C569" s="337"/>
      <c r="D569" s="1768" t="s">
        <v>460</v>
      </c>
      <c r="E569" s="1768"/>
      <c r="F569" s="1768"/>
      <c r="I569" s="1128"/>
    </row>
    <row r="570" spans="1:9">
      <c r="A570" s="337"/>
      <c r="B570" s="337"/>
      <c r="C570" s="337"/>
      <c r="D570" s="1768"/>
      <c r="E570" s="1768"/>
      <c r="F570" s="1768"/>
      <c r="I570" s="1128"/>
    </row>
    <row r="571" spans="1:9">
      <c r="A571" s="337"/>
      <c r="B571" s="337"/>
      <c r="C571" s="337"/>
      <c r="D571" s="1121"/>
      <c r="E571" s="1121"/>
      <c r="F571" s="1121"/>
      <c r="I571" s="1128"/>
    </row>
    <row r="572" spans="1:9" ht="14.4">
      <c r="A572" s="334"/>
      <c r="B572" s="335" t="s">
        <v>311</v>
      </c>
      <c r="C572" s="337"/>
      <c r="D572" s="1768" t="s">
        <v>461</v>
      </c>
      <c r="E572" s="1768"/>
      <c r="F572" s="1768"/>
      <c r="I572" s="1128"/>
    </row>
    <row r="573" spans="1:9">
      <c r="A573" s="337"/>
      <c r="B573" s="337"/>
      <c r="C573" s="337"/>
      <c r="D573" s="1768"/>
      <c r="E573" s="1768"/>
      <c r="F573" s="1768"/>
      <c r="I573" s="1128"/>
    </row>
    <row r="574" spans="1:9">
      <c r="A574" s="337"/>
      <c r="B574" s="337"/>
      <c r="C574" s="337"/>
      <c r="D574" s="1121"/>
      <c r="E574" s="1121"/>
      <c r="F574" s="1121"/>
      <c r="I574" s="1128"/>
    </row>
    <row r="575" spans="1:9" ht="14.4">
      <c r="A575" s="334"/>
      <c r="B575" s="335" t="s">
        <v>311</v>
      </c>
      <c r="C575" s="337"/>
      <c r="D575" s="1768" t="s">
        <v>462</v>
      </c>
      <c r="E575" s="1768"/>
      <c r="F575" s="1768"/>
      <c r="I575" s="1128"/>
    </row>
    <row r="576" spans="1:9">
      <c r="A576" s="337"/>
      <c r="B576" s="337"/>
      <c r="C576" s="337"/>
      <c r="D576" s="1768"/>
      <c r="E576" s="1768"/>
      <c r="F576" s="1768"/>
      <c r="I576" s="1128"/>
    </row>
    <row r="577" spans="1:9">
      <c r="A577" s="337"/>
      <c r="B577" s="337"/>
      <c r="C577" s="337"/>
      <c r="D577" s="1121"/>
      <c r="E577" s="1121"/>
      <c r="F577" s="1121"/>
      <c r="I577" s="1128"/>
    </row>
    <row r="578" spans="1:9" ht="14.4">
      <c r="A578" s="334"/>
      <c r="B578" s="335" t="s">
        <v>311</v>
      </c>
      <c r="C578" s="337"/>
      <c r="D578" s="1768" t="s">
        <v>463</v>
      </c>
      <c r="E578" s="1768"/>
      <c r="F578" s="1768"/>
      <c r="I578" s="1128"/>
    </row>
    <row r="579" spans="1:9">
      <c r="A579" s="337"/>
      <c r="B579" s="337"/>
      <c r="C579" s="337"/>
      <c r="D579" s="1768"/>
      <c r="E579" s="1768"/>
      <c r="F579" s="1768"/>
      <c r="I579" s="1128"/>
    </row>
    <row r="580" spans="1:9">
      <c r="A580" s="337"/>
      <c r="B580" s="337"/>
      <c r="C580" s="337"/>
      <c r="D580" s="1768"/>
      <c r="E580" s="1768"/>
      <c r="F580" s="1768"/>
      <c r="I580" s="1128"/>
    </row>
    <row r="581" spans="1:9">
      <c r="A581" s="337"/>
      <c r="B581" s="337"/>
      <c r="C581" s="337"/>
      <c r="D581" s="1121"/>
      <c r="E581" s="1121"/>
      <c r="F581" s="1121"/>
      <c r="I581" s="1128"/>
    </row>
    <row r="582" spans="1:9" ht="14.4">
      <c r="A582" s="334"/>
      <c r="B582" s="335" t="s">
        <v>311</v>
      </c>
      <c r="C582" s="337"/>
      <c r="D582" s="1768" t="s">
        <v>464</v>
      </c>
      <c r="E582" s="1768"/>
      <c r="F582" s="1768"/>
      <c r="I582" s="1128"/>
    </row>
    <row r="583" spans="1:9">
      <c r="A583" s="337"/>
      <c r="B583" s="337"/>
      <c r="C583" s="337"/>
      <c r="D583" s="1768"/>
      <c r="E583" s="1768"/>
      <c r="F583" s="1768"/>
      <c r="I583" s="1128"/>
    </row>
    <row r="584" spans="1:9">
      <c r="A584" s="337"/>
      <c r="B584" s="337"/>
      <c r="C584" s="337"/>
      <c r="D584" s="1121"/>
      <c r="E584" s="1121"/>
      <c r="F584" s="1121"/>
      <c r="I584" s="1128"/>
    </row>
    <row r="585" spans="1:9" ht="14.4">
      <c r="A585" s="334"/>
      <c r="B585" s="335" t="s">
        <v>311</v>
      </c>
      <c r="C585" s="337"/>
      <c r="D585" s="1768" t="s">
        <v>465</v>
      </c>
      <c r="E585" s="1768"/>
      <c r="F585" s="1768"/>
      <c r="I585" s="1128"/>
    </row>
    <row r="586" spans="1:9">
      <c r="A586" s="337"/>
      <c r="B586" s="337"/>
      <c r="C586" s="337"/>
      <c r="D586" s="1768"/>
      <c r="E586" s="1768"/>
      <c r="F586" s="1768"/>
      <c r="I586" s="1128"/>
    </row>
    <row r="587" spans="1:9">
      <c r="A587" s="337"/>
      <c r="B587" s="337"/>
      <c r="C587" s="337"/>
      <c r="D587" s="1121"/>
      <c r="E587" s="1121"/>
      <c r="F587" s="1121"/>
      <c r="I587" s="1128"/>
    </row>
    <row r="588" spans="1:9" ht="14.4">
      <c r="A588" s="334"/>
      <c r="B588" s="335" t="s">
        <v>311</v>
      </c>
      <c r="C588" s="337"/>
      <c r="D588" s="1769" t="s">
        <v>466</v>
      </c>
      <c r="E588" s="1769"/>
      <c r="F588" s="1769"/>
      <c r="I588" s="1128"/>
    </row>
    <row r="589" spans="1:9">
      <c r="A589" s="1128"/>
      <c r="B589" s="1128"/>
      <c r="C589" s="337"/>
      <c r="D589" s="1769" t="s">
        <v>467</v>
      </c>
      <c r="E589" s="1769"/>
      <c r="F589" s="1769"/>
      <c r="I589" s="1128"/>
    </row>
    <row r="590" spans="1:9">
      <c r="A590" s="1128"/>
      <c r="B590" s="1128"/>
      <c r="C590" s="337"/>
      <c r="E590" s="55" t="s">
        <v>468</v>
      </c>
      <c r="F590" s="271"/>
      <c r="I590" s="1128"/>
    </row>
    <row r="591" spans="1:9" ht="14.4">
      <c r="A591" s="334"/>
      <c r="B591" s="334"/>
      <c r="C591" s="337"/>
      <c r="E591" s="1121"/>
      <c r="F591" s="1121"/>
      <c r="I591" s="1128"/>
    </row>
    <row r="592" spans="1:9" ht="14.4">
      <c r="A592" s="334"/>
      <c r="B592" s="335" t="s">
        <v>311</v>
      </c>
      <c r="C592" s="337"/>
      <c r="D592" s="1769" t="s">
        <v>469</v>
      </c>
      <c r="E592" s="1769"/>
      <c r="F592" s="1769"/>
      <c r="I592" s="1128"/>
    </row>
    <row r="593" spans="1:9">
      <c r="C593" s="337"/>
      <c r="D593" s="1768" t="s">
        <v>470</v>
      </c>
      <c r="E593" s="1768"/>
      <c r="F593" s="1768"/>
      <c r="I593" s="1128"/>
    </row>
    <row r="594" spans="1:9">
      <c r="A594" s="337"/>
      <c r="B594" s="337"/>
      <c r="C594" s="337"/>
      <c r="D594" s="1768"/>
      <c r="E594" s="1768"/>
      <c r="F594" s="1768"/>
      <c r="I594" s="1128"/>
    </row>
    <row r="595" spans="1:9">
      <c r="A595" s="337"/>
      <c r="B595" s="337"/>
      <c r="C595" s="337"/>
      <c r="D595" s="1768"/>
      <c r="E595" s="1768"/>
      <c r="F595" s="1768"/>
      <c r="I595" s="1128"/>
    </row>
    <row r="596" spans="1:9">
      <c r="A596" s="337"/>
      <c r="B596" s="337"/>
      <c r="C596" s="337"/>
      <c r="D596" s="1121"/>
      <c r="E596" s="1121"/>
      <c r="F596" s="1121"/>
      <c r="I596" s="1128"/>
    </row>
    <row r="597" spans="1:9" ht="14.4">
      <c r="A597" s="334"/>
      <c r="B597" s="335" t="s">
        <v>311</v>
      </c>
      <c r="C597" s="337"/>
      <c r="D597" s="1768" t="s">
        <v>471</v>
      </c>
      <c r="E597" s="1768"/>
      <c r="F597" s="1768"/>
      <c r="I597" s="1128"/>
    </row>
    <row r="598" spans="1:9" ht="14.4">
      <c r="A598" s="334"/>
      <c r="B598" s="334"/>
      <c r="C598" s="337"/>
      <c r="D598" s="1768"/>
      <c r="E598" s="1768"/>
      <c r="F598" s="1768"/>
      <c r="I598" s="1128"/>
    </row>
    <row r="599" spans="1:9" ht="14.4">
      <c r="A599" s="334"/>
      <c r="B599" s="334"/>
      <c r="C599" s="337"/>
      <c r="D599" s="1768"/>
      <c r="E599" s="1768"/>
      <c r="F599" s="1768"/>
      <c r="I599" s="1128"/>
    </row>
    <row r="600" spans="1:9" ht="14.4">
      <c r="A600" s="334"/>
      <c r="B600" s="334"/>
      <c r="C600" s="337"/>
      <c r="D600" s="1768"/>
      <c r="E600" s="1768"/>
      <c r="F600" s="1768"/>
      <c r="I600" s="1128"/>
    </row>
    <row r="601" spans="1:9" ht="14.4">
      <c r="A601" s="334"/>
      <c r="B601" s="334"/>
      <c r="C601" s="337"/>
      <c r="D601" s="1121"/>
      <c r="E601" s="1121"/>
      <c r="F601" s="1121"/>
      <c r="I601" s="1128"/>
    </row>
    <row r="602" spans="1:9">
      <c r="A602" s="1771" t="s">
        <v>472</v>
      </c>
      <c r="B602" s="1771"/>
      <c r="C602" s="1771"/>
      <c r="D602" s="1771"/>
      <c r="E602" s="1771"/>
      <c r="F602" s="1771"/>
      <c r="G602" s="1771"/>
      <c r="H602" s="804"/>
      <c r="I602" s="924"/>
    </row>
    <row r="603" spans="1:9">
      <c r="A603" s="337"/>
      <c r="B603" s="337"/>
      <c r="C603" s="337"/>
      <c r="E603" s="1121"/>
      <c r="F603" s="1121"/>
      <c r="I603" s="1128"/>
    </row>
    <row r="604" spans="1:9" ht="12.75" customHeight="1">
      <c r="C604" s="1131"/>
      <c r="D604" s="1770" t="s">
        <v>473</v>
      </c>
      <c r="E604" s="1770"/>
      <c r="F604" s="1770"/>
      <c r="I604" s="1128"/>
    </row>
    <row r="605" spans="1:9">
      <c r="A605" s="333"/>
      <c r="B605" s="333"/>
      <c r="C605" s="333"/>
      <c r="D605" s="1772" t="s">
        <v>474</v>
      </c>
      <c r="E605" s="1772"/>
      <c r="F605" s="1772"/>
      <c r="I605" s="1128"/>
    </row>
    <row r="606" spans="1:9">
      <c r="A606" s="269"/>
      <c r="B606" s="269"/>
      <c r="C606" s="333"/>
      <c r="D606" s="348"/>
      <c r="I606" s="1128"/>
    </row>
    <row r="607" spans="1:9">
      <c r="A607" s="333"/>
      <c r="B607" s="335" t="s">
        <v>311</v>
      </c>
      <c r="D607" s="1772" t="s">
        <v>475</v>
      </c>
      <c r="E607" s="1772"/>
      <c r="F607" s="1772"/>
      <c r="I607" s="1128"/>
    </row>
    <row r="608" spans="1:9">
      <c r="A608" s="1128"/>
      <c r="B608" s="1128"/>
      <c r="D608" s="329"/>
      <c r="I608" s="1128"/>
    </row>
    <row r="609" spans="1:9">
      <c r="A609" s="1128"/>
      <c r="B609" s="335" t="s">
        <v>311</v>
      </c>
      <c r="D609" s="1772" t="s">
        <v>476</v>
      </c>
      <c r="E609" s="1772"/>
      <c r="F609" s="1772"/>
      <c r="I609" s="1128"/>
    </row>
    <row r="610" spans="1:9">
      <c r="A610" s="1128"/>
      <c r="B610" s="1128"/>
      <c r="D610" s="1772"/>
      <c r="E610" s="1772"/>
      <c r="F610" s="1772"/>
      <c r="I610" s="1128"/>
    </row>
    <row r="611" spans="1:9">
      <c r="A611" s="1128"/>
      <c r="B611" s="1128"/>
      <c r="D611" s="1772"/>
      <c r="E611" s="1772"/>
      <c r="F611" s="1772"/>
      <c r="I611" s="1128"/>
    </row>
    <row r="612" spans="1:9">
      <c r="A612" s="1128"/>
      <c r="B612" s="1128"/>
      <c r="D612" s="1772"/>
      <c r="E612" s="1772"/>
      <c r="F612" s="1772"/>
      <c r="I612" s="1128"/>
    </row>
    <row r="613" spans="1:9">
      <c r="A613" s="1128"/>
      <c r="B613" s="335" t="s">
        <v>311</v>
      </c>
      <c r="D613" s="1772" t="s">
        <v>477</v>
      </c>
      <c r="E613" s="1772"/>
      <c r="F613" s="1772"/>
      <c r="I613" s="1128"/>
    </row>
    <row r="614" spans="1:9">
      <c r="A614" s="1128"/>
      <c r="B614" s="1128"/>
      <c r="D614" s="1772"/>
      <c r="E614" s="1772"/>
      <c r="F614" s="1772"/>
      <c r="I614" s="1128"/>
    </row>
    <row r="615" spans="1:9">
      <c r="A615" s="1128"/>
      <c r="B615" s="1128"/>
      <c r="D615" s="1772"/>
      <c r="E615" s="1772"/>
      <c r="F615" s="1772"/>
      <c r="I615" s="1128"/>
    </row>
    <row r="616" spans="1:9">
      <c r="A616" s="1128"/>
      <c r="B616" s="1128"/>
      <c r="D616" s="1772"/>
      <c r="E616" s="1772"/>
      <c r="F616" s="1772"/>
      <c r="I616" s="1128"/>
    </row>
    <row r="617" spans="1:9">
      <c r="A617" s="1128"/>
      <c r="B617" s="1128"/>
      <c r="D617" s="1127"/>
      <c r="E617" s="1127"/>
      <c r="F617" s="1127"/>
      <c r="I617" s="1128"/>
    </row>
    <row r="618" spans="1:9">
      <c r="A618" s="1128"/>
      <c r="B618" s="335" t="s">
        <v>311</v>
      </c>
      <c r="D618" s="1772" t="s">
        <v>478</v>
      </c>
      <c r="E618" s="1772"/>
      <c r="F618" s="1772"/>
      <c r="I618" s="1128"/>
    </row>
    <row r="619" spans="1:9">
      <c r="A619" s="1128"/>
      <c r="B619" s="1128"/>
      <c r="D619" s="1772"/>
      <c r="E619" s="1772"/>
      <c r="F619" s="1772"/>
      <c r="I619" s="1128"/>
    </row>
    <row r="620" spans="1:9">
      <c r="A620" s="1128"/>
      <c r="B620" s="1128"/>
      <c r="D620" s="348"/>
      <c r="I620" s="1128"/>
    </row>
    <row r="621" spans="1:9">
      <c r="A621" s="1128"/>
      <c r="B621" s="335" t="s">
        <v>311</v>
      </c>
      <c r="D621" s="1772" t="s">
        <v>479</v>
      </c>
      <c r="E621" s="1772"/>
      <c r="F621" s="1772"/>
      <c r="I621" s="1128"/>
    </row>
    <row r="622" spans="1:9">
      <c r="A622" s="1128"/>
      <c r="B622" s="1128"/>
      <c r="D622" s="1772"/>
      <c r="E622" s="1772"/>
      <c r="F622" s="1772"/>
      <c r="I622" s="1128"/>
    </row>
    <row r="623" spans="1:9" ht="14.4">
      <c r="A623" s="334"/>
      <c r="B623" s="334"/>
      <c r="D623" s="348"/>
      <c r="I623" s="1128"/>
    </row>
    <row r="624" spans="1:9">
      <c r="A624" s="1771" t="s">
        <v>480</v>
      </c>
      <c r="B624" s="1771"/>
      <c r="C624" s="1771"/>
      <c r="D624" s="1771"/>
      <c r="E624" s="1771"/>
      <c r="F624" s="1771"/>
      <c r="G624" s="1771"/>
      <c r="H624" s="804"/>
      <c r="I624" s="924"/>
    </row>
    <row r="625" spans="1:9">
      <c r="I625" s="1128"/>
    </row>
    <row r="626" spans="1:9">
      <c r="D626" s="1777" t="s">
        <v>481</v>
      </c>
      <c r="E626" s="1777"/>
      <c r="F626" s="1777"/>
      <c r="I626" s="1128"/>
    </row>
    <row r="627" spans="1:9">
      <c r="D627" s="1778" t="s">
        <v>482</v>
      </c>
      <c r="E627" s="1778"/>
      <c r="F627" s="1778"/>
      <c r="I627" s="1128"/>
    </row>
    <row r="628" spans="1:9">
      <c r="D628" s="1116"/>
      <c r="I628" s="1128"/>
    </row>
    <row r="629" spans="1:9" ht="14.25" customHeight="1">
      <c r="A629" s="334"/>
      <c r="B629" s="335" t="s">
        <v>311</v>
      </c>
      <c r="D629" s="1795" t="s">
        <v>483</v>
      </c>
      <c r="E629" s="1795"/>
      <c r="F629" s="1795"/>
      <c r="I629" s="1128"/>
    </row>
    <row r="630" spans="1:9">
      <c r="D630" s="1795"/>
      <c r="E630" s="1795"/>
      <c r="F630" s="1795"/>
      <c r="I630" s="1128"/>
    </row>
    <row r="631" spans="1:9">
      <c r="D631" s="1109"/>
      <c r="E631" s="812" t="s">
        <v>484</v>
      </c>
      <c r="F631" s="1109"/>
      <c r="I631" s="1128"/>
    </row>
    <row r="632" spans="1:9">
      <c r="I632" s="1128"/>
    </row>
    <row r="633" spans="1:9" customFormat="1">
      <c r="A633" s="1065"/>
      <c r="B633" s="335" t="s">
        <v>311</v>
      </c>
      <c r="C633" s="1065"/>
      <c r="D633" s="1795" t="s">
        <v>485</v>
      </c>
      <c r="E633" s="1795"/>
      <c r="F633" s="1795"/>
      <c r="G633" s="2"/>
    </row>
    <row r="634" spans="1:9" customFormat="1">
      <c r="A634" s="1065"/>
      <c r="B634" s="1065"/>
      <c r="C634" s="1065"/>
      <c r="D634" s="1795"/>
      <c r="E634" s="1795"/>
      <c r="F634" s="1795"/>
      <c r="G634" s="2"/>
    </row>
    <row r="635" spans="1:9" customFormat="1">
      <c r="A635" s="1065"/>
      <c r="B635" s="1065"/>
      <c r="C635" s="1065"/>
      <c r="D635" s="1795"/>
      <c r="E635" s="1795"/>
      <c r="F635" s="1795"/>
      <c r="G635" s="2"/>
    </row>
    <row r="636" spans="1:9" customFormat="1">
      <c r="A636" s="1065"/>
      <c r="B636" s="1065"/>
      <c r="C636" s="1065"/>
      <c r="D636" s="1795"/>
      <c r="E636" s="1795"/>
      <c r="F636" s="1795"/>
      <c r="G636" s="2"/>
    </row>
    <row r="637" spans="1:9" customFormat="1">
      <c r="A637" s="1065"/>
      <c r="B637" s="1065"/>
      <c r="C637" s="1065"/>
      <c r="D637" s="1109"/>
      <c r="E637" s="1034"/>
      <c r="F637" s="1109"/>
      <c r="G637" s="2"/>
    </row>
    <row r="638" spans="1:9">
      <c r="A638" s="1771" t="s">
        <v>486</v>
      </c>
      <c r="B638" s="1771"/>
      <c r="C638" s="1771"/>
      <c r="D638" s="1771"/>
      <c r="E638" s="1771"/>
      <c r="F638" s="1771"/>
      <c r="G638" s="1771"/>
      <c r="H638" s="804"/>
      <c r="I638" s="924"/>
    </row>
    <row r="639" spans="1:9">
      <c r="A639" s="1121"/>
      <c r="B639" s="1121"/>
      <c r="I639" s="1128"/>
    </row>
    <row r="640" spans="1:9">
      <c r="A640" s="1131"/>
      <c r="B640" s="1131"/>
      <c r="C640" s="1131"/>
      <c r="D640" s="1802" t="s">
        <v>487</v>
      </c>
      <c r="E640" s="1802"/>
      <c r="F640" s="1802"/>
      <c r="I640" s="1128"/>
    </row>
    <row r="641" spans="1:9">
      <c r="A641" s="1131"/>
      <c r="B641" s="1131"/>
      <c r="C641" s="1131"/>
      <c r="D641" s="1802"/>
      <c r="E641" s="1802"/>
      <c r="F641" s="1802"/>
      <c r="I641" s="1128"/>
    </row>
    <row r="642" spans="1:9">
      <c r="C642" s="333"/>
      <c r="D642" s="1778" t="s">
        <v>488</v>
      </c>
      <c r="E642" s="1778"/>
      <c r="F642" s="1778"/>
      <c r="I642" s="1128"/>
    </row>
    <row r="643" spans="1:9">
      <c r="C643" s="333"/>
      <c r="D643" s="1116"/>
      <c r="E643" s="1116"/>
      <c r="F643" s="1116"/>
      <c r="I643" s="1128"/>
    </row>
    <row r="644" spans="1:9">
      <c r="B644" s="335" t="s">
        <v>311</v>
      </c>
      <c r="C644" s="333"/>
      <c r="D644" s="1784" t="s">
        <v>489</v>
      </c>
      <c r="E644" s="1784"/>
      <c r="F644" s="1784"/>
      <c r="I644" s="1128"/>
    </row>
    <row r="645" spans="1:9">
      <c r="C645" s="333"/>
      <c r="D645" s="1116"/>
      <c r="E645" s="1116"/>
      <c r="F645" s="1116"/>
      <c r="I645" s="1128"/>
    </row>
    <row r="646" spans="1:9" ht="12.75" customHeight="1">
      <c r="A646" s="1128"/>
      <c r="B646" s="335" t="s">
        <v>311</v>
      </c>
      <c r="D646" s="1779" t="s">
        <v>490</v>
      </c>
      <c r="E646" s="1779"/>
      <c r="F646" s="1779"/>
      <c r="I646" s="1128"/>
    </row>
    <row r="647" spans="1:9">
      <c r="D647" s="1779"/>
      <c r="E647" s="1779"/>
      <c r="F647" s="1779"/>
      <c r="I647" s="1128"/>
    </row>
    <row r="648" spans="1:9">
      <c r="I648" s="1128"/>
    </row>
    <row r="649" spans="1:9">
      <c r="B649" s="335" t="s">
        <v>311</v>
      </c>
      <c r="D649" s="1779" t="s">
        <v>491</v>
      </c>
      <c r="E649" s="1779"/>
      <c r="F649" s="1779"/>
      <c r="I649" s="1128"/>
    </row>
    <row r="650" spans="1:9">
      <c r="C650" s="349"/>
      <c r="D650" s="1779"/>
      <c r="E650" s="1779"/>
      <c r="F650" s="1779"/>
      <c r="I650" s="1128"/>
    </row>
    <row r="651" spans="1:9">
      <c r="C651" s="349"/>
      <c r="I651" s="1128"/>
    </row>
    <row r="652" spans="1:9">
      <c r="B652" s="335" t="s">
        <v>311</v>
      </c>
      <c r="C652" s="349"/>
      <c r="D652" s="1779" t="s">
        <v>492</v>
      </c>
      <c r="E652" s="1779"/>
      <c r="F652" s="1779"/>
      <c r="I652" s="1128"/>
    </row>
    <row r="653" spans="1:9">
      <c r="C653" s="349"/>
      <c r="D653" s="1779"/>
      <c r="E653" s="1779"/>
      <c r="F653" s="1779"/>
      <c r="I653" s="349"/>
    </row>
    <row r="654" spans="1:9">
      <c r="C654" s="349"/>
      <c r="I654" s="1128"/>
    </row>
    <row r="655" spans="1:9">
      <c r="B655" s="335" t="s">
        <v>311</v>
      </c>
      <c r="C655" s="349"/>
      <c r="D655" s="1784" t="s">
        <v>493</v>
      </c>
      <c r="E655" s="1784"/>
      <c r="F655" s="1784"/>
      <c r="I655" s="1128"/>
    </row>
    <row r="656" spans="1:9">
      <c r="C656" s="349"/>
      <c r="I656" s="1128"/>
    </row>
    <row r="657" spans="1:9" customFormat="1" ht="14.4">
      <c r="A657" s="100"/>
      <c r="B657" s="335" t="s">
        <v>311</v>
      </c>
      <c r="C657" s="1065"/>
      <c r="D657" s="1784" t="s">
        <v>494</v>
      </c>
      <c r="E657" s="1784"/>
      <c r="F657" s="1784"/>
      <c r="G657" s="2"/>
    </row>
    <row r="658" spans="1:9" customFormat="1">
      <c r="A658" s="98"/>
      <c r="B658" s="98"/>
      <c r="C658" s="98"/>
      <c r="D658" s="2"/>
      <c r="E658" s="2"/>
      <c r="F658" s="2"/>
      <c r="G658" s="2"/>
    </row>
    <row r="659" spans="1:9">
      <c r="A659" s="1771" t="s">
        <v>495</v>
      </c>
      <c r="B659" s="1771"/>
      <c r="C659" s="1771"/>
      <c r="D659" s="1771"/>
      <c r="E659" s="1771"/>
      <c r="F659" s="1771"/>
      <c r="G659" s="1771"/>
      <c r="H659" s="804"/>
      <c r="I659" s="924"/>
    </row>
    <row r="660" spans="1:9">
      <c r="A660" s="1131"/>
      <c r="B660" s="1131"/>
      <c r="C660" s="1131"/>
      <c r="I660" s="1128"/>
    </row>
    <row r="661" spans="1:9">
      <c r="C661" s="1128"/>
      <c r="D661" s="1777" t="s">
        <v>496</v>
      </c>
      <c r="E661" s="1777"/>
      <c r="F661" s="1777"/>
      <c r="I661" s="1128"/>
    </row>
    <row r="662" spans="1:9">
      <c r="A662" s="1128"/>
      <c r="B662" s="1128"/>
      <c r="D662" s="271"/>
      <c r="I662" s="1128"/>
    </row>
    <row r="663" spans="1:9" ht="14.25" customHeight="1">
      <c r="A663" s="334"/>
      <c r="B663" s="335" t="s">
        <v>311</v>
      </c>
      <c r="D663" s="1795" t="s">
        <v>497</v>
      </c>
      <c r="E663" s="1795"/>
      <c r="F663" s="1795"/>
      <c r="I663" s="1128"/>
    </row>
    <row r="664" spans="1:9">
      <c r="D664" s="1795"/>
      <c r="E664" s="1795"/>
      <c r="F664" s="1795"/>
      <c r="I664" s="1128"/>
    </row>
    <row r="665" spans="1:9">
      <c r="D665" s="1109"/>
      <c r="E665" s="812" t="s">
        <v>498</v>
      </c>
      <c r="F665" s="1109"/>
      <c r="I665" s="1128"/>
    </row>
    <row r="666" spans="1:9">
      <c r="D666" s="1768" t="s">
        <v>499</v>
      </c>
      <c r="E666" s="1768"/>
      <c r="F666" s="1768"/>
      <c r="I666" s="1128"/>
    </row>
    <row r="667" spans="1:9">
      <c r="D667" s="1768"/>
      <c r="E667" s="1768"/>
      <c r="F667" s="1768"/>
      <c r="I667" s="1128"/>
    </row>
    <row r="668" spans="1:9">
      <c r="D668" s="1768"/>
      <c r="E668" s="1768"/>
      <c r="F668" s="1768"/>
      <c r="I668" s="1128"/>
    </row>
    <row r="669" spans="1:9">
      <c r="D669" s="1120"/>
      <c r="E669" s="1120"/>
      <c r="F669" s="1120"/>
      <c r="I669" s="1128"/>
    </row>
    <row r="670" spans="1:9" ht="14.4">
      <c r="A670" s="334"/>
      <c r="B670" s="335" t="s">
        <v>311</v>
      </c>
      <c r="D670" s="1768" t="s">
        <v>500</v>
      </c>
      <c r="E670" s="1768"/>
      <c r="F670" s="1768"/>
      <c r="I670" s="1128"/>
    </row>
    <row r="671" spans="1:9">
      <c r="A671" s="337"/>
      <c r="B671" s="337"/>
      <c r="C671" s="337"/>
      <c r="D671" s="1768"/>
      <c r="E671" s="1768"/>
      <c r="F671" s="1768"/>
      <c r="I671" s="1128"/>
    </row>
    <row r="672" spans="1:9">
      <c r="A672" s="337"/>
      <c r="B672" s="337"/>
      <c r="C672" s="337"/>
      <c r="D672" s="1121"/>
      <c r="E672" s="1121"/>
      <c r="F672" s="1121"/>
      <c r="I672" s="1128"/>
    </row>
    <row r="673" spans="1:9" ht="14.4">
      <c r="A673" s="334"/>
      <c r="B673" s="335" t="s">
        <v>311</v>
      </c>
      <c r="C673" s="337"/>
      <c r="D673" s="1768" t="s">
        <v>501</v>
      </c>
      <c r="E673" s="1768"/>
      <c r="F673" s="1768"/>
      <c r="I673" s="1128"/>
    </row>
    <row r="674" spans="1:9" ht="14.4">
      <c r="A674" s="334"/>
      <c r="B674" s="334"/>
      <c r="C674" s="337"/>
      <c r="D674" s="1768"/>
      <c r="E674" s="1768"/>
      <c r="F674" s="1768"/>
      <c r="I674" s="1128"/>
    </row>
    <row r="675" spans="1:9" ht="14.4">
      <c r="A675" s="334"/>
      <c r="B675" s="334"/>
      <c r="C675" s="337"/>
      <c r="D675" s="1768"/>
      <c r="E675" s="1768"/>
      <c r="F675" s="1768"/>
      <c r="I675" s="1128"/>
    </row>
    <row r="676" spans="1:9">
      <c r="A676" s="337"/>
      <c r="B676" s="335" t="s">
        <v>311</v>
      </c>
      <c r="C676" s="337"/>
      <c r="D676" s="1769" t="s">
        <v>502</v>
      </c>
      <c r="E676" s="1769"/>
      <c r="F676" s="1769"/>
      <c r="I676" s="1128"/>
    </row>
    <row r="677" spans="1:9">
      <c r="A677" s="337"/>
      <c r="B677" s="337"/>
      <c r="C677" s="337"/>
      <c r="D677" s="1121"/>
      <c r="E677" s="1121"/>
      <c r="F677" s="1121"/>
      <c r="I677" s="1128"/>
    </row>
    <row r="678" spans="1:9">
      <c r="A678" s="1771" t="s">
        <v>503</v>
      </c>
      <c r="B678" s="1771"/>
      <c r="C678" s="1771"/>
      <c r="D678" s="1771"/>
      <c r="E678" s="1771"/>
      <c r="F678" s="1771"/>
      <c r="G678" s="1771"/>
      <c r="H678" s="804"/>
      <c r="I678" s="924"/>
    </row>
    <row r="679" spans="1:9">
      <c r="A679" s="1121"/>
      <c r="B679" s="1121"/>
      <c r="C679" s="337"/>
      <c r="D679" s="1121"/>
      <c r="E679" s="1121"/>
      <c r="F679" s="1121"/>
      <c r="I679" s="1128"/>
    </row>
    <row r="680" spans="1:9">
      <c r="C680" s="1131"/>
      <c r="D680" s="1777" t="s">
        <v>504</v>
      </c>
      <c r="E680" s="1777"/>
      <c r="F680" s="1777"/>
      <c r="I680" s="1128"/>
    </row>
    <row r="681" spans="1:9">
      <c r="A681" s="333"/>
      <c r="B681" s="333"/>
      <c r="C681" s="333"/>
      <c r="D681" s="1769" t="s">
        <v>505</v>
      </c>
      <c r="E681" s="1769"/>
      <c r="F681" s="1769"/>
      <c r="I681" s="1128"/>
    </row>
    <row r="682" spans="1:9">
      <c r="A682" s="333"/>
      <c r="B682" s="333"/>
      <c r="C682" s="333"/>
      <c r="D682" s="1121"/>
      <c r="E682" s="1121"/>
      <c r="F682" s="1121"/>
      <c r="I682" s="1128"/>
    </row>
    <row r="683" spans="1:9" ht="12.75" customHeight="1">
      <c r="B683" s="335" t="s">
        <v>311</v>
      </c>
      <c r="C683" s="337"/>
      <c r="D683" s="1768" t="s">
        <v>506</v>
      </c>
      <c r="E683" s="1768"/>
      <c r="F683" s="1768"/>
      <c r="I683" s="1128"/>
    </row>
    <row r="684" spans="1:9">
      <c r="D684" s="1768"/>
      <c r="E684" s="1768"/>
      <c r="F684" s="1768"/>
      <c r="I684" s="1128"/>
    </row>
    <row r="685" spans="1:9">
      <c r="D685" s="1768"/>
      <c r="E685" s="1768"/>
      <c r="F685" s="1768"/>
      <c r="I685" s="1128"/>
    </row>
    <row r="686" spans="1:9">
      <c r="D686" s="1768"/>
      <c r="E686" s="1768"/>
      <c r="F686" s="1768"/>
      <c r="I686" s="1128"/>
    </row>
    <row r="687" spans="1:9" ht="14.7" customHeight="1">
      <c r="A687" s="334"/>
      <c r="B687" s="334"/>
      <c r="C687" s="337"/>
      <c r="D687" s="1109"/>
      <c r="E687" s="1109"/>
      <c r="F687" s="1109"/>
      <c r="I687" s="1128"/>
    </row>
    <row r="688" spans="1:9" ht="12.75" customHeight="1">
      <c r="A688" s="333"/>
      <c r="B688" s="335" t="s">
        <v>311</v>
      </c>
      <c r="C688" s="337"/>
      <c r="D688" s="1768" t="s">
        <v>507</v>
      </c>
      <c r="E688" s="1768"/>
      <c r="F688" s="1768"/>
      <c r="I688" s="1128"/>
    </row>
    <row r="689" spans="1:9" ht="14.4">
      <c r="A689" s="333"/>
      <c r="B689" s="334"/>
      <c r="C689" s="337"/>
      <c r="D689" s="1768"/>
      <c r="E689" s="1768"/>
      <c r="F689" s="1768"/>
      <c r="I689" s="1128"/>
    </row>
    <row r="690" spans="1:9" ht="14.4">
      <c r="A690" s="333"/>
      <c r="B690" s="334"/>
      <c r="C690" s="337"/>
      <c r="D690" s="1768"/>
      <c r="E690" s="1768"/>
      <c r="F690" s="1768"/>
      <c r="I690" s="1128"/>
    </row>
    <row r="691" spans="1:9" ht="14.4">
      <c r="A691" s="333"/>
      <c r="B691" s="334"/>
      <c r="C691" s="337"/>
      <c r="D691" s="1768"/>
      <c r="E691" s="1768"/>
      <c r="F691" s="1768"/>
      <c r="I691" s="1128"/>
    </row>
    <row r="692" spans="1:9" ht="14.4">
      <c r="A692" s="333"/>
      <c r="B692" s="334"/>
      <c r="C692" s="337"/>
      <c r="D692" s="1768"/>
      <c r="E692" s="1768"/>
      <c r="F692" s="1768"/>
      <c r="I692" s="1128"/>
    </row>
    <row r="693" spans="1:9" ht="14.25" customHeight="1">
      <c r="A693" s="333"/>
      <c r="B693" s="334"/>
      <c r="C693" s="337"/>
      <c r="F693" s="255"/>
      <c r="I693" s="1128"/>
    </row>
    <row r="694" spans="1:9" ht="12.75" customHeight="1">
      <c r="A694" s="333"/>
      <c r="B694" s="335" t="s">
        <v>311</v>
      </c>
      <c r="C694" s="337"/>
      <c r="D694" s="1768" t="s">
        <v>508</v>
      </c>
      <c r="E694" s="1768"/>
      <c r="F694" s="1768"/>
      <c r="I694" s="1128"/>
    </row>
    <row r="695" spans="1:9" ht="14.4">
      <c r="A695" s="333"/>
      <c r="B695" s="334"/>
      <c r="C695" s="337"/>
      <c r="D695" s="1768"/>
      <c r="E695" s="1768"/>
      <c r="F695" s="1768"/>
      <c r="I695" s="1128"/>
    </row>
    <row r="696" spans="1:9" ht="14.4">
      <c r="A696" s="334"/>
      <c r="B696" s="334"/>
      <c r="C696" s="337"/>
      <c r="D696" s="1768"/>
      <c r="E696" s="1768"/>
      <c r="F696" s="1768"/>
      <c r="I696" s="1128"/>
    </row>
    <row r="697" spans="1:9" ht="14.4">
      <c r="A697" s="334"/>
      <c r="B697" s="334"/>
      <c r="C697" s="337"/>
      <c r="D697" s="1768"/>
      <c r="E697" s="1768"/>
      <c r="F697" s="1768"/>
      <c r="I697" s="1128"/>
    </row>
    <row r="698" spans="1:9" ht="14.4">
      <c r="A698" s="334"/>
      <c r="B698" s="334"/>
      <c r="C698" s="337"/>
      <c r="D698" s="1120"/>
      <c r="E698" s="1120"/>
      <c r="F698" s="1120"/>
      <c r="I698" s="1128"/>
    </row>
    <row r="699" spans="1:9" ht="12.75" customHeight="1">
      <c r="A699" s="333"/>
      <c r="B699" s="335" t="s">
        <v>311</v>
      </c>
      <c r="C699" s="337"/>
      <c r="D699" s="1768" t="s">
        <v>509</v>
      </c>
      <c r="E699" s="1768"/>
      <c r="F699" s="1768"/>
      <c r="I699" s="1128"/>
    </row>
    <row r="700" spans="1:9" ht="12.75" customHeight="1">
      <c r="A700" s="333"/>
      <c r="B700" s="334"/>
      <c r="C700" s="337"/>
      <c r="D700" s="1768"/>
      <c r="E700" s="1768"/>
      <c r="F700" s="1768"/>
      <c r="I700" s="1128"/>
    </row>
    <row r="701" spans="1:9" ht="12.75" customHeight="1">
      <c r="A701" s="333"/>
      <c r="B701" s="334"/>
      <c r="C701" s="337"/>
      <c r="D701" s="1768"/>
      <c r="E701" s="1768"/>
      <c r="F701" s="1768"/>
      <c r="I701" s="1128"/>
    </row>
    <row r="702" spans="1:9" ht="12.75" customHeight="1">
      <c r="A702" s="333"/>
      <c r="B702" s="334"/>
      <c r="C702" s="337"/>
      <c r="D702" s="1768"/>
      <c r="E702" s="1768"/>
      <c r="F702" s="1768"/>
      <c r="I702" s="1128"/>
    </row>
    <row r="703" spans="1:9" ht="12.75" customHeight="1">
      <c r="A703" s="333"/>
      <c r="B703" s="334"/>
      <c r="C703" s="337"/>
      <c r="D703" s="1768"/>
      <c r="E703" s="1768"/>
      <c r="F703" s="1768"/>
      <c r="I703" s="1128"/>
    </row>
    <row r="704" spans="1:9" ht="12.75" customHeight="1">
      <c r="A704" s="333"/>
      <c r="B704" s="334"/>
      <c r="C704" s="337"/>
      <c r="D704" s="1768"/>
      <c r="E704" s="1768"/>
      <c r="F704" s="1768"/>
      <c r="I704" s="1128"/>
    </row>
    <row r="705" spans="1:11" ht="12.75" customHeight="1">
      <c r="A705" s="333"/>
      <c r="B705" s="334"/>
      <c r="C705" s="337"/>
      <c r="D705" s="1768"/>
      <c r="E705" s="1768"/>
      <c r="F705" s="1768"/>
      <c r="I705" s="1128"/>
    </row>
    <row r="706" spans="1:11" ht="12.75" customHeight="1">
      <c r="A706" s="333"/>
      <c r="B706" s="334"/>
      <c r="C706" s="337"/>
      <c r="D706" s="1768"/>
      <c r="E706" s="1768"/>
      <c r="F706" s="1768"/>
      <c r="I706" s="1128"/>
    </row>
    <row r="707" spans="1:11" ht="12.75" customHeight="1">
      <c r="A707" s="333"/>
      <c r="B707" s="334"/>
      <c r="C707" s="337"/>
      <c r="D707" s="1768"/>
      <c r="E707" s="1768"/>
      <c r="F707" s="1768"/>
      <c r="I707" s="1128"/>
    </row>
    <row r="708" spans="1:11">
      <c r="A708" s="337"/>
      <c r="B708" s="337"/>
      <c r="C708" s="337"/>
      <c r="D708" s="1121"/>
      <c r="E708" s="1121"/>
      <c r="F708" s="1121"/>
      <c r="I708" s="1128"/>
    </row>
    <row r="709" spans="1:11">
      <c r="A709" s="1771" t="s">
        <v>510</v>
      </c>
      <c r="B709" s="1771"/>
      <c r="C709" s="1771"/>
      <c r="D709" s="1771"/>
      <c r="E709" s="1771"/>
      <c r="F709" s="1771"/>
      <c r="G709" s="1771"/>
      <c r="H709" s="806"/>
      <c r="I709" s="928"/>
      <c r="J709" s="350"/>
      <c r="K709" s="350"/>
    </row>
    <row r="710" spans="1:11">
      <c r="A710" s="1130"/>
      <c r="B710" s="1130"/>
      <c r="C710" s="1130"/>
      <c r="D710" s="1130"/>
      <c r="E710" s="1130"/>
      <c r="F710" s="1130"/>
      <c r="G710" s="1130"/>
      <c r="H710" s="350"/>
      <c r="I710" s="333"/>
      <c r="J710" s="350"/>
      <c r="K710" s="350"/>
    </row>
    <row r="711" spans="1:11">
      <c r="C711" s="1131"/>
      <c r="D711" s="1777" t="s">
        <v>511</v>
      </c>
      <c r="E711" s="1777"/>
      <c r="F711" s="1777"/>
      <c r="H711" s="350"/>
      <c r="I711" s="333"/>
      <c r="J711" s="350"/>
      <c r="K711" s="350"/>
    </row>
    <row r="712" spans="1:11">
      <c r="A712" s="1131"/>
      <c r="B712" s="1131"/>
      <c r="C712" s="1131"/>
      <c r="D712" s="1777" t="s">
        <v>512</v>
      </c>
      <c r="E712" s="1777"/>
      <c r="F712" s="1777"/>
      <c r="H712" s="350"/>
      <c r="I712" s="333"/>
      <c r="J712" s="350"/>
      <c r="K712" s="350"/>
    </row>
    <row r="713" spans="1:11">
      <c r="A713" s="333"/>
      <c r="B713" s="333"/>
      <c r="C713" s="333"/>
      <c r="D713" s="1769" t="s">
        <v>513</v>
      </c>
      <c r="E713" s="1769"/>
      <c r="F713" s="1769"/>
      <c r="H713" s="350"/>
      <c r="I713" s="333"/>
      <c r="J713" s="350"/>
      <c r="K713" s="350"/>
    </row>
    <row r="714" spans="1:11">
      <c r="A714" s="333"/>
      <c r="B714" s="333"/>
      <c r="C714" s="333"/>
      <c r="H714" s="350"/>
      <c r="I714" s="333"/>
      <c r="J714" s="350"/>
      <c r="K714" s="350"/>
    </row>
    <row r="715" spans="1:11" ht="14.4">
      <c r="A715" s="334"/>
      <c r="B715" s="335" t="s">
        <v>311</v>
      </c>
      <c r="C715" s="333"/>
      <c r="D715" s="1769" t="s">
        <v>514</v>
      </c>
      <c r="E715" s="1769"/>
      <c r="F715" s="1769"/>
      <c r="H715" s="350"/>
      <c r="I715" s="333"/>
      <c r="J715" s="350"/>
      <c r="K715" s="350"/>
    </row>
    <row r="716" spans="1:11">
      <c r="A716" s="333"/>
      <c r="B716" s="333"/>
      <c r="C716" s="333"/>
      <c r="D716" s="1769" t="s">
        <v>515</v>
      </c>
      <c r="E716" s="1769"/>
      <c r="F716" s="1769"/>
      <c r="H716" s="350"/>
      <c r="I716" s="333"/>
      <c r="J716" s="350"/>
      <c r="K716" s="350"/>
    </row>
    <row r="717" spans="1:11" ht="12.75" customHeight="1">
      <c r="A717" s="333"/>
      <c r="B717" s="333"/>
      <c r="C717" s="333"/>
      <c r="E717" s="812" t="s">
        <v>516</v>
      </c>
      <c r="F717" s="286"/>
      <c r="H717" s="350"/>
      <c r="I717" s="333"/>
      <c r="J717" s="350"/>
      <c r="K717" s="350"/>
    </row>
    <row r="718" spans="1:11">
      <c r="A718" s="333"/>
      <c r="B718" s="333"/>
      <c r="C718" s="333"/>
      <c r="E718" s="350" t="s">
        <v>517</v>
      </c>
      <c r="F718" s="286"/>
      <c r="I718" s="333"/>
      <c r="J718" s="350"/>
      <c r="K718" s="350"/>
    </row>
    <row r="719" spans="1:11">
      <c r="A719" s="333"/>
      <c r="B719" s="333"/>
      <c r="C719" s="333"/>
      <c r="D719" s="351"/>
      <c r="E719" s="1121"/>
      <c r="H719" s="350"/>
      <c r="I719" s="333"/>
      <c r="J719" s="350"/>
      <c r="K719" s="350"/>
    </row>
    <row r="720" spans="1:11" ht="14.4">
      <c r="A720" s="334"/>
      <c r="B720" s="335" t="s">
        <v>311</v>
      </c>
      <c r="C720" s="333"/>
      <c r="D720" s="1768" t="s">
        <v>518</v>
      </c>
      <c r="E720" s="1768"/>
      <c r="F720" s="1768"/>
      <c r="H720" s="350"/>
      <c r="I720" s="333"/>
      <c r="J720" s="350"/>
      <c r="K720" s="350"/>
    </row>
    <row r="721" spans="1:11">
      <c r="A721" s="1128"/>
      <c r="B721" s="1128"/>
      <c r="C721" s="333"/>
      <c r="D721" s="1768"/>
      <c r="E721" s="1768"/>
      <c r="F721" s="1768"/>
      <c r="H721" s="350"/>
      <c r="I721" s="333"/>
      <c r="J721" s="350"/>
      <c r="K721" s="350"/>
    </row>
    <row r="722" spans="1:11">
      <c r="A722" s="333"/>
      <c r="B722" s="333"/>
      <c r="C722" s="333"/>
      <c r="D722" s="1768"/>
      <c r="E722" s="1768"/>
      <c r="F722" s="1768"/>
      <c r="H722" s="350"/>
      <c r="I722" s="333"/>
      <c r="J722" s="350"/>
      <c r="K722" s="350"/>
    </row>
    <row r="723" spans="1:11">
      <c r="A723" s="333"/>
      <c r="B723" s="333"/>
      <c r="C723" s="333"/>
      <c r="H723" s="350"/>
      <c r="J723" s="350"/>
      <c r="K723" s="350"/>
    </row>
    <row r="724" spans="1:11" ht="14.4">
      <c r="A724" s="334"/>
      <c r="B724" s="335" t="s">
        <v>311</v>
      </c>
      <c r="C724" s="333"/>
      <c r="D724" s="1769" t="s">
        <v>519</v>
      </c>
      <c r="E724" s="1769"/>
      <c r="F724" s="1769"/>
      <c r="H724" s="350"/>
      <c r="I724" s="333"/>
      <c r="J724" s="350"/>
      <c r="K724" s="350"/>
    </row>
    <row r="725" spans="1:11" ht="14.4">
      <c r="A725" s="334"/>
      <c r="B725" s="334"/>
      <c r="C725" s="333"/>
      <c r="D725" s="1769" t="s">
        <v>515</v>
      </c>
      <c r="E725" s="1769"/>
      <c r="F725" s="1769"/>
      <c r="H725" s="350"/>
      <c r="I725" s="333"/>
      <c r="J725" s="350"/>
      <c r="K725" s="350"/>
    </row>
    <row r="726" spans="1:11">
      <c r="A726" s="333"/>
      <c r="B726" s="333"/>
      <c r="C726" s="333"/>
      <c r="E726" s="812" t="s">
        <v>520</v>
      </c>
      <c r="F726" s="271"/>
      <c r="H726" s="350"/>
      <c r="I726" s="333"/>
      <c r="J726" s="350"/>
      <c r="K726" s="350"/>
    </row>
    <row r="727" spans="1:11">
      <c r="A727" s="333"/>
      <c r="B727" s="333"/>
      <c r="C727" s="333"/>
      <c r="D727" s="271"/>
      <c r="H727" s="350"/>
      <c r="I727" s="333"/>
      <c r="J727" s="350"/>
      <c r="K727" s="350"/>
    </row>
    <row r="728" spans="1:11" ht="14.4">
      <c r="A728" s="334"/>
      <c r="B728" s="335" t="s">
        <v>311</v>
      </c>
      <c r="C728" s="333"/>
      <c r="D728" s="1769" t="s">
        <v>521</v>
      </c>
      <c r="E728" s="1769"/>
      <c r="F728" s="1769"/>
      <c r="H728" s="350"/>
      <c r="I728" s="333"/>
      <c r="J728" s="350"/>
      <c r="K728" s="350"/>
    </row>
    <row r="729" spans="1:11" ht="14.4">
      <c r="A729" s="334"/>
      <c r="B729" s="334"/>
      <c r="C729" s="333"/>
      <c r="D729" s="1769" t="s">
        <v>515</v>
      </c>
      <c r="E729" s="1769"/>
      <c r="F729" s="1769"/>
      <c r="H729" s="350"/>
      <c r="I729" s="333"/>
      <c r="J729" s="350"/>
      <c r="K729" s="350"/>
    </row>
    <row r="730" spans="1:11">
      <c r="A730" s="333"/>
      <c r="B730" s="333"/>
      <c r="C730" s="333"/>
      <c r="E730" s="812" t="s">
        <v>522</v>
      </c>
      <c r="F730" s="271"/>
      <c r="H730" s="350"/>
      <c r="I730" s="333"/>
      <c r="J730" s="350"/>
      <c r="K730" s="350"/>
    </row>
    <row r="731" spans="1:11">
      <c r="A731" s="333"/>
      <c r="B731" s="333"/>
      <c r="C731" s="333"/>
      <c r="D731" s="271"/>
      <c r="H731" s="350"/>
      <c r="I731" s="333"/>
      <c r="J731" s="350"/>
      <c r="K731" s="350"/>
    </row>
    <row r="732" spans="1:11" ht="14.4">
      <c r="A732" s="334"/>
      <c r="B732" s="335" t="s">
        <v>311</v>
      </c>
      <c r="C732" s="333"/>
      <c r="D732" s="1768" t="s">
        <v>523</v>
      </c>
      <c r="E732" s="1768"/>
      <c r="F732" s="1768"/>
      <c r="H732" s="350"/>
      <c r="I732" s="333"/>
      <c r="J732" s="350"/>
      <c r="K732" s="350"/>
    </row>
    <row r="733" spans="1:11">
      <c r="A733" s="333"/>
      <c r="B733" s="333"/>
      <c r="C733" s="333"/>
      <c r="D733" s="1768"/>
      <c r="E733" s="1768"/>
      <c r="F733" s="1768"/>
      <c r="H733" s="350"/>
      <c r="I733" s="333"/>
      <c r="J733" s="350"/>
      <c r="K733" s="350"/>
    </row>
    <row r="734" spans="1:11">
      <c r="A734" s="333"/>
      <c r="B734" s="333"/>
      <c r="C734" s="333"/>
      <c r="D734" s="1768"/>
      <c r="E734" s="1768"/>
      <c r="F734" s="1768"/>
      <c r="H734" s="350"/>
      <c r="I734" s="333"/>
      <c r="J734" s="350"/>
      <c r="K734" s="350"/>
    </row>
    <row r="735" spans="1:11">
      <c r="A735" s="333"/>
      <c r="B735" s="333"/>
      <c r="C735" s="333"/>
      <c r="D735" s="1768"/>
      <c r="E735" s="1768"/>
      <c r="F735" s="1768"/>
      <c r="H735" s="350"/>
      <c r="I735" s="333"/>
      <c r="J735" s="350"/>
      <c r="K735" s="350"/>
    </row>
    <row r="736" spans="1:11">
      <c r="A736" s="333"/>
      <c r="B736" s="333"/>
      <c r="C736" s="333"/>
      <c r="D736" s="1768"/>
      <c r="E736" s="1768"/>
      <c r="F736" s="1768"/>
      <c r="H736" s="350"/>
      <c r="I736" s="333"/>
      <c r="J736" s="350"/>
      <c r="K736" s="350"/>
    </row>
    <row r="737" spans="1:11">
      <c r="A737" s="333"/>
      <c r="B737" s="333"/>
      <c r="C737" s="333"/>
      <c r="D737" s="1768"/>
      <c r="E737" s="1768"/>
      <c r="F737" s="1768"/>
      <c r="H737" s="350"/>
      <c r="I737" s="333"/>
      <c r="J737" s="350"/>
      <c r="K737" s="350"/>
    </row>
    <row r="738" spans="1:11">
      <c r="A738" s="333"/>
      <c r="B738" s="333"/>
      <c r="C738" s="333"/>
      <c r="D738" s="1120"/>
      <c r="E738" s="1120"/>
      <c r="F738" s="1120"/>
      <c r="H738" s="350"/>
      <c r="I738" s="333"/>
      <c r="J738" s="350"/>
      <c r="K738" s="350"/>
    </row>
    <row r="739" spans="1:11">
      <c r="A739" s="333"/>
      <c r="B739" s="335" t="s">
        <v>311</v>
      </c>
      <c r="C739" s="333"/>
      <c r="D739" s="1768" t="s">
        <v>524</v>
      </c>
      <c r="E739" s="1768"/>
      <c r="F739" s="1768"/>
      <c r="H739" s="350"/>
      <c r="I739" s="333"/>
      <c r="J739" s="350"/>
      <c r="K739" s="350"/>
    </row>
    <row r="740" spans="1:11">
      <c r="A740" s="333"/>
      <c r="B740" s="333"/>
      <c r="C740" s="333"/>
      <c r="D740" s="1768"/>
      <c r="E740" s="1768"/>
      <c r="F740" s="1768"/>
      <c r="H740" s="350"/>
      <c r="I740" s="333"/>
      <c r="J740" s="350"/>
      <c r="K740" s="350"/>
    </row>
    <row r="741" spans="1:11">
      <c r="A741" s="333"/>
      <c r="B741" s="333"/>
      <c r="C741" s="333"/>
      <c r="D741" s="1120"/>
      <c r="E741" s="1120"/>
      <c r="F741" s="1120"/>
      <c r="H741" s="350"/>
      <c r="I741" s="333"/>
      <c r="J741" s="350"/>
      <c r="K741" s="350"/>
    </row>
    <row r="742" spans="1:11" ht="14.4">
      <c r="A742" s="334"/>
      <c r="B742" s="335" t="s">
        <v>311</v>
      </c>
      <c r="C742" s="333"/>
      <c r="D742" s="1768" t="s">
        <v>525</v>
      </c>
      <c r="E742" s="1768"/>
      <c r="F742" s="1768"/>
      <c r="H742" s="350"/>
      <c r="I742" s="333"/>
      <c r="J742" s="350"/>
      <c r="K742" s="350"/>
    </row>
    <row r="743" spans="1:11">
      <c r="A743" s="333"/>
      <c r="B743" s="333"/>
      <c r="C743" s="333"/>
      <c r="D743" s="1768"/>
      <c r="E743" s="1768"/>
      <c r="F743" s="1768"/>
      <c r="H743" s="350"/>
      <c r="I743" s="333"/>
      <c r="J743" s="350"/>
      <c r="K743" s="350"/>
    </row>
    <row r="744" spans="1:11">
      <c r="A744" s="333"/>
      <c r="B744" s="333"/>
      <c r="C744" s="333"/>
      <c r="D744" s="1768"/>
      <c r="E744" s="1768"/>
      <c r="F744" s="1768"/>
      <c r="H744" s="350"/>
      <c r="I744" s="333"/>
      <c r="J744" s="350"/>
      <c r="K744" s="350"/>
    </row>
    <row r="745" spans="1:11" ht="15" customHeight="1">
      <c r="A745" s="333"/>
      <c r="B745" s="333"/>
      <c r="C745" s="333"/>
      <c r="D745" s="1768"/>
      <c r="E745" s="1768"/>
      <c r="F745" s="1768"/>
      <c r="H745" s="350"/>
      <c r="I745" s="333"/>
      <c r="J745" s="350"/>
      <c r="K745" s="350"/>
    </row>
    <row r="746" spans="1:11" ht="15" customHeight="1">
      <c r="A746" s="333"/>
      <c r="B746" s="333"/>
      <c r="C746" s="333"/>
      <c r="D746" s="1768"/>
      <c r="E746" s="1768"/>
      <c r="F746" s="1768"/>
      <c r="H746" s="350"/>
      <c r="I746" s="333"/>
      <c r="J746" s="350"/>
      <c r="K746" s="350"/>
    </row>
    <row r="747" spans="1:11">
      <c r="A747" s="333"/>
      <c r="B747" s="333"/>
      <c r="C747" s="333"/>
      <c r="D747" s="1768"/>
      <c r="E747" s="1768"/>
      <c r="F747" s="1768"/>
      <c r="H747" s="350"/>
      <c r="I747" s="333"/>
      <c r="J747" s="350"/>
      <c r="K747" s="350"/>
    </row>
    <row r="748" spans="1:11">
      <c r="A748" s="333"/>
      <c r="B748" s="333"/>
      <c r="C748" s="333"/>
      <c r="D748" s="1768"/>
      <c r="E748" s="1768"/>
      <c r="F748" s="1768"/>
      <c r="H748" s="350"/>
      <c r="I748" s="333"/>
      <c r="J748" s="350"/>
      <c r="K748" s="350"/>
    </row>
    <row r="749" spans="1:11">
      <c r="A749" s="333"/>
      <c r="B749" s="333"/>
      <c r="C749" s="333"/>
      <c r="D749" s="1768"/>
      <c r="E749" s="1768"/>
      <c r="F749" s="1768"/>
      <c r="H749" s="350"/>
      <c r="I749" s="333"/>
      <c r="J749" s="350"/>
      <c r="K749" s="350"/>
    </row>
    <row r="750" spans="1:11" ht="15" customHeight="1">
      <c r="A750" s="333"/>
      <c r="B750" s="333"/>
      <c r="C750" s="333"/>
      <c r="D750" s="1768"/>
      <c r="E750" s="1768"/>
      <c r="F750" s="1768"/>
      <c r="H750" s="350"/>
      <c r="I750" s="333"/>
      <c r="J750" s="350"/>
      <c r="K750" s="350"/>
    </row>
    <row r="751" spans="1:11">
      <c r="A751" s="333"/>
      <c r="B751" s="333"/>
      <c r="C751" s="333"/>
      <c r="D751" s="1768"/>
      <c r="E751" s="1768"/>
      <c r="F751" s="1768"/>
      <c r="H751" s="350"/>
      <c r="I751" s="333"/>
      <c r="J751" s="350"/>
      <c r="K751" s="350"/>
    </row>
    <row r="752" spans="1:11">
      <c r="A752" s="333"/>
      <c r="B752" s="333"/>
      <c r="C752" s="333"/>
      <c r="D752" s="1768"/>
      <c r="E752" s="1768"/>
      <c r="F752" s="1768"/>
      <c r="H752" s="350"/>
      <c r="I752" s="333"/>
      <c r="J752" s="350"/>
      <c r="K752" s="350"/>
    </row>
    <row r="753" spans="1:11">
      <c r="A753" s="333"/>
      <c r="B753" s="333"/>
      <c r="C753" s="333"/>
      <c r="D753" s="1768"/>
      <c r="E753" s="1768"/>
      <c r="F753" s="1768"/>
      <c r="H753" s="350"/>
      <c r="I753" s="333"/>
      <c r="J753" s="350"/>
      <c r="K753" s="350"/>
    </row>
    <row r="754" spans="1:11">
      <c r="A754" s="333"/>
      <c r="B754" s="333"/>
      <c r="C754" s="333"/>
      <c r="D754" s="1768"/>
      <c r="E754" s="1768"/>
      <c r="F754" s="1768"/>
      <c r="H754" s="350"/>
      <c r="I754" s="333"/>
      <c r="J754" s="350"/>
      <c r="K754" s="350"/>
    </row>
    <row r="755" spans="1:11">
      <c r="A755" s="333"/>
      <c r="B755" s="335" t="s">
        <v>311</v>
      </c>
      <c r="C755" s="333"/>
      <c r="D755" s="1768" t="s">
        <v>526</v>
      </c>
      <c r="E755" s="1768"/>
      <c r="F755" s="1768"/>
      <c r="H755" s="350"/>
      <c r="I755" s="333"/>
      <c r="J755" s="350"/>
      <c r="K755" s="350"/>
    </row>
    <row r="756" spans="1:11">
      <c r="A756" s="333"/>
      <c r="B756" s="333"/>
      <c r="C756" s="333"/>
      <c r="D756" s="1768"/>
      <c r="E756" s="1768"/>
      <c r="F756" s="1768"/>
      <c r="H756" s="350"/>
      <c r="I756" s="333"/>
      <c r="J756" s="350"/>
      <c r="K756" s="350"/>
    </row>
    <row r="757" spans="1:11">
      <c r="A757" s="333"/>
      <c r="B757" s="333"/>
      <c r="C757" s="333"/>
      <c r="D757" s="1768"/>
      <c r="E757" s="1768"/>
      <c r="F757" s="1768"/>
      <c r="H757" s="350"/>
      <c r="I757" s="333"/>
      <c r="J757" s="350"/>
      <c r="K757" s="350"/>
    </row>
    <row r="758" spans="1:11">
      <c r="A758" s="333"/>
      <c r="B758" s="333"/>
      <c r="C758" s="333"/>
      <c r="D758" s="1120"/>
      <c r="E758" s="1120"/>
      <c r="F758" s="1120"/>
      <c r="H758" s="350"/>
      <c r="I758" s="333"/>
      <c r="J758" s="350"/>
      <c r="K758" s="350"/>
    </row>
    <row r="759" spans="1:11">
      <c r="A759" s="333"/>
      <c r="B759" s="335" t="s">
        <v>311</v>
      </c>
      <c r="C759" s="333"/>
      <c r="D759" s="1768" t="s">
        <v>527</v>
      </c>
      <c r="E759" s="1768"/>
      <c r="F759" s="1768"/>
      <c r="H759" s="350"/>
      <c r="I759" s="333"/>
      <c r="J759" s="350"/>
      <c r="K759" s="350"/>
    </row>
    <row r="760" spans="1:11">
      <c r="A760" s="333"/>
      <c r="B760" s="333"/>
      <c r="C760" s="333"/>
      <c r="D760" s="1768"/>
      <c r="E760" s="1768"/>
      <c r="F760" s="1768"/>
      <c r="H760" s="350"/>
      <c r="I760" s="333"/>
      <c r="J760" s="350"/>
      <c r="K760" s="350"/>
    </row>
    <row r="761" spans="1:11">
      <c r="A761" s="333"/>
      <c r="B761" s="333"/>
      <c r="C761" s="333"/>
      <c r="D761" s="1768"/>
      <c r="E761" s="1768"/>
      <c r="F761" s="1768"/>
      <c r="H761" s="350"/>
      <c r="I761" s="333"/>
      <c r="J761" s="350"/>
      <c r="K761" s="350"/>
    </row>
    <row r="762" spans="1:11">
      <c r="A762" s="333"/>
      <c r="B762" s="333"/>
      <c r="C762" s="333"/>
      <c r="H762" s="350"/>
      <c r="I762" s="333"/>
      <c r="J762" s="350"/>
      <c r="K762" s="350"/>
    </row>
    <row r="763" spans="1:11">
      <c r="A763" s="333"/>
      <c r="B763" s="335" t="s">
        <v>311</v>
      </c>
      <c r="C763" s="333"/>
      <c r="D763" s="1768" t="s">
        <v>528</v>
      </c>
      <c r="E763" s="1768"/>
      <c r="F763" s="1768"/>
      <c r="H763" s="350"/>
      <c r="I763" s="333"/>
      <c r="J763" s="350"/>
      <c r="K763" s="350"/>
    </row>
    <row r="764" spans="1:11">
      <c r="A764" s="333"/>
      <c r="B764" s="333"/>
      <c r="C764" s="333"/>
      <c r="D764" s="1768"/>
      <c r="E764" s="1768"/>
      <c r="F764" s="1768"/>
      <c r="H764" s="350"/>
      <c r="I764" s="333"/>
      <c r="J764" s="350"/>
      <c r="K764" s="350"/>
    </row>
    <row r="765" spans="1:11">
      <c r="A765" s="333"/>
      <c r="B765" s="333"/>
      <c r="C765" s="333"/>
      <c r="D765" s="1768"/>
      <c r="E765" s="1768"/>
      <c r="F765" s="1768"/>
      <c r="H765" s="350"/>
      <c r="I765" s="333"/>
      <c r="J765" s="350"/>
      <c r="K765" s="350"/>
    </row>
    <row r="766" spans="1:11">
      <c r="A766" s="333"/>
      <c r="B766" s="333"/>
      <c r="C766" s="333"/>
      <c r="D766" s="1768"/>
      <c r="E766" s="1768"/>
      <c r="F766" s="1768"/>
      <c r="H766" s="350"/>
      <c r="I766" s="333"/>
      <c r="J766" s="350"/>
      <c r="K766" s="350"/>
    </row>
    <row r="767" spans="1:11">
      <c r="A767" s="333"/>
      <c r="B767" s="333"/>
      <c r="C767" s="333"/>
      <c r="H767" s="350"/>
      <c r="I767" s="333"/>
      <c r="J767" s="350"/>
      <c r="K767" s="350"/>
    </row>
    <row r="768" spans="1:11" ht="14.4">
      <c r="A768" s="334"/>
      <c r="B768" s="335" t="s">
        <v>311</v>
      </c>
      <c r="C768" s="333"/>
      <c r="D768" s="1768" t="s">
        <v>529</v>
      </c>
      <c r="E768" s="1768"/>
      <c r="F768" s="1768"/>
      <c r="H768" s="350"/>
      <c r="I768" s="333"/>
      <c r="J768" s="350"/>
      <c r="K768" s="350"/>
    </row>
    <row r="769" spans="1:11">
      <c r="A769" s="333"/>
      <c r="B769" s="333"/>
      <c r="C769" s="333"/>
      <c r="D769" s="1768"/>
      <c r="E769" s="1768"/>
      <c r="F769" s="1768"/>
      <c r="H769" s="350"/>
      <c r="I769" s="333"/>
      <c r="J769" s="350"/>
      <c r="K769" s="350"/>
    </row>
    <row r="770" spans="1:11">
      <c r="A770" s="333"/>
      <c r="B770" s="333"/>
      <c r="C770" s="333"/>
      <c r="D770" s="1768"/>
      <c r="E770" s="1768"/>
      <c r="F770" s="1768"/>
      <c r="H770" s="350"/>
      <c r="I770" s="333"/>
      <c r="J770" s="350"/>
      <c r="K770" s="350"/>
    </row>
    <row r="771" spans="1:11">
      <c r="A771" s="333"/>
      <c r="B771" s="333"/>
      <c r="C771" s="333"/>
      <c r="D771" s="1768"/>
      <c r="E771" s="1768"/>
      <c r="F771" s="1768"/>
      <c r="H771" s="350"/>
      <c r="I771" s="333"/>
      <c r="J771" s="350"/>
      <c r="K771" s="350"/>
    </row>
    <row r="772" spans="1:11">
      <c r="A772" s="333"/>
      <c r="B772" s="333"/>
      <c r="C772" s="333"/>
      <c r="D772" s="1768"/>
      <c r="E772" s="1768"/>
      <c r="F772" s="1768"/>
      <c r="H772" s="350"/>
      <c r="I772" s="333"/>
      <c r="J772" s="350"/>
      <c r="K772" s="350"/>
    </row>
    <row r="773" spans="1:11">
      <c r="A773" s="333"/>
      <c r="B773" s="333"/>
      <c r="C773" s="333"/>
      <c r="D773" s="341"/>
      <c r="H773" s="350"/>
      <c r="I773" s="333"/>
      <c r="J773" s="350"/>
      <c r="K773" s="350"/>
    </row>
    <row r="774" spans="1:11" ht="14.4">
      <c r="A774" s="334"/>
      <c r="B774" s="335" t="s">
        <v>311</v>
      </c>
      <c r="C774" s="333"/>
      <c r="D774" s="1768" t="s">
        <v>530</v>
      </c>
      <c r="E774" s="1768"/>
      <c r="F774" s="1768"/>
      <c r="H774" s="350"/>
      <c r="I774" s="333"/>
      <c r="J774" s="350"/>
      <c r="K774" s="350"/>
    </row>
    <row r="775" spans="1:11">
      <c r="A775" s="333"/>
      <c r="B775" s="333"/>
      <c r="C775" s="333"/>
      <c r="D775" s="1768"/>
      <c r="E775" s="1768"/>
      <c r="F775" s="1768"/>
      <c r="H775" s="350"/>
      <c r="I775" s="333"/>
      <c r="J775" s="350"/>
      <c r="K775" s="350"/>
    </row>
    <row r="776" spans="1:11">
      <c r="A776" s="333"/>
      <c r="B776" s="333"/>
      <c r="C776" s="333"/>
      <c r="D776" s="1768"/>
      <c r="E776" s="1768"/>
      <c r="F776" s="1768"/>
      <c r="H776" s="350"/>
      <c r="I776" s="333"/>
      <c r="J776" s="350"/>
      <c r="K776" s="350"/>
    </row>
    <row r="777" spans="1:11">
      <c r="A777" s="333"/>
      <c r="B777" s="333"/>
      <c r="C777" s="333"/>
      <c r="D777" s="1768"/>
      <c r="E777" s="1768"/>
      <c r="F777" s="1768"/>
      <c r="H777" s="350"/>
      <c r="I777" s="333"/>
      <c r="J777" s="350"/>
      <c r="K777" s="350"/>
    </row>
    <row r="778" spans="1:11">
      <c r="A778" s="333"/>
      <c r="B778" s="333"/>
      <c r="C778" s="333"/>
      <c r="D778" s="1768"/>
      <c r="E778" s="1768"/>
      <c r="F778" s="1768"/>
      <c r="H778" s="350"/>
      <c r="I778" s="333"/>
      <c r="J778" s="350"/>
      <c r="K778" s="350"/>
    </row>
    <row r="779" spans="1:11">
      <c r="A779" s="333"/>
      <c r="B779" s="333"/>
      <c r="C779" s="333"/>
      <c r="D779" s="1768"/>
      <c r="E779" s="1768"/>
      <c r="F779" s="1768"/>
      <c r="H779" s="350"/>
      <c r="I779" s="333"/>
      <c r="J779" s="350"/>
      <c r="K779" s="350"/>
    </row>
    <row r="780" spans="1:11">
      <c r="A780" s="333"/>
      <c r="B780" s="333"/>
      <c r="C780" s="333"/>
      <c r="D780" s="1768"/>
      <c r="E780" s="1768"/>
      <c r="F780" s="1768"/>
      <c r="H780" s="350"/>
      <c r="I780" s="333"/>
      <c r="J780" s="350"/>
      <c r="K780" s="350"/>
    </row>
    <row r="781" spans="1:11">
      <c r="A781" s="333"/>
      <c r="B781" s="333"/>
      <c r="C781" s="333"/>
      <c r="D781" s="1806" t="s">
        <v>531</v>
      </c>
      <c r="E781" s="1806"/>
      <c r="F781" s="1806"/>
      <c r="H781" s="350"/>
      <c r="I781" s="333"/>
      <c r="J781" s="350"/>
      <c r="K781" s="350"/>
    </row>
    <row r="782" spans="1:11">
      <c r="A782" s="333"/>
      <c r="B782" s="333"/>
      <c r="C782" s="333"/>
      <c r="D782" s="1123"/>
      <c r="H782" s="350"/>
      <c r="I782" s="333"/>
      <c r="J782" s="350"/>
      <c r="K782" s="350"/>
    </row>
    <row r="783" spans="1:11">
      <c r="A783" s="1776" t="s">
        <v>532</v>
      </c>
      <c r="B783" s="1776"/>
      <c r="C783" s="1776"/>
      <c r="D783" s="1776"/>
      <c r="E783" s="1776"/>
      <c r="F783" s="1776"/>
      <c r="G783" s="1776"/>
      <c r="H783" s="806"/>
      <c r="I783" s="928"/>
      <c r="J783" s="350"/>
      <c r="K783" s="350"/>
    </row>
    <row r="784" spans="1:11">
      <c r="A784" s="333"/>
      <c r="B784" s="333"/>
      <c r="C784" s="333"/>
      <c r="D784" s="341"/>
      <c r="G784" s="350"/>
      <c r="H784" s="350"/>
      <c r="I784" s="333"/>
      <c r="J784" s="350"/>
      <c r="K784" s="350"/>
    </row>
    <row r="785" spans="1:11" ht="13.95" customHeight="1">
      <c r="C785" s="333"/>
      <c r="D785" s="1770" t="s">
        <v>533</v>
      </c>
      <c r="E785" s="1770"/>
      <c r="F785" s="1770"/>
      <c r="G785" s="350"/>
      <c r="H785" s="350"/>
      <c r="I785" s="333"/>
      <c r="J785" s="350"/>
      <c r="K785" s="350"/>
    </row>
    <row r="786" spans="1:11">
      <c r="A786" s="333"/>
      <c r="B786" s="333"/>
      <c r="C786" s="333"/>
      <c r="D786" s="1775" t="s">
        <v>534</v>
      </c>
      <c r="E786" s="1775"/>
      <c r="F786" s="1775"/>
      <c r="G786" s="350"/>
      <c r="H786" s="350"/>
      <c r="I786" s="333"/>
      <c r="J786" s="350"/>
      <c r="K786" s="350"/>
    </row>
    <row r="787" spans="1:11">
      <c r="A787" s="333"/>
      <c r="B787" s="333"/>
      <c r="C787" s="333"/>
      <c r="G787" s="350"/>
      <c r="H787" s="350"/>
      <c r="I787" s="333"/>
      <c r="J787" s="350"/>
      <c r="K787" s="350"/>
    </row>
    <row r="788" spans="1:11" ht="14.4">
      <c r="A788" s="334"/>
      <c r="B788" s="335" t="s">
        <v>311</v>
      </c>
      <c r="D788" s="1768" t="s">
        <v>535</v>
      </c>
      <c r="E788" s="1768"/>
      <c r="F788" s="1768"/>
      <c r="G788" s="350"/>
      <c r="H788" s="350"/>
      <c r="I788" s="333"/>
      <c r="J788" s="350"/>
      <c r="K788" s="350"/>
    </row>
    <row r="789" spans="1:11" ht="10.5" customHeight="1">
      <c r="D789" s="1768"/>
      <c r="E789" s="1768"/>
      <c r="F789" s="1768"/>
      <c r="G789" s="350"/>
      <c r="H789" s="350"/>
      <c r="I789" s="333"/>
      <c r="J789" s="350"/>
      <c r="K789" s="350"/>
    </row>
    <row r="790" spans="1:11">
      <c r="D790" s="1768"/>
      <c r="E790" s="1768"/>
      <c r="F790" s="1768"/>
      <c r="G790" s="350"/>
      <c r="H790" s="350"/>
      <c r="I790" s="333"/>
      <c r="J790" s="350"/>
      <c r="K790" s="350"/>
    </row>
    <row r="791" spans="1:11">
      <c r="D791" s="1768"/>
      <c r="E791" s="1768"/>
      <c r="F791" s="1768"/>
      <c r="G791" s="350"/>
      <c r="H791" s="350"/>
      <c r="I791" s="333"/>
      <c r="J791" s="350"/>
      <c r="K791" s="350"/>
    </row>
    <row r="792" spans="1:11">
      <c r="D792" s="1768"/>
      <c r="E792" s="1768"/>
      <c r="F792" s="1768"/>
      <c r="G792" s="350"/>
      <c r="H792" s="350"/>
      <c r="I792" s="333"/>
      <c r="J792" s="350"/>
      <c r="K792" s="350"/>
    </row>
    <row r="793" spans="1:11" ht="15.6" customHeight="1">
      <c r="D793" s="1768"/>
      <c r="E793" s="1768"/>
      <c r="F793" s="1768"/>
      <c r="G793" s="350"/>
      <c r="H793" s="350"/>
      <c r="I793" s="333"/>
      <c r="J793" s="350"/>
      <c r="K793" s="350"/>
    </row>
    <row r="794" spans="1:11">
      <c r="D794" s="348"/>
      <c r="E794" s="1121"/>
      <c r="F794" s="1121"/>
      <c r="G794" s="350"/>
      <c r="H794" s="350"/>
      <c r="I794" s="333"/>
      <c r="J794" s="350"/>
      <c r="K794" s="350"/>
    </row>
    <row r="795" spans="1:11" s="354" customFormat="1" ht="14.4">
      <c r="A795" s="352"/>
      <c r="B795" s="335" t="s">
        <v>311</v>
      </c>
      <c r="C795" s="353"/>
      <c r="D795" s="1768" t="s">
        <v>536</v>
      </c>
      <c r="E795" s="1768"/>
      <c r="F795" s="1768"/>
      <c r="I795" s="929"/>
    </row>
    <row r="796" spans="1:11" s="354" customFormat="1">
      <c r="A796" s="353"/>
      <c r="B796" s="353"/>
      <c r="C796" s="353"/>
      <c r="D796" s="1768"/>
      <c r="E796" s="1768"/>
      <c r="F796" s="1768"/>
      <c r="I796" s="929"/>
    </row>
    <row r="797" spans="1:11" s="354" customFormat="1">
      <c r="A797" s="353"/>
      <c r="B797" s="353"/>
      <c r="C797" s="353"/>
      <c r="D797" s="1768"/>
      <c r="E797" s="1768"/>
      <c r="F797" s="1768"/>
      <c r="I797" s="929"/>
    </row>
    <row r="798" spans="1:11" s="354" customFormat="1">
      <c r="A798" s="353"/>
      <c r="B798" s="353"/>
      <c r="C798" s="353"/>
      <c r="D798" s="1768"/>
      <c r="E798" s="1768"/>
      <c r="F798" s="1768"/>
      <c r="I798" s="929"/>
    </row>
    <row r="799" spans="1:11" s="354" customFormat="1">
      <c r="A799" s="353"/>
      <c r="B799" s="353"/>
      <c r="C799" s="353"/>
      <c r="D799" s="348"/>
      <c r="I799" s="929"/>
    </row>
    <row r="800" spans="1:11" s="354" customFormat="1" ht="14.4">
      <c r="A800" s="334"/>
      <c r="B800" s="335" t="s">
        <v>311</v>
      </c>
      <c r="C800" s="353"/>
      <c r="D800" s="1779" t="s">
        <v>537</v>
      </c>
      <c r="E800" s="1779"/>
      <c r="F800" s="1779"/>
      <c r="I800" s="929"/>
    </row>
    <row r="801" spans="1:11" s="354" customFormat="1">
      <c r="A801" s="353"/>
      <c r="B801" s="353"/>
      <c r="C801" s="353"/>
      <c r="D801" s="1779"/>
      <c r="E801" s="1779"/>
      <c r="F801" s="1779"/>
      <c r="I801" s="929"/>
    </row>
    <row r="802" spans="1:11" s="354" customFormat="1">
      <c r="A802" s="353"/>
      <c r="B802" s="353"/>
      <c r="C802" s="353"/>
      <c r="D802" s="1779"/>
      <c r="E802" s="1779"/>
      <c r="F802" s="1779"/>
      <c r="I802" s="929"/>
    </row>
    <row r="803" spans="1:11">
      <c r="D803" s="348"/>
      <c r="E803" s="1121"/>
      <c r="F803" s="1121"/>
      <c r="G803" s="350"/>
      <c r="H803" s="350"/>
      <c r="I803" s="333"/>
      <c r="J803" s="350"/>
      <c r="K803" s="350"/>
    </row>
    <row r="804" spans="1:11" ht="14.4">
      <c r="A804" s="334"/>
      <c r="B804" s="335" t="s">
        <v>311</v>
      </c>
      <c r="D804" s="1768" t="s">
        <v>538</v>
      </c>
      <c r="E804" s="1768"/>
      <c r="F804" s="1768"/>
      <c r="G804" s="350"/>
      <c r="H804" s="350"/>
      <c r="I804" s="333"/>
      <c r="J804" s="350"/>
      <c r="K804" s="350"/>
    </row>
    <row r="805" spans="1:11">
      <c r="D805" s="1768"/>
      <c r="E805" s="1768"/>
      <c r="F805" s="1768"/>
      <c r="G805" s="350"/>
      <c r="H805" s="350"/>
      <c r="I805" s="333"/>
      <c r="J805" s="350"/>
      <c r="K805" s="350"/>
    </row>
    <row r="806" spans="1:11">
      <c r="D806" s="1120"/>
      <c r="E806" s="1120"/>
      <c r="F806" s="1120"/>
      <c r="G806" s="350"/>
      <c r="H806" s="350"/>
      <c r="I806" s="333"/>
      <c r="J806" s="350"/>
      <c r="K806" s="350"/>
    </row>
    <row r="807" spans="1:11">
      <c r="B807" s="335" t="s">
        <v>311</v>
      </c>
      <c r="D807" s="1768" t="s">
        <v>539</v>
      </c>
      <c r="E807" s="1768"/>
      <c r="F807" s="1768"/>
      <c r="G807" s="350"/>
      <c r="H807" s="350"/>
      <c r="I807" s="333"/>
      <c r="J807" s="350"/>
      <c r="K807" s="350"/>
    </row>
    <row r="808" spans="1:11">
      <c r="D808" s="1768"/>
      <c r="E808" s="1768"/>
      <c r="F808" s="1768"/>
      <c r="G808" s="350"/>
      <c r="H808" s="350"/>
      <c r="I808" s="333"/>
      <c r="J808" s="350"/>
      <c r="K808" s="350"/>
    </row>
    <row r="809" spans="1:11">
      <c r="D809" s="1768"/>
      <c r="E809" s="1768"/>
      <c r="F809" s="1768"/>
      <c r="G809" s="350"/>
      <c r="H809" s="350"/>
      <c r="I809" s="333"/>
      <c r="J809" s="350"/>
      <c r="K809" s="350"/>
    </row>
    <row r="810" spans="1:11">
      <c r="D810" s="1120"/>
      <c r="E810" s="1120"/>
      <c r="F810" s="1120"/>
      <c r="G810" s="350"/>
      <c r="H810" s="350"/>
      <c r="I810" s="333"/>
      <c r="J810" s="350"/>
      <c r="K810" s="350"/>
    </row>
    <row r="811" spans="1:11" hidden="1">
      <c r="A811" s="1798" t="s">
        <v>540</v>
      </c>
      <c r="B811" s="1798"/>
      <c r="C811" s="1798"/>
      <c r="D811" s="1798"/>
      <c r="E811" s="1798"/>
      <c r="F811" s="1798"/>
      <c r="G811" s="1798"/>
      <c r="H811" s="804"/>
      <c r="I811" s="924"/>
    </row>
    <row r="812" spans="1:11" hidden="1">
      <c r="A812" s="38"/>
      <c r="B812" s="38"/>
      <c r="C812" s="1065"/>
      <c r="D812" s="2"/>
      <c r="E812" s="2"/>
      <c r="F812" s="2"/>
      <c r="G812" s="2"/>
      <c r="I812" s="1128"/>
    </row>
    <row r="813" spans="1:11" hidden="1">
      <c r="A813" s="38"/>
      <c r="B813" s="38"/>
      <c r="C813" s="1065"/>
      <c r="D813" s="1797" t="s">
        <v>541</v>
      </c>
      <c r="E813" s="1797"/>
      <c r="F813" s="1797"/>
      <c r="G813" s="2"/>
      <c r="I813" s="1128"/>
    </row>
    <row r="814" spans="1:11" hidden="1">
      <c r="A814" s="38"/>
      <c r="B814" s="38"/>
      <c r="C814" s="1065"/>
      <c r="D814" s="1782" t="s">
        <v>542</v>
      </c>
      <c r="E814" s="1782"/>
      <c r="F814" s="1782"/>
      <c r="G814" s="2"/>
      <c r="I814" s="1128"/>
    </row>
    <row r="815" spans="1:11" hidden="1">
      <c r="A815" s="38"/>
      <c r="B815" s="38"/>
      <c r="C815" s="1065"/>
      <c r="D815" s="1126"/>
      <c r="E815" s="1126"/>
      <c r="F815" s="1126"/>
      <c r="G815" s="2"/>
      <c r="I815" s="1128"/>
    </row>
    <row r="816" spans="1:11" hidden="1">
      <c r="A816" s="38"/>
      <c r="B816" s="335" t="s">
        <v>311</v>
      </c>
      <c r="C816" s="1065"/>
      <c r="D816" s="1799" t="s">
        <v>543</v>
      </c>
      <c r="E816" s="1799"/>
      <c r="F816" s="1799"/>
      <c r="G816" s="2"/>
      <c r="I816" s="333"/>
    </row>
    <row r="817" spans="1:9" hidden="1">
      <c r="A817" s="38"/>
      <c r="B817" s="38"/>
      <c r="C817" s="1065"/>
      <c r="D817" s="1799"/>
      <c r="E817" s="1799"/>
      <c r="F817" s="1799"/>
      <c r="G817" s="2"/>
      <c r="I817" s="1128"/>
    </row>
    <row r="818" spans="1:9" hidden="1">
      <c r="A818" s="99"/>
      <c r="B818" s="99"/>
      <c r="C818" s="99"/>
      <c r="D818" s="1799"/>
      <c r="E818" s="1799"/>
      <c r="F818" s="1799"/>
      <c r="G818" s="68"/>
      <c r="I818" s="1128"/>
    </row>
    <row r="819" spans="1:9" hidden="1">
      <c r="A819" s="1065"/>
      <c r="B819" s="1065"/>
      <c r="C819" s="1065"/>
      <c r="D819" s="1111"/>
      <c r="E819" s="2"/>
      <c r="F819" s="2"/>
      <c r="G819" s="2"/>
      <c r="I819" s="1128"/>
    </row>
    <row r="820" spans="1:9" hidden="1">
      <c r="A820" s="98"/>
      <c r="B820" s="335" t="s">
        <v>311</v>
      </c>
      <c r="C820" s="98"/>
      <c r="D820" s="1799" t="s">
        <v>544</v>
      </c>
      <c r="E820" s="1799"/>
      <c r="F820" s="1799"/>
      <c r="G820" s="2"/>
      <c r="I820" s="333"/>
    </row>
    <row r="821" spans="1:9" hidden="1">
      <c r="A821" s="98"/>
      <c r="B821" s="98"/>
      <c r="C821" s="98"/>
      <c r="D821" s="1799"/>
      <c r="E821" s="1799"/>
      <c r="F821" s="1799"/>
      <c r="G821" s="2"/>
      <c r="I821" s="1128"/>
    </row>
    <row r="822" spans="1:9" hidden="1">
      <c r="A822" s="98"/>
      <c r="B822" s="98"/>
      <c r="C822" s="98"/>
      <c r="D822" s="1799"/>
      <c r="E822" s="1799"/>
      <c r="F822" s="1799"/>
      <c r="G822" s="2"/>
      <c r="I822" s="1128"/>
    </row>
    <row r="823" spans="1:9" hidden="1">
      <c r="A823" s="99"/>
      <c r="B823" s="99"/>
      <c r="C823" s="99"/>
      <c r="D823" s="2"/>
      <c r="E823" s="773"/>
      <c r="F823" s="773"/>
      <c r="G823" s="773"/>
      <c r="I823" s="1128"/>
    </row>
    <row r="824" spans="1:9" ht="14.4" hidden="1">
      <c r="A824" s="100"/>
      <c r="B824" s="335" t="s">
        <v>311</v>
      </c>
      <c r="C824" s="774"/>
      <c r="D824" s="1799" t="s">
        <v>545</v>
      </c>
      <c r="E824" s="1799"/>
      <c r="F824" s="1799"/>
      <c r="G824" s="773"/>
      <c r="I824" s="333"/>
    </row>
    <row r="825" spans="1:9" ht="14.4" hidden="1">
      <c r="A825" s="100"/>
      <c r="B825" s="100"/>
      <c r="C825" s="774"/>
      <c r="D825" s="1799"/>
      <c r="E825" s="1799"/>
      <c r="F825" s="1799"/>
      <c r="G825" s="773"/>
      <c r="I825" s="1128"/>
    </row>
    <row r="826" spans="1:9" ht="14.4" hidden="1">
      <c r="A826" s="100"/>
      <c r="B826" s="100"/>
      <c r="C826" s="774"/>
      <c r="D826" s="1799"/>
      <c r="E826" s="1799"/>
      <c r="F826" s="1799"/>
      <c r="G826" s="773"/>
      <c r="I826" s="1128"/>
    </row>
    <row r="827" spans="1:9" ht="14.4" hidden="1">
      <c r="A827" s="100"/>
      <c r="B827" s="100"/>
      <c r="C827" s="774"/>
      <c r="D827" s="68"/>
      <c r="E827" s="2"/>
      <c r="F827" s="2"/>
      <c r="G827" s="773"/>
      <c r="I827" s="1128"/>
    </row>
    <row r="828" spans="1:9" ht="14.4" hidden="1">
      <c r="A828" s="100"/>
      <c r="B828" s="335" t="s">
        <v>311</v>
      </c>
      <c r="C828" s="774"/>
      <c r="D828" s="1799" t="s">
        <v>546</v>
      </c>
      <c r="E828" s="1799"/>
      <c r="F828" s="1799"/>
      <c r="G828" s="773"/>
      <c r="I828" s="333"/>
    </row>
    <row r="829" spans="1:9" ht="14.4" hidden="1">
      <c r="A829" s="100"/>
      <c r="B829" s="100"/>
      <c r="C829" s="774"/>
      <c r="D829" s="1799"/>
      <c r="E829" s="1799"/>
      <c r="F829" s="1799"/>
      <c r="G829" s="773"/>
      <c r="I829" s="1128"/>
    </row>
    <row r="830" spans="1:9" ht="14.4" hidden="1">
      <c r="A830" s="100"/>
      <c r="B830" s="100"/>
      <c r="C830" s="774"/>
      <c r="D830" s="1799"/>
      <c r="E830" s="1799"/>
      <c r="F830" s="1799"/>
      <c r="G830" s="773"/>
      <c r="I830" s="1128"/>
    </row>
    <row r="831" spans="1:9" ht="14.4" hidden="1">
      <c r="A831" s="100"/>
      <c r="B831" s="100"/>
      <c r="C831" s="774"/>
      <c r="D831" s="1799"/>
      <c r="E831" s="1799"/>
      <c r="F831" s="1799"/>
      <c r="G831" s="773"/>
      <c r="I831" s="1128"/>
    </row>
    <row r="832" spans="1:9" ht="14.4" hidden="1">
      <c r="A832" s="100"/>
      <c r="B832" s="100"/>
      <c r="C832" s="774"/>
      <c r="D832" s="1799"/>
      <c r="E832" s="1799"/>
      <c r="F832" s="1799"/>
      <c r="G832" s="773"/>
      <c r="I832" s="1128"/>
    </row>
    <row r="833" spans="1:9" ht="14.4" hidden="1">
      <c r="A833" s="100"/>
      <c r="B833" s="100"/>
      <c r="C833" s="774"/>
      <c r="D833" s="1799"/>
      <c r="E833" s="1799"/>
      <c r="F833" s="1799"/>
      <c r="G833" s="773"/>
      <c r="I833" s="1128"/>
    </row>
    <row r="834" spans="1:9" ht="14.4" hidden="1">
      <c r="A834" s="100"/>
      <c r="B834" s="100"/>
      <c r="C834" s="774"/>
      <c r="D834" s="1799" t="s">
        <v>547</v>
      </c>
      <c r="E834" s="1799"/>
      <c r="F834" s="1799"/>
      <c r="G834" s="773"/>
      <c r="I834" s="1128"/>
    </row>
    <row r="835" spans="1:9" ht="14.4" hidden="1">
      <c r="A835" s="100"/>
      <c r="B835" s="100"/>
      <c r="C835" s="774"/>
      <c r="D835" s="1799"/>
      <c r="E835" s="1799"/>
      <c r="F835" s="1799"/>
      <c r="G835" s="773"/>
      <c r="I835" s="1128"/>
    </row>
    <row r="836" spans="1:9" ht="14.4" hidden="1">
      <c r="A836" s="100"/>
      <c r="B836" s="100"/>
      <c r="C836" s="774"/>
      <c r="D836" s="1799"/>
      <c r="E836" s="1799"/>
      <c r="F836" s="1799"/>
      <c r="G836" s="773"/>
      <c r="I836" s="1128"/>
    </row>
    <row r="837" spans="1:9" ht="14.4" hidden="1">
      <c r="A837" s="100"/>
      <c r="B837" s="1065"/>
      <c r="C837" s="774"/>
      <c r="D837" s="775"/>
      <c r="E837" s="775"/>
      <c r="F837" s="775"/>
      <c r="G837" s="773"/>
      <c r="I837" s="1128"/>
    </row>
    <row r="838" spans="1:9" ht="14.4" hidden="1">
      <c r="A838" s="100"/>
      <c r="B838" s="335" t="s">
        <v>311</v>
      </c>
      <c r="C838" s="774"/>
      <c r="D838" s="1799" t="s">
        <v>548</v>
      </c>
      <c r="E838" s="1799"/>
      <c r="F838" s="1799"/>
      <c r="G838" s="773"/>
      <c r="I838" s="333"/>
    </row>
    <row r="839" spans="1:9" ht="14.4" hidden="1">
      <c r="A839" s="100"/>
      <c r="B839" s="100"/>
      <c r="C839" s="774"/>
      <c r="D839" s="1799"/>
      <c r="E839" s="1799"/>
      <c r="F839" s="1799"/>
      <c r="G839" s="773"/>
      <c r="I839" s="1128"/>
    </row>
    <row r="840" spans="1:9" ht="14.4" hidden="1">
      <c r="A840" s="100"/>
      <c r="B840" s="100"/>
      <c r="C840" s="774"/>
      <c r="D840" s="1799"/>
      <c r="E840" s="1799"/>
      <c r="F840" s="1799"/>
      <c r="G840" s="773"/>
      <c r="I840" s="1128"/>
    </row>
    <row r="841" spans="1:9" ht="14.4" hidden="1">
      <c r="A841" s="100"/>
      <c r="B841" s="100"/>
      <c r="C841" s="774"/>
      <c r="D841" s="1799"/>
      <c r="E841" s="1799"/>
      <c r="F841" s="1799"/>
      <c r="G841" s="773"/>
      <c r="I841" s="1128"/>
    </row>
    <row r="842" spans="1:9" ht="14.4" hidden="1">
      <c r="A842" s="100"/>
      <c r="B842" s="100"/>
      <c r="C842" s="774"/>
      <c r="D842" s="1799"/>
      <c r="E842" s="1799"/>
      <c r="F842" s="1799"/>
      <c r="G842" s="773"/>
      <c r="I842" s="1128"/>
    </row>
    <row r="843" spans="1:9" ht="14.4" hidden="1">
      <c r="A843" s="100"/>
      <c r="B843" s="100"/>
      <c r="C843" s="774"/>
      <c r="D843" s="1799"/>
      <c r="E843" s="1799"/>
      <c r="F843" s="1799"/>
      <c r="G843" s="773"/>
      <c r="I843" s="1128"/>
    </row>
    <row r="844" spans="1:9" ht="14.4" hidden="1">
      <c r="A844" s="100"/>
      <c r="B844" s="100"/>
      <c r="C844" s="774"/>
      <c r="D844" s="1119"/>
      <c r="E844" s="1119"/>
      <c r="F844" s="1119"/>
      <c r="G844" s="773"/>
      <c r="I844" s="1128"/>
    </row>
    <row r="845" spans="1:9" ht="14.4" hidden="1">
      <c r="A845" s="100"/>
      <c r="B845" s="335" t="s">
        <v>311</v>
      </c>
      <c r="C845" s="774"/>
      <c r="D845" s="1799" t="s">
        <v>549</v>
      </c>
      <c r="E845" s="1799"/>
      <c r="F845" s="1799"/>
      <c r="G845" s="773"/>
      <c r="I845" s="333"/>
    </row>
    <row r="846" spans="1:9" ht="14.4" hidden="1">
      <c r="A846" s="100"/>
      <c r="B846" s="100"/>
      <c r="C846" s="774"/>
      <c r="D846" s="1799"/>
      <c r="E846" s="1799"/>
      <c r="F846" s="1799"/>
      <c r="G846" s="773"/>
      <c r="I846" s="1128"/>
    </row>
    <row r="847" spans="1:9" ht="14.4" hidden="1">
      <c r="A847" s="100"/>
      <c r="B847" s="100"/>
      <c r="C847" s="774"/>
      <c r="D847" s="1799"/>
      <c r="E847" s="1799"/>
      <c r="F847" s="1799"/>
      <c r="G847" s="773"/>
      <c r="I847" s="1128"/>
    </row>
    <row r="848" spans="1:9" ht="14.4" hidden="1">
      <c r="A848" s="100"/>
      <c r="B848" s="100"/>
      <c r="C848" s="774"/>
      <c r="D848" s="1799"/>
      <c r="E848" s="1799"/>
      <c r="F848" s="1799"/>
      <c r="G848" s="773"/>
      <c r="I848" s="1128"/>
    </row>
    <row r="849" spans="1:9" ht="14.4" hidden="1">
      <c r="A849" s="100"/>
      <c r="B849" s="100"/>
      <c r="C849" s="774"/>
      <c r="D849" s="1799"/>
      <c r="E849" s="1799"/>
      <c r="F849" s="1799"/>
      <c r="G849" s="773"/>
      <c r="I849" s="1128"/>
    </row>
    <row r="850" spans="1:9" ht="14.4" hidden="1">
      <c r="A850" s="100"/>
      <c r="B850" s="100"/>
      <c r="C850" s="774"/>
      <c r="D850" s="1799"/>
      <c r="E850" s="1799"/>
      <c r="F850" s="1799"/>
      <c r="G850" s="773"/>
      <c r="I850" s="1128"/>
    </row>
    <row r="851" spans="1:9" ht="14.4" hidden="1">
      <c r="A851" s="100"/>
      <c r="B851" s="100"/>
      <c r="C851" s="774"/>
      <c r="D851" s="1119"/>
      <c r="E851" s="1119"/>
      <c r="F851" s="1119"/>
      <c r="G851" s="773"/>
      <c r="I851" s="1128"/>
    </row>
    <row r="852" spans="1:9" ht="14.4" hidden="1">
      <c r="A852" s="100"/>
      <c r="B852" s="335" t="s">
        <v>311</v>
      </c>
      <c r="C852" s="774"/>
      <c r="D852" s="1773" t="s">
        <v>550</v>
      </c>
      <c r="E852" s="1773"/>
      <c r="F852" s="1773"/>
      <c r="G852" s="773"/>
      <c r="I852" s="333"/>
    </row>
    <row r="853" spans="1:9" ht="14.4" hidden="1">
      <c r="A853" s="100"/>
      <c r="B853" s="100"/>
      <c r="C853" s="774"/>
      <c r="D853" s="1773"/>
      <c r="E853" s="1773"/>
      <c r="F853" s="1773"/>
      <c r="G853" s="773"/>
      <c r="I853" s="1128"/>
    </row>
    <row r="854" spans="1:9" hidden="1">
      <c r="A854" s="1060"/>
      <c r="B854" s="1060"/>
      <c r="C854" s="774"/>
      <c r="D854" s="1773"/>
      <c r="E854" s="1773"/>
      <c r="F854" s="1773"/>
      <c r="G854" s="773"/>
      <c r="I854" s="1128"/>
    </row>
    <row r="855" spans="1:9" ht="14.4" hidden="1">
      <c r="A855" s="100"/>
      <c r="B855" s="1060"/>
      <c r="C855" s="774"/>
      <c r="D855" s="1773"/>
      <c r="E855" s="1773"/>
      <c r="F855" s="1773"/>
      <c r="G855" s="773"/>
      <c r="I855" s="1128"/>
    </row>
    <row r="856" spans="1:9" ht="12.75" hidden="1" customHeight="1">
      <c r="A856" s="100"/>
      <c r="B856" s="1060"/>
      <c r="C856" s="774"/>
      <c r="D856" s="1773"/>
      <c r="E856" s="1773"/>
      <c r="F856" s="1773"/>
      <c r="G856" s="773"/>
      <c r="I856" s="1128"/>
    </row>
    <row r="857" spans="1:9" ht="12.75" hidden="1" customHeight="1">
      <c r="A857" s="100"/>
      <c r="B857" s="1060"/>
      <c r="C857" s="774"/>
      <c r="D857" s="1773"/>
      <c r="E857" s="1773"/>
      <c r="F857" s="1773"/>
      <c r="G857" s="773"/>
      <c r="I857" s="1128"/>
    </row>
    <row r="858" spans="1:9" ht="12.75" hidden="1" customHeight="1">
      <c r="A858" s="1060"/>
      <c r="B858" s="1060"/>
      <c r="C858" s="774"/>
      <c r="D858" s="773"/>
      <c r="E858" s="2"/>
      <c r="F858" s="2"/>
      <c r="G858" s="773"/>
      <c r="I858" s="1128"/>
    </row>
    <row r="859" spans="1:9" ht="12.75" customHeight="1">
      <c r="A859" s="1791" t="s">
        <v>551</v>
      </c>
      <c r="B859" s="1791"/>
      <c r="C859" s="1791"/>
      <c r="D859" s="1791"/>
      <c r="E859" s="1791"/>
      <c r="F859" s="1791"/>
      <c r="G859" s="1791"/>
      <c r="H859" s="804"/>
      <c r="I859" s="924"/>
    </row>
    <row r="860" spans="1:9" ht="12.75" customHeight="1">
      <c r="A860" s="98"/>
      <c r="B860" s="98"/>
      <c r="C860" s="774"/>
      <c r="D860" s="773"/>
      <c r="E860" s="773"/>
      <c r="F860" s="773"/>
      <c r="G860" s="773"/>
      <c r="I860" s="1128"/>
    </row>
    <row r="861" spans="1:9" ht="12.75" customHeight="1">
      <c r="A861" s="100"/>
      <c r="B861" s="100"/>
      <c r="C861" s="1065"/>
      <c r="D861" s="1796" t="s">
        <v>552</v>
      </c>
      <c r="E861" s="1796"/>
      <c r="F861" s="1796"/>
      <c r="G861" s="2"/>
      <c r="I861" s="1128"/>
    </row>
    <row r="862" spans="1:9" ht="14.25" customHeight="1">
      <c r="A862" s="100"/>
      <c r="B862" s="100"/>
      <c r="C862" s="1065"/>
      <c r="D862" s="1424" t="s">
        <v>553</v>
      </c>
      <c r="E862" s="1424"/>
      <c r="F862" s="1424"/>
      <c r="G862" s="2"/>
      <c r="I862" s="1128"/>
    </row>
    <row r="863" spans="1:9" ht="12.75" customHeight="1">
      <c r="A863" s="100"/>
      <c r="B863" s="100"/>
      <c r="C863" s="1065"/>
      <c r="D863" s="1068"/>
      <c r="E863" s="1068"/>
      <c r="F863" s="1068"/>
      <c r="G863" s="2"/>
      <c r="I863" s="1128"/>
    </row>
    <row r="864" spans="1:9" ht="12.75" customHeight="1">
      <c r="A864" s="1065"/>
      <c r="B864" s="335" t="s">
        <v>311</v>
      </c>
      <c r="C864" s="774"/>
      <c r="D864" s="1424" t="s">
        <v>554</v>
      </c>
      <c r="E864" s="1424"/>
      <c r="F864" s="1424"/>
      <c r="G864" s="2"/>
      <c r="I864" s="1128" t="s">
        <v>555</v>
      </c>
    </row>
    <row r="865" spans="1:9" ht="14.25" customHeight="1">
      <c r="A865" s="1060"/>
      <c r="B865" s="1060"/>
      <c r="C865" s="774"/>
      <c r="E865" s="812" t="s">
        <v>380</v>
      </c>
      <c r="F865" s="1118"/>
      <c r="G865" s="2"/>
      <c r="I865" s="1128"/>
    </row>
    <row r="866" spans="1:9" ht="12.75" customHeight="1">
      <c r="A866" s="1060"/>
      <c r="B866" s="1060"/>
      <c r="C866" s="774"/>
      <c r="D866" s="776"/>
      <c r="E866" s="2"/>
      <c r="F866" s="2"/>
      <c r="G866" s="2"/>
      <c r="I866" s="1128"/>
    </row>
    <row r="867" spans="1:9" ht="14.25" hidden="1" customHeight="1">
      <c r="A867" s="1060"/>
      <c r="B867" s="335" t="s">
        <v>311</v>
      </c>
      <c r="C867" s="774"/>
      <c r="D867" s="1805" t="s">
        <v>556</v>
      </c>
      <c r="E867" s="1805"/>
      <c r="F867" s="1805"/>
      <c r="G867" s="2"/>
      <c r="I867" s="1128"/>
    </row>
    <row r="868" spans="1:9" ht="12.75" hidden="1" customHeight="1">
      <c r="A868" s="1060"/>
      <c r="B868" s="1060"/>
      <c r="C868" s="774"/>
      <c r="D868" s="1805"/>
      <c r="E868" s="1805"/>
      <c r="F868" s="1805"/>
      <c r="G868" s="2"/>
      <c r="I868" s="1128"/>
    </row>
    <row r="869" spans="1:9" ht="12.75" hidden="1" customHeight="1">
      <c r="A869" s="1060"/>
      <c r="B869" s="1060"/>
      <c r="C869" s="774"/>
      <c r="D869" s="1805"/>
      <c r="E869" s="1805"/>
      <c r="F869" s="1805"/>
      <c r="G869" s="2"/>
      <c r="I869" s="1128"/>
    </row>
    <row r="870" spans="1:9" ht="12.75" hidden="1" customHeight="1">
      <c r="A870" s="1060"/>
      <c r="B870" s="1060"/>
      <c r="C870" s="774"/>
      <c r="D870" s="1805"/>
      <c r="E870" s="1805"/>
      <c r="F870" s="1805"/>
      <c r="G870" s="2"/>
      <c r="I870" s="1128"/>
    </row>
    <row r="871" spans="1:9" ht="12.75" hidden="1" customHeight="1">
      <c r="A871" s="1060"/>
      <c r="B871" s="1060"/>
      <c r="C871" s="774"/>
      <c r="D871" s="1805"/>
      <c r="E871" s="1805"/>
      <c r="F871" s="1805"/>
      <c r="G871" s="2"/>
      <c r="I871" s="1128"/>
    </row>
    <row r="872" spans="1:9" ht="12.75" hidden="1" customHeight="1">
      <c r="A872" s="1060"/>
      <c r="B872" s="1060"/>
      <c r="C872" s="774"/>
      <c r="D872" s="1805"/>
      <c r="E872" s="1805"/>
      <c r="F872" s="1805"/>
      <c r="G872" s="2"/>
      <c r="I872" s="1128"/>
    </row>
    <row r="873" spans="1:9" ht="12.75" hidden="1" customHeight="1">
      <c r="A873" s="1060"/>
      <c r="B873" s="1060"/>
      <c r="C873" s="774"/>
      <c r="D873" s="1805"/>
      <c r="E873" s="1805"/>
      <c r="F873" s="1805"/>
      <c r="G873" s="2"/>
      <c r="I873" s="1128"/>
    </row>
    <row r="874" spans="1:9" ht="12.75" hidden="1" customHeight="1">
      <c r="A874" s="1060"/>
      <c r="B874" s="1060"/>
      <c r="C874" s="774"/>
      <c r="D874" s="1805"/>
      <c r="E874" s="1805"/>
      <c r="F874" s="1805"/>
      <c r="G874" s="2"/>
      <c r="I874" s="1128"/>
    </row>
    <row r="875" spans="1:9" ht="12.75" hidden="1" customHeight="1">
      <c r="A875" s="1060"/>
      <c r="B875" s="1060"/>
      <c r="C875" s="774"/>
      <c r="D875" s="1805"/>
      <c r="E875" s="1805"/>
      <c r="F875" s="1805"/>
      <c r="G875" s="2"/>
      <c r="I875" s="1128"/>
    </row>
    <row r="876" spans="1:9" ht="12.75" hidden="1" customHeight="1">
      <c r="A876" s="1060"/>
      <c r="B876" s="1060"/>
      <c r="C876" s="774"/>
      <c r="D876" s="1805"/>
      <c r="E876" s="1805"/>
      <c r="F876" s="1805"/>
      <c r="G876" s="2"/>
      <c r="I876" s="1128"/>
    </row>
    <row r="877" spans="1:9" ht="12.75" hidden="1" customHeight="1">
      <c r="A877" s="1060"/>
      <c r="B877" s="1060"/>
      <c r="C877" s="774"/>
      <c r="D877" s="776"/>
      <c r="E877" s="2"/>
      <c r="F877" s="2"/>
      <c r="G877" s="2"/>
      <c r="I877" s="1128"/>
    </row>
    <row r="878" spans="1:9" ht="12.75" customHeight="1">
      <c r="A878" s="100"/>
      <c r="B878" s="335" t="s">
        <v>311</v>
      </c>
      <c r="C878" s="774"/>
      <c r="D878" s="1424" t="s">
        <v>557</v>
      </c>
      <c r="E878" s="1424"/>
      <c r="F878" s="1424"/>
      <c r="G878" s="2"/>
      <c r="I878" s="1128" t="s">
        <v>558</v>
      </c>
    </row>
    <row r="879" spans="1:9" ht="12.75" customHeight="1">
      <c r="A879" s="100"/>
      <c r="B879" s="100"/>
      <c r="C879" s="774"/>
      <c r="D879" s="1424"/>
      <c r="E879" s="1424"/>
      <c r="F879" s="1424"/>
      <c r="G879" s="2"/>
      <c r="I879" s="1128"/>
    </row>
    <row r="880" spans="1:9" ht="12.75" customHeight="1">
      <c r="A880" s="100"/>
      <c r="B880" s="100"/>
      <c r="C880" s="774"/>
      <c r="D880" s="1424"/>
      <c r="E880" s="1424"/>
      <c r="F880" s="1424"/>
      <c r="G880" s="2"/>
      <c r="I880" s="1128"/>
    </row>
    <row r="881" spans="1:9" ht="12.75" customHeight="1">
      <c r="A881" s="100"/>
      <c r="B881" s="100"/>
      <c r="C881" s="774"/>
      <c r="D881" s="68"/>
      <c r="E881" s="2"/>
      <c r="F881" s="2"/>
      <c r="G881" s="2"/>
      <c r="I881" s="1128"/>
    </row>
    <row r="882" spans="1:9" ht="12.75" customHeight="1">
      <c r="A882" s="777"/>
      <c r="B882" s="335" t="s">
        <v>311</v>
      </c>
      <c r="C882" s="774"/>
      <c r="D882" s="1796" t="s">
        <v>559</v>
      </c>
      <c r="E882" s="1796"/>
      <c r="F882" s="1796"/>
      <c r="G882" s="2"/>
      <c r="I882" s="1128"/>
    </row>
    <row r="883" spans="1:9" ht="12.75" customHeight="1">
      <c r="A883" s="1065"/>
      <c r="B883" s="777"/>
      <c r="C883" s="774"/>
      <c r="D883" s="1796"/>
      <c r="E883" s="1796"/>
      <c r="F883" s="1796"/>
      <c r="G883" s="2"/>
      <c r="I883" s="1128"/>
    </row>
    <row r="884" spans="1:9" ht="12.75" customHeight="1">
      <c r="A884" s="100"/>
      <c r="B884" s="1065"/>
      <c r="C884" s="774"/>
      <c r="D884" s="1424" t="s">
        <v>560</v>
      </c>
      <c r="E884" s="1424"/>
      <c r="F884" s="1424"/>
      <c r="G884" s="2"/>
      <c r="I884" s="1128"/>
    </row>
    <row r="885" spans="1:9" ht="12.75" customHeight="1">
      <c r="A885" s="100"/>
      <c r="B885" s="100"/>
      <c r="C885" s="774"/>
      <c r="D885" s="1424"/>
      <c r="E885" s="1424"/>
      <c r="F885" s="1424"/>
      <c r="G885" s="2"/>
      <c r="I885" s="1128"/>
    </row>
    <row r="886" spans="1:9" ht="12.75" customHeight="1">
      <c r="A886" s="100"/>
      <c r="B886" s="100"/>
      <c r="C886" s="774"/>
      <c r="D886" s="1424"/>
      <c r="E886" s="1424"/>
      <c r="F886" s="1424"/>
      <c r="G886" s="2"/>
      <c r="I886" s="1128"/>
    </row>
    <row r="887" spans="1:9" ht="12.75" customHeight="1">
      <c r="A887" s="100"/>
      <c r="B887" s="100"/>
      <c r="C887" s="774"/>
      <c r="D887" s="1424"/>
      <c r="E887" s="1424"/>
      <c r="F887" s="1424"/>
      <c r="G887" s="2"/>
      <c r="I887" s="1128"/>
    </row>
    <row r="888" spans="1:9" ht="12.75" customHeight="1">
      <c r="A888" s="100"/>
      <c r="B888" s="100"/>
      <c r="C888" s="774"/>
      <c r="D888" s="1424"/>
      <c r="E888" s="1424"/>
      <c r="F888" s="1424"/>
      <c r="G888" s="2"/>
      <c r="I888" s="1128"/>
    </row>
    <row r="889" spans="1:9" ht="12.75" customHeight="1">
      <c r="A889" s="100"/>
      <c r="B889" s="100"/>
      <c r="C889" s="774"/>
      <c r="D889" s="1424"/>
      <c r="E889" s="1424"/>
      <c r="F889" s="1424"/>
      <c r="G889" s="2"/>
      <c r="I889" s="1128"/>
    </row>
    <row r="890" spans="1:9" ht="12.75" customHeight="1">
      <c r="A890" s="100"/>
      <c r="B890" s="100"/>
      <c r="C890" s="774"/>
      <c r="D890" s="68"/>
      <c r="E890" s="2"/>
      <c r="F890" s="2"/>
      <c r="G890" s="2"/>
      <c r="I890" s="1128"/>
    </row>
    <row r="891" spans="1:9" ht="12.75" customHeight="1">
      <c r="A891" s="100"/>
      <c r="B891" s="335" t="s">
        <v>311</v>
      </c>
      <c r="C891" s="774"/>
      <c r="D891" s="1424" t="s">
        <v>561</v>
      </c>
      <c r="E891" s="1424"/>
      <c r="F891" s="1424"/>
      <c r="G891" s="2"/>
      <c r="I891" s="1128" t="s">
        <v>562</v>
      </c>
    </row>
    <row r="892" spans="1:9" ht="12.75" customHeight="1">
      <c r="A892" s="100"/>
      <c r="B892" s="100"/>
      <c r="C892" s="774"/>
      <c r="D892" s="1424" t="s">
        <v>563</v>
      </c>
      <c r="E892" s="1424"/>
      <c r="F892" s="1424"/>
      <c r="G892" s="2"/>
      <c r="I892" s="1128"/>
    </row>
    <row r="893" spans="1:9" ht="12.75" customHeight="1">
      <c r="A893" s="100"/>
      <c r="B893" s="100"/>
      <c r="C893" s="774"/>
      <c r="E893" s="812" t="s">
        <v>389</v>
      </c>
      <c r="F893" s="1118"/>
      <c r="G893" s="2"/>
      <c r="I893" s="1128"/>
    </row>
    <row r="894" spans="1:9" ht="12.75" customHeight="1">
      <c r="A894" s="100"/>
      <c r="B894" s="100"/>
      <c r="C894" s="774"/>
      <c r="D894" s="68"/>
      <c r="E894" s="2"/>
      <c r="F894" s="2"/>
      <c r="G894" s="2"/>
      <c r="I894" s="1128"/>
    </row>
    <row r="895" spans="1:9" ht="12.75" customHeight="1">
      <c r="A895" s="100"/>
      <c r="B895" s="335" t="s">
        <v>311</v>
      </c>
      <c r="C895" s="774"/>
      <c r="D895" s="1424" t="s">
        <v>564</v>
      </c>
      <c r="E895" s="1424"/>
      <c r="F895" s="1424"/>
      <c r="G895" s="2"/>
      <c r="I895" s="1128" t="s">
        <v>565</v>
      </c>
    </row>
    <row r="896" spans="1:9" ht="12.75" customHeight="1">
      <c r="A896" s="100"/>
      <c r="B896" s="100"/>
      <c r="C896" s="774"/>
      <c r="D896" s="1424"/>
      <c r="E896" s="1424"/>
      <c r="F896" s="1424"/>
      <c r="G896" s="2"/>
      <c r="I896" s="1128"/>
    </row>
    <row r="897" spans="1:9" ht="12.75" customHeight="1">
      <c r="A897" s="100"/>
      <c r="B897" s="100"/>
      <c r="C897" s="774"/>
      <c r="D897" s="1424"/>
      <c r="E897" s="1424"/>
      <c r="F897" s="1424"/>
      <c r="G897" s="2"/>
      <c r="I897" s="1128"/>
    </row>
    <row r="898" spans="1:9" ht="12.75" customHeight="1">
      <c r="A898" s="100"/>
      <c r="B898" s="100"/>
      <c r="C898" s="774"/>
      <c r="D898" s="1424"/>
      <c r="E898" s="1424"/>
      <c r="F898" s="1424"/>
      <c r="G898" s="2"/>
      <c r="I898" s="1128"/>
    </row>
    <row r="899" spans="1:9" ht="12.75" customHeight="1">
      <c r="A899" s="98"/>
      <c r="B899" s="98"/>
      <c r="C899" s="98"/>
      <c r="D899" s="68"/>
      <c r="E899" s="2"/>
      <c r="F899" s="2"/>
      <c r="G899" s="2"/>
      <c r="I899" s="1128"/>
    </row>
    <row r="900" spans="1:9" ht="12.75" customHeight="1">
      <c r="A900" s="1113" t="s">
        <v>566</v>
      </c>
      <c r="B900" s="1113"/>
      <c r="C900" s="1070"/>
      <c r="D900" s="1070"/>
      <c r="E900" s="1070"/>
      <c r="F900" s="1070"/>
      <c r="G900" s="1070"/>
      <c r="H900" s="804"/>
      <c r="I900" s="924"/>
    </row>
    <row r="901" spans="1:9" ht="12.75" customHeight="1">
      <c r="A901" s="98"/>
      <c r="B901" s="98"/>
      <c r="C901" s="98"/>
      <c r="D901" s="778"/>
      <c r="E901" s="2"/>
      <c r="F901" s="2"/>
      <c r="G901" s="2"/>
      <c r="I901" s="1128"/>
    </row>
    <row r="902" spans="1:9" ht="12.75" customHeight="1">
      <c r="A902" s="1065"/>
      <c r="B902" s="1065"/>
      <c r="C902" s="99"/>
      <c r="D902" s="1803" t="s">
        <v>567</v>
      </c>
      <c r="E902" s="1803"/>
      <c r="F902" s="1803"/>
      <c r="G902" s="773"/>
      <c r="I902" s="1128"/>
    </row>
    <row r="903" spans="1:9" ht="12.75" customHeight="1">
      <c r="A903" s="1065"/>
      <c r="B903" s="1065"/>
      <c r="C903" s="99"/>
      <c r="D903" s="1804" t="s">
        <v>568</v>
      </c>
      <c r="E903" s="1804"/>
      <c r="F903" s="1804"/>
      <c r="G903" s="773"/>
      <c r="I903" s="1128"/>
    </row>
    <row r="904" spans="1:9" ht="12.75" customHeight="1">
      <c r="A904" s="1065"/>
      <c r="B904" s="1065"/>
      <c r="C904" s="99"/>
      <c r="D904" s="1125"/>
      <c r="E904" s="1125"/>
      <c r="F904" s="1125"/>
      <c r="G904" s="773"/>
      <c r="I904" s="1128"/>
    </row>
    <row r="905" spans="1:9" ht="12.75" customHeight="1">
      <c r="A905" s="100"/>
      <c r="B905" s="335" t="s">
        <v>311</v>
      </c>
      <c r="C905" s="1065"/>
      <c r="D905" s="1783" t="s">
        <v>569</v>
      </c>
      <c r="E905" s="1783"/>
      <c r="F905" s="1783"/>
      <c r="G905" s="773"/>
      <c r="I905" s="1128" t="s">
        <v>562</v>
      </c>
    </row>
    <row r="906" spans="1:9" ht="12.75" customHeight="1">
      <c r="A906" s="1065"/>
      <c r="B906" s="1065"/>
      <c r="C906" s="1065"/>
      <c r="D906" s="1" t="s">
        <v>357</v>
      </c>
      <c r="E906" s="812" t="s">
        <v>389</v>
      </c>
      <c r="F906" s="814"/>
      <c r="G906" s="773"/>
      <c r="I906" s="1128"/>
    </row>
    <row r="907" spans="1:9" ht="12.75" customHeight="1">
      <c r="A907" s="1065"/>
      <c r="B907" s="1065"/>
      <c r="C907" s="1065"/>
      <c r="D907" s="68"/>
      <c r="E907" s="773"/>
      <c r="F907" s="773"/>
      <c r="G907" s="773"/>
      <c r="I907" s="1128"/>
    </row>
    <row r="908" spans="1:9" ht="12.75" customHeight="1">
      <c r="A908" s="100"/>
      <c r="B908" s="335" t="s">
        <v>311</v>
      </c>
      <c r="C908" s="1065"/>
      <c r="D908" s="1424" t="s">
        <v>570</v>
      </c>
      <c r="E908" s="1793"/>
      <c r="F908" s="1793"/>
      <c r="G908" s="2"/>
      <c r="I908" s="1128" t="s">
        <v>565</v>
      </c>
    </row>
    <row r="909" spans="1:9" ht="12.75" customHeight="1">
      <c r="A909" s="1065"/>
      <c r="B909" s="1065"/>
      <c r="C909" s="1065"/>
      <c r="D909" s="1793"/>
      <c r="E909" s="1793"/>
      <c r="F909" s="1793"/>
      <c r="G909" s="2"/>
      <c r="I909" s="1128"/>
    </row>
    <row r="910" spans="1:9" ht="12.75" customHeight="1">
      <c r="A910" s="1065"/>
      <c r="B910" s="1065"/>
      <c r="C910" s="1065"/>
      <c r="D910" s="68"/>
      <c r="E910" s="2"/>
      <c r="F910" s="2"/>
      <c r="G910" s="2"/>
      <c r="I910" s="1128"/>
    </row>
    <row r="911" spans="1:9" ht="12.75" customHeight="1">
      <c r="A911" s="1065"/>
      <c r="B911" s="335" t="s">
        <v>311</v>
      </c>
      <c r="C911" s="1065"/>
      <c r="D911" s="1794" t="s">
        <v>571</v>
      </c>
      <c r="E911" s="1794"/>
      <c r="F911" s="1794"/>
      <c r="G911" s="773"/>
      <c r="I911" s="1128"/>
    </row>
    <row r="912" spans="1:9" ht="12.75" customHeight="1">
      <c r="A912" s="1065"/>
      <c r="B912" s="779"/>
      <c r="C912" s="1065"/>
      <c r="D912" s="1794"/>
      <c r="E912" s="1794"/>
      <c r="F912" s="1794"/>
      <c r="G912" s="773"/>
      <c r="I912" s="1128"/>
    </row>
    <row r="913" spans="1:9" ht="12.75" customHeight="1">
      <c r="A913" s="100"/>
      <c r="B913"/>
      <c r="C913" s="1065"/>
      <c r="D913" s="1424" t="s">
        <v>560</v>
      </c>
      <c r="E913" s="1424"/>
      <c r="F913" s="1424"/>
      <c r="G913" s="773"/>
      <c r="I913" s="1128"/>
    </row>
    <row r="914" spans="1:9" ht="12.75" customHeight="1">
      <c r="A914" s="100"/>
      <c r="B914" s="100"/>
      <c r="C914" s="1065"/>
      <c r="D914" s="1424"/>
      <c r="E914" s="1424"/>
      <c r="F914" s="1424"/>
      <c r="G914" s="773"/>
      <c r="I914" s="1128"/>
    </row>
    <row r="915" spans="1:9" ht="12.75" customHeight="1">
      <c r="A915" s="100"/>
      <c r="B915" s="100"/>
      <c r="C915" s="1065"/>
      <c r="D915" s="1424"/>
      <c r="E915" s="1424"/>
      <c r="F915" s="1424"/>
      <c r="G915" s="773"/>
      <c r="I915" s="1128"/>
    </row>
    <row r="916" spans="1:9" ht="12.75" customHeight="1">
      <c r="A916" s="100"/>
      <c r="B916" s="100"/>
      <c r="C916" s="1065"/>
      <c r="D916" s="1424"/>
      <c r="E916" s="1424"/>
      <c r="F916" s="1424"/>
      <c r="G916" s="773"/>
      <c r="I916" s="1128"/>
    </row>
    <row r="917" spans="1:9" ht="12.75" customHeight="1">
      <c r="A917" s="100"/>
      <c r="B917" s="100"/>
      <c r="C917" s="1065"/>
      <c r="D917" s="1424"/>
      <c r="E917" s="1424"/>
      <c r="F917" s="1424"/>
      <c r="G917" s="773"/>
      <c r="I917" s="1128"/>
    </row>
    <row r="918" spans="1:9" ht="12.75" customHeight="1">
      <c r="A918" s="100"/>
      <c r="B918" s="100"/>
      <c r="C918" s="1065"/>
      <c r="D918" s="1424"/>
      <c r="E918" s="1424"/>
      <c r="F918" s="1424"/>
      <c r="G918" s="773"/>
      <c r="I918" s="1128"/>
    </row>
    <row r="919" spans="1:9" ht="12.75" customHeight="1">
      <c r="A919" s="100"/>
      <c r="B919" s="100"/>
      <c r="C919" s="1065"/>
      <c r="D919" s="68"/>
      <c r="E919" s="773"/>
      <c r="F919" s="773"/>
      <c r="G919" s="773"/>
      <c r="I919" s="1128"/>
    </row>
    <row r="920" spans="1:9" ht="12.75" customHeight="1">
      <c r="A920" s="100"/>
      <c r="B920" s="335" t="s">
        <v>311</v>
      </c>
      <c r="C920" s="1065"/>
      <c r="D920" s="1784" t="s">
        <v>561</v>
      </c>
      <c r="E920" s="1784"/>
      <c r="F920" s="1784"/>
      <c r="G920" s="773"/>
      <c r="I920" s="1128"/>
    </row>
    <row r="921" spans="1:9" ht="12.75" customHeight="1">
      <c r="A921" s="100"/>
      <c r="B921" s="100"/>
      <c r="C921" s="1065"/>
      <c r="D921" s="1784" t="s">
        <v>563</v>
      </c>
      <c r="E921" s="1784"/>
      <c r="F921" s="1784"/>
      <c r="G921" s="773"/>
      <c r="I921" s="1128"/>
    </row>
    <row r="922" spans="1:9" ht="12.75" customHeight="1">
      <c r="A922" s="100"/>
      <c r="B922" s="100"/>
      <c r="C922" s="1065"/>
      <c r="D922" s="1" t="s">
        <v>572</v>
      </c>
      <c r="E922" s="812" t="s">
        <v>389</v>
      </c>
      <c r="F922" s="815"/>
      <c r="G922" s="773"/>
      <c r="I922" s="1128"/>
    </row>
    <row r="923" spans="1:9" ht="12.75" customHeight="1">
      <c r="A923" s="100"/>
      <c r="B923" s="100"/>
      <c r="C923" s="1065"/>
      <c r="D923" s="68"/>
      <c r="E923" s="773"/>
      <c r="F923" s="773"/>
      <c r="G923" s="773"/>
      <c r="I923" s="1128"/>
    </row>
    <row r="924" spans="1:9" ht="12.75" customHeight="1">
      <c r="A924" s="100"/>
      <c r="B924" s="335" t="s">
        <v>311</v>
      </c>
      <c r="C924" s="1065"/>
      <c r="D924" s="1424" t="s">
        <v>564</v>
      </c>
      <c r="E924" s="1424"/>
      <c r="F924" s="1424"/>
      <c r="G924" s="773"/>
      <c r="I924" s="1128"/>
    </row>
    <row r="925" spans="1:9" ht="12.75" customHeight="1">
      <c r="A925" s="100"/>
      <c r="B925" s="100"/>
      <c r="C925" s="1065"/>
      <c r="D925" s="1424"/>
      <c r="E925" s="1424"/>
      <c r="F925" s="1424"/>
      <c r="G925" s="773"/>
      <c r="I925" s="1128"/>
    </row>
    <row r="926" spans="1:9" ht="12.75" customHeight="1">
      <c r="A926" s="100"/>
      <c r="B926" s="100"/>
      <c r="C926" s="1065"/>
      <c r="D926" s="1424"/>
      <c r="E926" s="1424"/>
      <c r="F926" s="1424"/>
      <c r="G926" s="773"/>
      <c r="I926" s="1128"/>
    </row>
    <row r="927" spans="1:9" ht="12.75" customHeight="1">
      <c r="A927" s="100"/>
      <c r="B927" s="100"/>
      <c r="C927" s="1065"/>
      <c r="D927" s="1424"/>
      <c r="E927" s="1424"/>
      <c r="F927" s="1424"/>
      <c r="G927" s="773"/>
      <c r="I927" s="1128"/>
    </row>
    <row r="928" spans="1:9" ht="12.75" customHeight="1">
      <c r="A928" s="68"/>
      <c r="B928" s="68"/>
      <c r="C928" s="774"/>
      <c r="D928" s="773"/>
      <c r="E928" s="773"/>
      <c r="F928" s="773"/>
      <c r="G928" s="773"/>
      <c r="I928" s="1128"/>
    </row>
    <row r="929" spans="1:9" ht="12.75" customHeight="1">
      <c r="A929" s="1791" t="s">
        <v>573</v>
      </c>
      <c r="B929" s="1791"/>
      <c r="C929" s="1791"/>
      <c r="D929" s="1791"/>
      <c r="E929" s="1791"/>
      <c r="F929" s="1791"/>
      <c r="G929" s="1791"/>
      <c r="H929" s="804"/>
      <c r="I929" s="924"/>
    </row>
    <row r="930" spans="1:9" ht="12.75" customHeight="1">
      <c r="A930" s="38"/>
      <c r="B930" s="38"/>
      <c r="C930" s="38"/>
      <c r="D930" s="38"/>
      <c r="E930" s="38"/>
      <c r="F930" s="38"/>
      <c r="G930" s="38"/>
      <c r="I930" s="1128"/>
    </row>
    <row r="931" spans="1:9" ht="12.75" customHeight="1">
      <c r="A931" s="38"/>
      <c r="B931" s="38"/>
      <c r="C931" s="38"/>
      <c r="D931" s="1809" t="s">
        <v>574</v>
      </c>
      <c r="E931" s="1809"/>
      <c r="F931" s="1809"/>
      <c r="G931" s="38"/>
      <c r="I931" s="1128"/>
    </row>
    <row r="932" spans="1:9" ht="12.75" customHeight="1">
      <c r="A932" s="38"/>
      <c r="B932" s="38"/>
      <c r="C932" s="38"/>
      <c r="D932" s="1114"/>
      <c r="E932" s="1114"/>
      <c r="F932" s="1114"/>
      <c r="G932" s="38"/>
      <c r="I932" s="1128"/>
    </row>
    <row r="933" spans="1:9" ht="12.75" customHeight="1">
      <c r="A933" s="38"/>
      <c r="B933" s="335" t="s">
        <v>311</v>
      </c>
      <c r="C933" s="38"/>
      <c r="D933" s="1117" t="s">
        <v>575</v>
      </c>
      <c r="E933" s="1114"/>
      <c r="F933" s="1114"/>
      <c r="G933" s="38"/>
      <c r="I933" s="1128"/>
    </row>
    <row r="934" spans="1:9" ht="12.75" customHeight="1">
      <c r="A934" s="38"/>
      <c r="B934" s="38"/>
      <c r="C934" s="38"/>
      <c r="D934" s="1114"/>
      <c r="E934" s="1114"/>
      <c r="F934" s="1114"/>
      <c r="G934" s="38"/>
      <c r="I934" s="1128"/>
    </row>
    <row r="935" spans="1:9" ht="12.75" customHeight="1">
      <c r="A935" s="1065"/>
      <c r="B935" s="1065"/>
      <c r="C935" s="774"/>
      <c r="D935" s="1809" t="s">
        <v>576</v>
      </c>
      <c r="E935" s="1809"/>
      <c r="F935" s="1809"/>
      <c r="G935" s="773"/>
      <c r="I935" s="1128"/>
    </row>
    <row r="936" spans="1:9" ht="12.75" customHeight="1">
      <c r="A936" s="98"/>
      <c r="B936" s="98"/>
      <c r="C936" s="98"/>
      <c r="D936" s="1783" t="s">
        <v>577</v>
      </c>
      <c r="E936" s="1783"/>
      <c r="F936" s="1783"/>
      <c r="G936" s="773"/>
      <c r="I936" s="1128"/>
    </row>
    <row r="937" spans="1:9" ht="12.75" customHeight="1">
      <c r="A937" s="774"/>
      <c r="B937" s="774"/>
      <c r="C937" s="774"/>
      <c r="D937" s="1"/>
      <c r="E937" s="773"/>
      <c r="F937" s="773"/>
      <c r="G937" s="773"/>
      <c r="I937" s="1128"/>
    </row>
    <row r="938" spans="1:9" ht="12.75" customHeight="1">
      <c r="A938" s="100"/>
      <c r="B938" s="335" t="s">
        <v>311</v>
      </c>
      <c r="C938" s="1065"/>
      <c r="D938" s="1424" t="s">
        <v>578</v>
      </c>
      <c r="E938" s="1424"/>
      <c r="F938" s="1424"/>
      <c r="G938" s="2"/>
      <c r="I938" s="1128"/>
    </row>
    <row r="939" spans="1:9" ht="12.75" customHeight="1">
      <c r="A939" s="1065"/>
      <c r="B939" s="1065"/>
      <c r="C939" s="1065"/>
      <c r="D939" s="1424"/>
      <c r="E939" s="1424"/>
      <c r="F939" s="1424"/>
      <c r="G939" s="2"/>
      <c r="I939" s="1128"/>
    </row>
    <row r="940" spans="1:9" ht="12.75" customHeight="1">
      <c r="A940" s="98"/>
      <c r="B940" s="98"/>
      <c r="C940" s="98"/>
      <c r="D940" s="1424" t="s">
        <v>579</v>
      </c>
      <c r="E940" s="1424"/>
      <c r="F940" s="1424"/>
      <c r="G940" s="773"/>
      <c r="I940" s="1128"/>
    </row>
    <row r="941" spans="1:9" ht="12.75" customHeight="1">
      <c r="A941" s="98"/>
      <c r="B941" s="98"/>
      <c r="C941" s="98"/>
      <c r="D941" s="1424"/>
      <c r="E941" s="1424"/>
      <c r="F941" s="1424"/>
      <c r="G941" s="773"/>
      <c r="I941" s="1128"/>
    </row>
    <row r="942" spans="1:9" ht="12.75" customHeight="1">
      <c r="A942" s="98"/>
      <c r="B942" s="98"/>
      <c r="C942" s="98"/>
      <c r="D942" s="2"/>
      <c r="E942" s="2"/>
      <c r="F942" s="773"/>
      <c r="G942" s="773"/>
      <c r="I942" s="1128"/>
    </row>
    <row r="943" spans="1:9" ht="12.75" customHeight="1">
      <c r="A943" s="100"/>
      <c r="B943" s="335" t="s">
        <v>311</v>
      </c>
      <c r="C943" s="99"/>
      <c r="D943" s="1750" t="s">
        <v>580</v>
      </c>
      <c r="E943" s="1750"/>
      <c r="F943" s="1750"/>
      <c r="G943" s="773"/>
      <c r="I943" s="1128"/>
    </row>
    <row r="944" spans="1:9" ht="12.75" customHeight="1">
      <c r="A944" s="100"/>
      <c r="B944" s="100"/>
      <c r="C944" s="99"/>
      <c r="D944" s="1750"/>
      <c r="E944" s="1750"/>
      <c r="F944" s="1750"/>
      <c r="G944" s="773"/>
      <c r="I944" s="1128"/>
    </row>
    <row r="945" spans="1:9" ht="12.75" customHeight="1">
      <c r="A945" s="100"/>
      <c r="B945" s="100"/>
      <c r="C945" s="99"/>
      <c r="D945" s="1750"/>
      <c r="E945" s="1750"/>
      <c r="F945" s="1750"/>
      <c r="G945" s="773"/>
      <c r="I945" s="1128"/>
    </row>
    <row r="946" spans="1:9" ht="12.75" customHeight="1">
      <c r="A946" s="100"/>
      <c r="B946" s="100"/>
      <c r="C946" s="99"/>
      <c r="D946" s="1750"/>
      <c r="E946" s="1750"/>
      <c r="F946" s="1750"/>
      <c r="G946" s="773"/>
      <c r="I946" s="1128"/>
    </row>
    <row r="947" spans="1:9" ht="12.75" customHeight="1">
      <c r="A947" s="100"/>
      <c r="B947" s="100"/>
      <c r="C947" s="99"/>
      <c r="D947" s="1750"/>
      <c r="E947" s="1750"/>
      <c r="F947" s="1750"/>
      <c r="G947" s="773"/>
      <c r="I947" s="1128"/>
    </row>
    <row r="948" spans="1:9" ht="12.75" customHeight="1">
      <c r="A948" s="99"/>
      <c r="B948" s="99"/>
      <c r="C948" s="99"/>
      <c r="D948" s="1750"/>
      <c r="E948" s="1750"/>
      <c r="F948" s="1750"/>
      <c r="G948" s="773"/>
      <c r="I948" s="1128"/>
    </row>
    <row r="949" spans="1:9" ht="12.75" customHeight="1">
      <c r="A949" s="99"/>
      <c r="B949" s="99"/>
      <c r="C949" s="99"/>
      <c r="D949" s="1750"/>
      <c r="E949" s="1750"/>
      <c r="F949" s="1750"/>
      <c r="G949" s="773"/>
      <c r="I949" s="1128"/>
    </row>
    <row r="950" spans="1:9" ht="12.75" customHeight="1">
      <c r="A950" s="99"/>
      <c r="B950" s="99"/>
      <c r="C950" s="99"/>
      <c r="D950" s="1750"/>
      <c r="E950" s="1750"/>
      <c r="F950" s="1750"/>
      <c r="G950" s="773"/>
      <c r="I950" s="1128"/>
    </row>
    <row r="951" spans="1:9" ht="12.75" customHeight="1">
      <c r="A951" s="99"/>
      <c r="B951" s="99"/>
      <c r="C951" s="99"/>
      <c r="D951" s="1106"/>
      <c r="E951" s="1106"/>
      <c r="F951" s="1106"/>
      <c r="G951" s="773"/>
      <c r="I951" s="1128"/>
    </row>
    <row r="952" spans="1:9" ht="12.75" customHeight="1">
      <c r="A952" s="774"/>
      <c r="B952" s="335" t="s">
        <v>311</v>
      </c>
      <c r="C952" s="774"/>
      <c r="D952" s="1424" t="s">
        <v>581</v>
      </c>
      <c r="E952" s="1424"/>
      <c r="F952" s="1424"/>
      <c r="G952" s="773"/>
      <c r="I952" s="1128"/>
    </row>
    <row r="953" spans="1:9" ht="12.75" customHeight="1">
      <c r="A953" s="774"/>
      <c r="B953" s="774"/>
      <c r="C953" s="774"/>
      <c r="D953" s="1424"/>
      <c r="E953" s="1424"/>
      <c r="F953" s="1424"/>
      <c r="G953" s="773"/>
      <c r="I953" s="1128"/>
    </row>
    <row r="954" spans="1:9" ht="12.75" customHeight="1">
      <c r="A954" s="774"/>
      <c r="B954" s="774"/>
      <c r="C954" s="774"/>
      <c r="D954" s="773"/>
      <c r="E954" s="773"/>
      <c r="F954" s="773"/>
      <c r="G954" s="773"/>
      <c r="I954" s="1128"/>
    </row>
    <row r="955" spans="1:9" ht="12.75" customHeight="1">
      <c r="A955" s="774"/>
      <c r="B955" s="335" t="s">
        <v>311</v>
      </c>
      <c r="C955" s="774"/>
      <c r="D955" s="1773" t="s">
        <v>582</v>
      </c>
      <c r="E955" s="1773"/>
      <c r="F955" s="1773"/>
      <c r="G955" s="773"/>
      <c r="I955" s="1128"/>
    </row>
    <row r="956" spans="1:9" ht="12.75" customHeight="1">
      <c r="A956" s="774"/>
      <c r="B956" s="774"/>
      <c r="C956" s="774"/>
      <c r="D956" s="1773"/>
      <c r="E956" s="1773"/>
      <c r="F956" s="1773"/>
      <c r="G956" s="773"/>
      <c r="I956" s="1128"/>
    </row>
    <row r="957" spans="1:9" ht="12.75" customHeight="1">
      <c r="A957" s="774"/>
      <c r="B957" s="774"/>
      <c r="C957" s="774"/>
      <c r="D957" s="1773"/>
      <c r="E957" s="1773"/>
      <c r="F957" s="1773"/>
      <c r="G957" s="773"/>
      <c r="I957" s="1128"/>
    </row>
    <row r="958" spans="1:9" ht="12.75" customHeight="1">
      <c r="A958" s="774"/>
      <c r="B958" s="774"/>
      <c r="C958" s="774"/>
      <c r="D958" s="1773"/>
      <c r="E958" s="1773"/>
      <c r="F958" s="1773"/>
      <c r="G958" s="773"/>
      <c r="I958" s="1128"/>
    </row>
    <row r="959" spans="1:9" ht="12.75" customHeight="1">
      <c r="A959" s="774"/>
      <c r="B959" s="774"/>
      <c r="C959" s="774"/>
      <c r="D959" s="68"/>
      <c r="E959" s="773"/>
      <c r="F959" s="773"/>
      <c r="G959" s="773"/>
      <c r="I959" s="1128"/>
    </row>
    <row r="960" spans="1:9" ht="12.75" customHeight="1">
      <c r="A960" s="774"/>
      <c r="B960" s="335" t="s">
        <v>311</v>
      </c>
      <c r="C960" s="774"/>
      <c r="D960" s="1783" t="s">
        <v>583</v>
      </c>
      <c r="E960" s="1783"/>
      <c r="F960" s="1783"/>
      <c r="G960" s="773"/>
      <c r="I960" s="1128"/>
    </row>
    <row r="961" spans="1:9" ht="12.75" customHeight="1">
      <c r="A961" s="774"/>
      <c r="B961" s="774"/>
      <c r="C961" s="774"/>
      <c r="D961" s="68"/>
      <c r="E961" s="773"/>
      <c r="F961" s="773"/>
      <c r="G961" s="773"/>
      <c r="I961" s="1128"/>
    </row>
    <row r="962" spans="1:9" ht="12.75" customHeight="1">
      <c r="A962" s="774"/>
      <c r="B962" s="335" t="s">
        <v>311</v>
      </c>
      <c r="C962" s="774"/>
      <c r="D962" s="1783" t="s">
        <v>584</v>
      </c>
      <c r="E962" s="1783"/>
      <c r="F962" s="1783"/>
      <c r="G962" s="773"/>
      <c r="I962" s="1128"/>
    </row>
    <row r="963" spans="1:9" ht="12.75" customHeight="1">
      <c r="A963" s="99"/>
      <c r="B963" s="99"/>
      <c r="C963" s="99"/>
      <c r="D963" s="1"/>
      <c r="E963" s="2"/>
      <c r="F963" s="773"/>
      <c r="G963" s="773"/>
      <c r="I963" s="1128"/>
    </row>
    <row r="964" spans="1:9" customFormat="1">
      <c r="A964" s="774"/>
      <c r="B964" s="1065"/>
      <c r="C964" s="774"/>
      <c r="D964" s="1803" t="s">
        <v>585</v>
      </c>
      <c r="E964" s="1803"/>
      <c r="F964" s="1803"/>
      <c r="G964" s="773"/>
      <c r="H964" s="1036"/>
      <c r="I964" s="1036"/>
    </row>
    <row r="965" spans="1:9" customFormat="1">
      <c r="A965" s="774"/>
      <c r="B965" s="1065"/>
      <c r="C965" s="774"/>
      <c r="D965" s="1111"/>
      <c r="E965" s="773"/>
      <c r="F965" s="773"/>
      <c r="G965" s="773"/>
      <c r="H965" s="1036"/>
      <c r="I965" s="1036"/>
    </row>
    <row r="966" spans="1:9" customFormat="1" ht="14.4">
      <c r="A966" s="100"/>
      <c r="B966" s="335" t="s">
        <v>311</v>
      </c>
      <c r="C966" s="774"/>
      <c r="D966" s="1424" t="s">
        <v>586</v>
      </c>
      <c r="E966" s="1424"/>
      <c r="F966" s="1424"/>
      <c r="G966" s="773"/>
      <c r="H966" s="1036"/>
      <c r="I966" s="1036"/>
    </row>
    <row r="967" spans="1:9" customFormat="1">
      <c r="A967" s="774"/>
      <c r="B967" s="774"/>
      <c r="C967" s="774"/>
      <c r="D967" s="1424"/>
      <c r="E967" s="1424"/>
      <c r="F967" s="1424"/>
      <c r="G967" s="773"/>
      <c r="H967" s="1036"/>
      <c r="I967" s="1036"/>
    </row>
    <row r="968" spans="1:9" customFormat="1">
      <c r="A968" s="774"/>
      <c r="B968" s="774"/>
      <c r="C968" s="774"/>
      <c r="D968" s="1424"/>
      <c r="E968" s="1424"/>
      <c r="F968" s="1424"/>
      <c r="G968" s="773"/>
      <c r="H968" s="1036"/>
      <c r="I968" s="1036"/>
    </row>
    <row r="969" spans="1:9" customFormat="1">
      <c r="A969" s="774"/>
      <c r="B969" s="774"/>
      <c r="C969" s="774"/>
      <c r="D969" s="1424"/>
      <c r="E969" s="1424"/>
      <c r="F969" s="1424"/>
      <c r="G969" s="773"/>
      <c r="H969" s="1036"/>
      <c r="I969" s="1036"/>
    </row>
    <row r="970" spans="1:9" customFormat="1">
      <c r="A970" s="774"/>
      <c r="B970" s="774"/>
      <c r="C970" s="774"/>
      <c r="D970" s="1424"/>
      <c r="E970" s="1424"/>
      <c r="F970" s="1424"/>
      <c r="G970" s="773"/>
      <c r="H970" s="1036"/>
      <c r="I970" s="1036"/>
    </row>
    <row r="971" spans="1:9" customFormat="1">
      <c r="A971" s="774"/>
      <c r="B971" s="774"/>
      <c r="C971" s="774"/>
      <c r="D971" s="1424"/>
      <c r="E971" s="1424"/>
      <c r="F971" s="1424"/>
      <c r="G971" s="773"/>
      <c r="H971" s="1036"/>
      <c r="I971" s="1036"/>
    </row>
    <row r="972" spans="1:9" customFormat="1">
      <c r="A972" s="774"/>
      <c r="B972" s="774"/>
      <c r="C972" s="774"/>
      <c r="D972" s="1424"/>
      <c r="E972" s="1424"/>
      <c r="F972" s="1424"/>
      <c r="G972" s="773"/>
      <c r="H972" s="1036"/>
      <c r="I972" s="1036"/>
    </row>
    <row r="973" spans="1:9" customFormat="1">
      <c r="A973" s="774"/>
      <c r="B973" s="774"/>
      <c r="C973" s="774"/>
      <c r="D973" s="2"/>
      <c r="E973" s="2"/>
      <c r="F973" s="2"/>
      <c r="G973" s="773"/>
      <c r="H973" s="1036"/>
      <c r="I973" s="1036"/>
    </row>
    <row r="974" spans="1:9" ht="12.75" customHeight="1">
      <c r="A974" s="780"/>
      <c r="B974" s="335" t="s">
        <v>311</v>
      </c>
      <c r="C974" s="781"/>
      <c r="D974" s="1750" t="s">
        <v>587</v>
      </c>
      <c r="E974" s="1750"/>
      <c r="F974" s="1750"/>
      <c r="G974" s="782"/>
      <c r="I974" s="1128"/>
    </row>
    <row r="975" spans="1:9" ht="12.75" customHeight="1">
      <c r="A975" s="780"/>
      <c r="B975" s="780"/>
      <c r="C975" s="781"/>
      <c r="D975" s="1750"/>
      <c r="E975" s="1750"/>
      <c r="F975" s="1750"/>
      <c r="G975" s="782"/>
      <c r="I975" s="1128"/>
    </row>
    <row r="976" spans="1:9" ht="12.75" customHeight="1">
      <c r="A976" s="780"/>
      <c r="B976" s="780"/>
      <c r="C976" s="781"/>
      <c r="D976" s="1750"/>
      <c r="E976" s="1750"/>
      <c r="F976" s="1750"/>
      <c r="G976" s="782"/>
      <c r="I976" s="1128"/>
    </row>
    <row r="977" spans="1:9" ht="12.75" customHeight="1">
      <c r="A977" s="780"/>
      <c r="B977" s="780"/>
      <c r="C977" s="781"/>
      <c r="D977" s="1750"/>
      <c r="E977" s="1750"/>
      <c r="F977" s="1750"/>
      <c r="G977" s="782"/>
      <c r="I977" s="1128"/>
    </row>
    <row r="978" spans="1:9" ht="12.75" customHeight="1">
      <c r="A978" s="780"/>
      <c r="B978" s="780"/>
      <c r="C978" s="781"/>
      <c r="D978" s="1750"/>
      <c r="E978" s="1750"/>
      <c r="F978" s="1750"/>
      <c r="G978" s="782"/>
      <c r="I978" s="1128"/>
    </row>
    <row r="979" spans="1:9" ht="12.75" customHeight="1">
      <c r="A979" s="780"/>
      <c r="B979" s="780"/>
      <c r="C979" s="781"/>
      <c r="D979" s="1750"/>
      <c r="E979" s="1750"/>
      <c r="F979" s="1750"/>
      <c r="G979" s="782"/>
      <c r="I979" s="1128"/>
    </row>
    <row r="980" spans="1:9" ht="12.75" customHeight="1">
      <c r="A980" s="780"/>
      <c r="B980" s="780"/>
      <c r="C980" s="781"/>
      <c r="D980" s="1750"/>
      <c r="E980" s="1750"/>
      <c r="F980" s="1750"/>
      <c r="G980" s="782"/>
      <c r="I980" s="1128"/>
    </row>
    <row r="981" spans="1:9" ht="12.75" customHeight="1">
      <c r="A981" s="780"/>
      <c r="B981" s="780"/>
      <c r="C981" s="781"/>
      <c r="D981" s="1750"/>
      <c r="E981" s="1750"/>
      <c r="F981" s="1750"/>
      <c r="G981" s="782"/>
      <c r="I981" s="1128"/>
    </row>
    <row r="982" spans="1:9" ht="12.75" customHeight="1">
      <c r="A982" s="780"/>
      <c r="B982" s="780"/>
      <c r="C982" s="781"/>
      <c r="D982" s="1750"/>
      <c r="E982" s="1750"/>
      <c r="F982" s="1750"/>
      <c r="G982" s="782"/>
      <c r="I982" s="1128"/>
    </row>
    <row r="983" spans="1:9" ht="12.75" customHeight="1">
      <c r="A983" s="99"/>
      <c r="B983" s="99"/>
      <c r="C983" s="99"/>
      <c r="D983" s="1"/>
      <c r="E983" s="2"/>
      <c r="F983" s="773"/>
      <c r="G983" s="773"/>
      <c r="I983" s="1128"/>
    </row>
    <row r="984" spans="1:9" customFormat="1">
      <c r="A984" s="774"/>
      <c r="B984" s="335" t="s">
        <v>311</v>
      </c>
      <c r="C984" s="774"/>
      <c r="D984" s="1773" t="s">
        <v>588</v>
      </c>
      <c r="E984" s="1773"/>
      <c r="F984" s="1773"/>
      <c r="G984" s="773"/>
    </row>
    <row r="985" spans="1:9" customFormat="1">
      <c r="A985" s="774"/>
      <c r="B985" s="774"/>
      <c r="C985" s="774"/>
      <c r="D985" s="1773"/>
      <c r="E985" s="1773"/>
      <c r="F985" s="1773"/>
      <c r="G985" s="773"/>
    </row>
    <row r="986" spans="1:9" customFormat="1">
      <c r="A986" s="774"/>
      <c r="B986" s="774"/>
      <c r="C986" s="774"/>
      <c r="D986" s="1773"/>
      <c r="E986" s="1773"/>
      <c r="F986" s="1773"/>
      <c r="G986" s="773"/>
    </row>
    <row r="987" spans="1:9" customFormat="1">
      <c r="A987" s="774"/>
      <c r="B987" s="774"/>
      <c r="C987" s="774"/>
      <c r="D987" s="773"/>
      <c r="E987" s="773"/>
      <c r="F987" s="773"/>
      <c r="G987" s="773"/>
    </row>
    <row r="988" spans="1:9" customFormat="1" ht="14.4">
      <c r="A988" s="100"/>
      <c r="B988" s="335" t="s">
        <v>311</v>
      </c>
      <c r="C988" s="345"/>
      <c r="D988" s="1786" t="s">
        <v>589</v>
      </c>
      <c r="E988" s="1786"/>
      <c r="F988" s="1786"/>
      <c r="G988" s="1037"/>
    </row>
    <row r="989" spans="1:9" customFormat="1">
      <c r="A989" s="345"/>
      <c r="B989" s="345"/>
      <c r="C989" s="345"/>
      <c r="D989" s="1786"/>
      <c r="E989" s="1786"/>
      <c r="F989" s="1786"/>
      <c r="G989" s="1037"/>
    </row>
    <row r="990" spans="1:9" customFormat="1">
      <c r="A990" s="345"/>
      <c r="B990" s="345"/>
      <c r="C990" s="345"/>
      <c r="D990" s="1786"/>
      <c r="E990" s="1786"/>
      <c r="F990" s="1786"/>
      <c r="G990" s="1037"/>
    </row>
    <row r="991" spans="1:9" customFormat="1">
      <c r="A991" s="345"/>
      <c r="B991" s="345"/>
      <c r="C991" s="345"/>
      <c r="D991" s="1786"/>
      <c r="E991" s="1786"/>
      <c r="F991" s="1786"/>
      <c r="G991" s="1037"/>
    </row>
    <row r="992" spans="1:9" customFormat="1">
      <c r="A992" s="345"/>
      <c r="B992" s="345"/>
      <c r="C992" s="345"/>
      <c r="D992" s="1112"/>
      <c r="E992" s="1112"/>
      <c r="F992" s="1112"/>
      <c r="G992" s="1037"/>
    </row>
    <row r="993" spans="1:9" customFormat="1">
      <c r="A993" s="774"/>
      <c r="B993" s="774"/>
      <c r="C993" s="774"/>
      <c r="D993" s="1803" t="s">
        <v>590</v>
      </c>
      <c r="E993" s="1803"/>
      <c r="F993" s="1803"/>
      <c r="G993" s="773"/>
      <c r="H993" s="1036"/>
      <c r="I993" s="1036"/>
    </row>
    <row r="994" spans="1:9" customFormat="1">
      <c r="A994" s="774"/>
      <c r="B994" s="774"/>
      <c r="C994" s="774"/>
      <c r="D994" s="1111"/>
      <c r="E994" s="773"/>
      <c r="F994" s="773"/>
      <c r="G994" s="773"/>
      <c r="H994" s="1036"/>
      <c r="I994" s="1036"/>
    </row>
    <row r="995" spans="1:9" customFormat="1" ht="14.4">
      <c r="A995" s="100"/>
      <c r="B995" s="335" t="s">
        <v>311</v>
      </c>
      <c r="C995" s="774"/>
      <c r="D995" s="1424" t="s">
        <v>591</v>
      </c>
      <c r="E995" s="1424"/>
      <c r="F995" s="1424"/>
      <c r="G995" s="773"/>
      <c r="H995" s="1036"/>
      <c r="I995" s="1036"/>
    </row>
    <row r="996" spans="1:9" customFormat="1">
      <c r="A996" s="774"/>
      <c r="B996" s="774"/>
      <c r="C996" s="774"/>
      <c r="D996" s="1424"/>
      <c r="E996" s="1424"/>
      <c r="F996" s="1424"/>
      <c r="G996" s="773"/>
      <c r="H996" s="1036"/>
      <c r="I996" s="1036"/>
    </row>
    <row r="997" spans="1:9" customFormat="1">
      <c r="A997" s="774"/>
      <c r="B997" s="774"/>
      <c r="C997" s="774"/>
      <c r="D997" s="1424"/>
      <c r="E997" s="1424"/>
      <c r="F997" s="1424"/>
      <c r="G997" s="773"/>
      <c r="H997" s="1036"/>
      <c r="I997" s="1036"/>
    </row>
    <row r="998" spans="1:9" customFormat="1">
      <c r="A998" s="774"/>
      <c r="B998" s="774"/>
      <c r="C998" s="774"/>
      <c r="D998" s="2"/>
      <c r="E998" s="2"/>
      <c r="F998" s="2"/>
      <c r="G998" s="773"/>
      <c r="H998" s="1036"/>
      <c r="I998" s="1036"/>
    </row>
    <row r="999" spans="1:9" ht="12.75" customHeight="1">
      <c r="A999" s="100"/>
      <c r="B999" s="335" t="s">
        <v>311</v>
      </c>
      <c r="C999" s="99"/>
      <c r="D999" s="1814" t="s">
        <v>592</v>
      </c>
      <c r="E999" s="1814"/>
      <c r="F999" s="1814"/>
      <c r="G999" s="773"/>
      <c r="I999" s="1128"/>
    </row>
    <row r="1000" spans="1:9" ht="12.75" customHeight="1">
      <c r="A1000" s="100"/>
      <c r="B1000" s="100"/>
      <c r="C1000" s="99"/>
      <c r="D1000" s="1814"/>
      <c r="E1000" s="1814"/>
      <c r="F1000" s="1814"/>
      <c r="G1000" s="773"/>
      <c r="I1000" s="1128"/>
    </row>
    <row r="1001" spans="1:9" ht="12.75" customHeight="1">
      <c r="A1001" s="100"/>
      <c r="B1001" s="100"/>
      <c r="C1001" s="99"/>
      <c r="D1001" s="1814"/>
      <c r="E1001" s="1814"/>
      <c r="F1001" s="1814"/>
      <c r="G1001" s="773"/>
      <c r="I1001" s="1128"/>
    </row>
    <row r="1002" spans="1:9" ht="12.75" customHeight="1">
      <c r="A1002" s="100"/>
      <c r="B1002" s="100"/>
      <c r="C1002" s="99"/>
      <c r="D1002" s="1814"/>
      <c r="E1002" s="1814"/>
      <c r="F1002" s="1814"/>
      <c r="G1002" s="773"/>
      <c r="I1002" s="1128"/>
    </row>
    <row r="1003" spans="1:9" ht="12.75" customHeight="1">
      <c r="A1003" s="100"/>
      <c r="B1003" s="100"/>
      <c r="C1003" s="99"/>
      <c r="D1003" s="1814"/>
      <c r="E1003" s="1814"/>
      <c r="F1003" s="1814"/>
      <c r="G1003" s="773"/>
      <c r="I1003" s="1128"/>
    </row>
    <row r="1004" spans="1:9" ht="12.75" customHeight="1">
      <c r="A1004" s="100"/>
      <c r="B1004" s="100"/>
      <c r="C1004" s="99"/>
      <c r="D1004" s="1814"/>
      <c r="E1004" s="1814"/>
      <c r="F1004" s="1814"/>
      <c r="G1004" s="773"/>
      <c r="I1004" s="1128"/>
    </row>
    <row r="1005" spans="1:9" ht="12.75" customHeight="1">
      <c r="A1005" s="100"/>
      <c r="B1005" s="100"/>
      <c r="C1005" s="99"/>
      <c r="D1005" s="1814"/>
      <c r="E1005" s="1814"/>
      <c r="F1005" s="1814"/>
      <c r="G1005" s="773"/>
      <c r="I1005" s="1128"/>
    </row>
    <row r="1006" spans="1:9" ht="12.75" customHeight="1">
      <c r="A1006" s="100"/>
      <c r="B1006" s="100"/>
      <c r="C1006" s="99"/>
      <c r="D1006" s="1115"/>
      <c r="E1006" s="1115"/>
      <c r="F1006" s="1115"/>
      <c r="G1006" s="773"/>
      <c r="I1006" s="1128"/>
    </row>
    <row r="1007" spans="1:9" customFormat="1" ht="12.75" customHeight="1">
      <c r="A1007" s="774"/>
      <c r="B1007" s="335" t="s">
        <v>311</v>
      </c>
      <c r="C1007" s="774"/>
      <c r="D1007" s="1749" t="s">
        <v>593</v>
      </c>
      <c r="E1007" s="1749"/>
      <c r="F1007" s="1749"/>
      <c r="G1007" s="1035"/>
      <c r="H1007" s="1036"/>
      <c r="I1007" s="1036"/>
    </row>
    <row r="1008" spans="1:9" customFormat="1">
      <c r="A1008" s="774"/>
      <c r="B1008" s="774"/>
      <c r="C1008" s="774"/>
      <c r="D1008" s="1749"/>
      <c r="E1008" s="1749"/>
      <c r="F1008" s="1749"/>
      <c r="G1008" s="1035"/>
      <c r="H1008" s="1036"/>
      <c r="I1008" s="1036"/>
    </row>
    <row r="1009" spans="1:9" customFormat="1">
      <c r="A1009" s="774"/>
      <c r="B1009" s="774"/>
      <c r="C1009" s="774"/>
      <c r="D1009" s="1749"/>
      <c r="E1009" s="1749"/>
      <c r="F1009" s="1749"/>
      <c r="G1009" s="1035"/>
      <c r="H1009" s="1036"/>
      <c r="I1009" s="1036"/>
    </row>
    <row r="1010" spans="1:9" customFormat="1">
      <c r="A1010" s="774"/>
      <c r="B1010" s="774"/>
      <c r="C1010" s="774"/>
      <c r="D1010" s="1749"/>
      <c r="E1010" s="1749"/>
      <c r="F1010" s="1749"/>
      <c r="G1010" s="1035"/>
      <c r="H1010" s="1036"/>
      <c r="I1010" s="1036"/>
    </row>
    <row r="1011" spans="1:9" customFormat="1">
      <c r="A1011" s="774"/>
      <c r="B1011" s="774"/>
      <c r="C1011" s="774"/>
      <c r="D1011" s="1749"/>
      <c r="E1011" s="1749"/>
      <c r="F1011" s="1749"/>
      <c r="G1011" s="1035"/>
      <c r="H1011" s="1036"/>
      <c r="I1011" s="1036"/>
    </row>
    <row r="1012" spans="1:9" customFormat="1">
      <c r="A1012" s="774"/>
      <c r="B1012" s="774"/>
      <c r="C1012" s="774"/>
      <c r="D1012" s="1749"/>
      <c r="E1012" s="1749"/>
      <c r="F1012" s="1749"/>
      <c r="G1012" s="1035"/>
      <c r="H1012" s="1036"/>
      <c r="I1012" s="1036"/>
    </row>
    <row r="1013" spans="1:9" customFormat="1">
      <c r="A1013" s="774"/>
      <c r="B1013" s="774"/>
      <c r="C1013" s="774"/>
      <c r="D1013" s="1749"/>
      <c r="E1013" s="1749"/>
      <c r="F1013" s="1749"/>
      <c r="G1013" s="1035"/>
      <c r="H1013" s="1036"/>
      <c r="I1013" s="1036"/>
    </row>
    <row r="1014" spans="1:9" customFormat="1">
      <c r="A1014" s="774"/>
      <c r="B1014" s="774"/>
      <c r="C1014" s="774"/>
      <c r="D1014" s="1749"/>
      <c r="E1014" s="1749"/>
      <c r="F1014" s="1749"/>
      <c r="G1014" s="1035"/>
      <c r="H1014" s="1036"/>
      <c r="I1014" s="1036"/>
    </row>
    <row r="1015" spans="1:9" customFormat="1">
      <c r="A1015" s="774"/>
      <c r="B1015" s="774"/>
      <c r="C1015" s="774"/>
      <c r="D1015" s="1749"/>
      <c r="E1015" s="1749"/>
      <c r="F1015" s="1749"/>
      <c r="G1015" s="1035"/>
      <c r="H1015" s="1036"/>
      <c r="I1015" s="1036"/>
    </row>
    <row r="1016" spans="1:9" customFormat="1">
      <c r="A1016" s="774"/>
      <c r="B1016" s="774"/>
      <c r="C1016" s="774"/>
      <c r="D1016" s="1749"/>
      <c r="E1016" s="1749"/>
      <c r="F1016" s="1749"/>
      <c r="G1016" s="1035"/>
      <c r="H1016" s="1036"/>
      <c r="I1016" s="1036"/>
    </row>
    <row r="1017" spans="1:9" customFormat="1">
      <c r="A1017" s="774"/>
      <c r="B1017" s="774"/>
      <c r="C1017" s="774"/>
      <c r="D1017" s="1749"/>
      <c r="E1017" s="1749"/>
      <c r="F1017" s="1749"/>
      <c r="G1017" s="1035"/>
      <c r="H1017" s="1036"/>
      <c r="I1017" s="1036"/>
    </row>
    <row r="1018" spans="1:9" customFormat="1" ht="14.25" customHeight="1">
      <c r="A1018" s="774"/>
      <c r="B1018" s="774"/>
      <c r="C1018" s="774"/>
      <c r="D1018" s="1749"/>
      <c r="E1018" s="1749"/>
      <c r="F1018" s="1749"/>
      <c r="G1018" s="1035"/>
      <c r="H1018" s="1036"/>
      <c r="I1018" s="1036"/>
    </row>
    <row r="1019" spans="1:9" customFormat="1">
      <c r="A1019" s="774"/>
      <c r="B1019" s="774"/>
      <c r="C1019" s="774"/>
      <c r="D1019" s="1079"/>
      <c r="E1019" s="1079"/>
      <c r="F1019" s="1079"/>
      <c r="G1019" s="1079"/>
      <c r="H1019" s="1036"/>
      <c r="I1019" s="1036"/>
    </row>
    <row r="1020" spans="1:9" ht="12.75" customHeight="1">
      <c r="A1020" s="100"/>
      <c r="B1020" s="335" t="s">
        <v>311</v>
      </c>
      <c r="C1020" s="99"/>
      <c r="D1020" s="1749" t="s">
        <v>594</v>
      </c>
      <c r="E1020" s="1749"/>
      <c r="F1020" s="1749"/>
      <c r="G1020" s="773"/>
      <c r="I1020" s="1128"/>
    </row>
    <row r="1021" spans="1:9" ht="12.75" customHeight="1">
      <c r="A1021" s="100"/>
      <c r="B1021" s="100"/>
      <c r="C1021" s="99"/>
      <c r="D1021" s="1749"/>
      <c r="E1021" s="1749"/>
      <c r="F1021" s="1749"/>
      <c r="G1021" s="773"/>
      <c r="I1021" s="1128"/>
    </row>
    <row r="1022" spans="1:9" ht="12.75" customHeight="1">
      <c r="A1022" s="100"/>
      <c r="B1022" s="100"/>
      <c r="C1022" s="99"/>
      <c r="D1022" s="1749"/>
      <c r="E1022" s="1749"/>
      <c r="F1022" s="1749"/>
      <c r="G1022" s="773"/>
      <c r="I1022" s="1128"/>
    </row>
    <row r="1023" spans="1:9" ht="12.75" customHeight="1">
      <c r="A1023" s="100"/>
      <c r="B1023" s="100"/>
      <c r="C1023" s="99"/>
      <c r="D1023" s="1749"/>
      <c r="E1023" s="1749"/>
      <c r="F1023" s="1749"/>
      <c r="G1023" s="773"/>
      <c r="I1023" s="1128"/>
    </row>
    <row r="1024" spans="1:9" ht="12.75" customHeight="1">
      <c r="A1024" s="100"/>
      <c r="B1024" s="100"/>
      <c r="C1024" s="99"/>
      <c r="D1024" s="1749"/>
      <c r="E1024" s="1749"/>
      <c r="F1024" s="1749"/>
      <c r="G1024" s="773"/>
      <c r="I1024" s="1128"/>
    </row>
    <row r="1025" spans="1:9" ht="12.75" customHeight="1">
      <c r="A1025" s="100"/>
      <c r="B1025" s="100"/>
      <c r="C1025" s="99"/>
      <c r="D1025" s="1749"/>
      <c r="E1025" s="1749"/>
      <c r="F1025" s="1749"/>
      <c r="G1025" s="773"/>
      <c r="I1025" s="1128"/>
    </row>
    <row r="1026" spans="1:9" ht="12.75" customHeight="1">
      <c r="A1026" s="100"/>
      <c r="B1026" s="100"/>
      <c r="C1026" s="99"/>
      <c r="D1026" s="1115"/>
      <c r="E1026" s="1115"/>
      <c r="F1026" s="1115"/>
      <c r="G1026" s="773"/>
      <c r="I1026" s="1128"/>
    </row>
    <row r="1027" spans="1:9" ht="12.75" customHeight="1">
      <c r="A1027" s="774"/>
      <c r="B1027" s="335" t="s">
        <v>311</v>
      </c>
      <c r="C1027" s="774"/>
      <c r="D1027" s="1773" t="s">
        <v>595</v>
      </c>
      <c r="E1027" s="1773"/>
      <c r="F1027" s="1773"/>
      <c r="G1027" s="773"/>
      <c r="I1027" s="1128"/>
    </row>
    <row r="1028" spans="1:9" ht="12.75" customHeight="1">
      <c r="A1028" s="774"/>
      <c r="B1028" s="774"/>
      <c r="C1028" s="774"/>
      <c r="D1028" s="1773"/>
      <c r="E1028" s="1773"/>
      <c r="F1028" s="1773"/>
      <c r="G1028" s="773"/>
      <c r="I1028" s="1128"/>
    </row>
    <row r="1029" spans="1:9" ht="12.75" customHeight="1">
      <c r="A1029" s="774"/>
      <c r="B1029" s="774"/>
      <c r="C1029" s="774"/>
      <c r="D1029" s="1773"/>
      <c r="E1029" s="1773"/>
      <c r="F1029" s="1773"/>
      <c r="G1029" s="773"/>
      <c r="I1029" s="1128"/>
    </row>
    <row r="1030" spans="1:9" ht="12.75" customHeight="1">
      <c r="A1030" s="100"/>
      <c r="B1030" s="100"/>
      <c r="C1030" s="99"/>
      <c r="D1030" s="1115"/>
      <c r="E1030" s="1115"/>
      <c r="F1030" s="1115"/>
      <c r="G1030" s="773"/>
      <c r="I1030" s="1128"/>
    </row>
    <row r="1031" spans="1:9" ht="12.75" customHeight="1">
      <c r="A1031" s="100"/>
      <c r="B1031" s="100"/>
      <c r="C1031" s="99"/>
      <c r="D1031" s="659"/>
      <c r="E1031" s="2"/>
      <c r="F1031" s="773"/>
      <c r="G1031" s="773"/>
      <c r="I1031" s="1128"/>
    </row>
    <row r="1032" spans="1:9" ht="12.75" customHeight="1">
      <c r="A1032" s="100"/>
      <c r="B1032" s="335" t="s">
        <v>311</v>
      </c>
      <c r="C1032" s="99"/>
      <c r="D1032" s="1750" t="s">
        <v>596</v>
      </c>
      <c r="E1032" s="1750"/>
      <c r="F1032" s="1750"/>
      <c r="G1032" s="773"/>
      <c r="I1032" s="1128"/>
    </row>
    <row r="1033" spans="1:9" ht="12.75" customHeight="1">
      <c r="A1033" s="100"/>
      <c r="B1033" s="100"/>
      <c r="C1033" s="99"/>
      <c r="D1033" s="1750"/>
      <c r="E1033" s="1750"/>
      <c r="F1033" s="1750"/>
      <c r="G1033" s="773"/>
      <c r="I1033" s="1128"/>
    </row>
    <row r="1034" spans="1:9" ht="12.75" customHeight="1">
      <c r="A1034" s="100"/>
      <c r="B1034" s="100"/>
      <c r="C1034" s="99"/>
      <c r="D1034" s="1750"/>
      <c r="E1034" s="1750"/>
      <c r="F1034" s="1750"/>
      <c r="G1034" s="773"/>
      <c r="I1034" s="1128"/>
    </row>
    <row r="1035" spans="1:9" ht="12.75" customHeight="1">
      <c r="A1035" s="100"/>
      <c r="B1035" s="100"/>
      <c r="C1035" s="99"/>
      <c r="D1035" s="1750"/>
      <c r="E1035" s="1750"/>
      <c r="F1035" s="1750"/>
      <c r="G1035" s="773"/>
      <c r="I1035" s="1128"/>
    </row>
    <row r="1036" spans="1:9" ht="12.75" customHeight="1">
      <c r="A1036" s="774"/>
      <c r="B1036" s="774"/>
      <c r="C1036" s="774"/>
      <c r="D1036" s="1079"/>
      <c r="E1036" s="1079"/>
      <c r="F1036" s="1079"/>
      <c r="G1036" s="1079"/>
      <c r="I1036" s="1128"/>
    </row>
    <row r="1037" spans="1:9" ht="12.75" customHeight="1">
      <c r="A1037" s="1065"/>
      <c r="B1037" s="1065"/>
      <c r="C1037" s="1065"/>
      <c r="D1037" s="1803" t="s">
        <v>597</v>
      </c>
      <c r="E1037" s="1803"/>
      <c r="F1037" s="1803"/>
      <c r="G1037" s="2"/>
      <c r="I1037" s="1128"/>
    </row>
    <row r="1038" spans="1:9" customFormat="1" ht="14.4">
      <c r="A1038" s="100"/>
      <c r="B1038" s="335" t="s">
        <v>311</v>
      </c>
      <c r="C1038" s="1065"/>
      <c r="D1038" s="1783" t="s">
        <v>598</v>
      </c>
      <c r="E1038" s="1783"/>
      <c r="F1038" s="1783"/>
      <c r="G1038" s="2"/>
    </row>
    <row r="1039" spans="1:9" customFormat="1">
      <c r="A1039" s="1065"/>
      <c r="B1039" s="1065"/>
      <c r="C1039" s="1065"/>
      <c r="D1039" s="2"/>
      <c r="E1039" s="2"/>
      <c r="F1039" s="2"/>
      <c r="G1039" s="2"/>
    </row>
    <row r="1040" spans="1:9" customFormat="1" ht="14.4">
      <c r="A1040" s="100"/>
      <c r="B1040" s="335" t="s">
        <v>311</v>
      </c>
      <c r="C1040" s="1065"/>
      <c r="D1040" s="1424" t="s">
        <v>599</v>
      </c>
      <c r="E1040" s="1424"/>
      <c r="F1040" s="1424"/>
      <c r="G1040" s="2"/>
    </row>
    <row r="1041" spans="1:9" customFormat="1" ht="14.4">
      <c r="A1041" s="100"/>
      <c r="B1041" s="100"/>
      <c r="C1041" s="1065"/>
      <c r="D1041" s="1424"/>
      <c r="E1041" s="1424"/>
      <c r="F1041" s="1424"/>
      <c r="G1041" s="2"/>
    </row>
    <row r="1042" spans="1:9" ht="12.75" customHeight="1">
      <c r="A1042" s="1065"/>
      <c r="B1042" s="1065"/>
      <c r="C1042" s="1065"/>
      <c r="D1042" s="2"/>
      <c r="E1042" s="2"/>
      <c r="F1042" s="2"/>
      <c r="G1042" s="2"/>
      <c r="I1042" s="1128"/>
    </row>
    <row r="1043" spans="1:9" ht="12.75" customHeight="1">
      <c r="A1043" s="1065"/>
      <c r="B1043" s="1065"/>
      <c r="C1043" s="1065"/>
      <c r="D1043" s="1803" t="s">
        <v>600</v>
      </c>
      <c r="E1043" s="1803"/>
      <c r="F1043" s="1803"/>
      <c r="G1043"/>
      <c r="I1043" s="1128"/>
    </row>
    <row r="1044" spans="1:9" ht="12.75" customHeight="1">
      <c r="A1044" s="100"/>
      <c r="B1044" s="335" t="s">
        <v>311</v>
      </c>
      <c r="C1044" s="1065"/>
      <c r="D1044" s="1424" t="s">
        <v>601</v>
      </c>
      <c r="E1044" s="1424"/>
      <c r="F1044" s="1424"/>
      <c r="G1044"/>
      <c r="I1044" s="1128"/>
    </row>
    <row r="1045" spans="1:9" ht="12.75" customHeight="1">
      <c r="A1045" s="100"/>
      <c r="B1045" s="100"/>
      <c r="C1045" s="1065"/>
      <c r="D1045" s="1424"/>
      <c r="E1045" s="1424"/>
      <c r="F1045" s="1424"/>
      <c r="G1045"/>
      <c r="I1045" s="1128"/>
    </row>
    <row r="1046" spans="1:9" ht="12.75" customHeight="1">
      <c r="A1046" s="100"/>
      <c r="B1046" s="100"/>
      <c r="C1046" s="1065"/>
      <c r="D1046" s="1424"/>
      <c r="E1046" s="1424"/>
      <c r="F1046" s="1424"/>
      <c r="G1046"/>
      <c r="I1046" s="1128"/>
    </row>
    <row r="1047" spans="1:9" ht="12.75" customHeight="1">
      <c r="A1047" s="100"/>
      <c r="B1047" s="100"/>
      <c r="C1047" s="1065"/>
      <c r="D1047" s="1424"/>
      <c r="E1047" s="1424"/>
      <c r="F1047" s="1424"/>
      <c r="G1047"/>
      <c r="I1047" s="1128"/>
    </row>
    <row r="1048" spans="1:9" ht="12.75" customHeight="1">
      <c r="A1048" s="100"/>
      <c r="B1048" s="100"/>
      <c r="C1048" s="1065"/>
      <c r="D1048" s="1424"/>
      <c r="E1048" s="1424"/>
      <c r="F1048" s="1424"/>
      <c r="G1048"/>
      <c r="I1048" s="1128"/>
    </row>
    <row r="1049" spans="1:9" ht="12.75" customHeight="1">
      <c r="A1049" s="100"/>
      <c r="B1049" s="100"/>
      <c r="C1049" s="1065"/>
      <c r="D1049" s="1424"/>
      <c r="E1049" s="1424"/>
      <c r="F1049" s="1424"/>
      <c r="G1049"/>
      <c r="I1049" s="1128"/>
    </row>
    <row r="1050" spans="1:9" ht="12.75" customHeight="1">
      <c r="A1050" s="100"/>
      <c r="B1050" s="100"/>
      <c r="C1050" s="1065"/>
      <c r="D1050" s="1424"/>
      <c r="E1050" s="1424"/>
      <c r="F1050" s="1424"/>
      <c r="G1050"/>
      <c r="I1050" s="1128"/>
    </row>
    <row r="1051" spans="1:9" ht="12.75" customHeight="1">
      <c r="A1051" s="100"/>
      <c r="B1051" s="100"/>
      <c r="C1051" s="1065"/>
      <c r="D1051" s="1424"/>
      <c r="E1051" s="1424"/>
      <c r="F1051" s="1424"/>
      <c r="G1051"/>
      <c r="I1051" s="1128"/>
    </row>
    <row r="1052" spans="1:9" ht="12.75" customHeight="1">
      <c r="A1052" s="100"/>
      <c r="B1052" s="100"/>
      <c r="C1052" s="1065"/>
      <c r="D1052" s="1424"/>
      <c r="E1052" s="1424"/>
      <c r="F1052" s="1424"/>
      <c r="G1052"/>
      <c r="I1052" s="1128"/>
    </row>
    <row r="1053" spans="1:9" ht="12.75" customHeight="1">
      <c r="A1053" s="100"/>
      <c r="B1053" s="100"/>
      <c r="C1053" s="1065"/>
      <c r="D1053" s="1424"/>
      <c r="E1053" s="1424"/>
      <c r="F1053" s="1424"/>
      <c r="G1053"/>
      <c r="I1053" s="1128"/>
    </row>
    <row r="1054" spans="1:9" ht="12.75" customHeight="1">
      <c r="A1054" s="100"/>
      <c r="B1054" s="100"/>
      <c r="C1054" s="1065"/>
      <c r="D1054" s="1424"/>
      <c r="E1054" s="1424"/>
      <c r="F1054" s="1424"/>
      <c r="G1054"/>
      <c r="I1054" s="1128"/>
    </row>
    <row r="1055" spans="1:9" ht="12.75" customHeight="1">
      <c r="A1055" s="100"/>
      <c r="B1055" s="100"/>
      <c r="C1055" s="1065"/>
      <c r="D1055" s="1424"/>
      <c r="E1055" s="1424"/>
      <c r="F1055" s="1424"/>
      <c r="G1055"/>
      <c r="I1055" s="1128"/>
    </row>
    <row r="1056" spans="1:9" ht="12.75" customHeight="1">
      <c r="A1056" s="100"/>
      <c r="B1056" s="100"/>
      <c r="C1056" s="1065"/>
      <c r="D1056" s="1424"/>
      <c r="E1056" s="1424"/>
      <c r="F1056" s="1424"/>
      <c r="G1056"/>
      <c r="I1056" s="1128"/>
    </row>
    <row r="1057" spans="1:9" ht="12.75" customHeight="1">
      <c r="A1057" s="100"/>
      <c r="B1057" s="100"/>
      <c r="C1057" s="1065"/>
      <c r="D1057" s="1424"/>
      <c r="E1057" s="1424"/>
      <c r="F1057" s="1424"/>
      <c r="G1057"/>
      <c r="I1057" s="1128"/>
    </row>
    <row r="1058" spans="1:9" ht="12.75" customHeight="1">
      <c r="A1058" s="100"/>
      <c r="B1058" s="100"/>
      <c r="C1058" s="1065"/>
      <c r="D1058" s="1424"/>
      <c r="E1058" s="1424"/>
      <c r="F1058" s="1424"/>
      <c r="G1058" s="2"/>
      <c r="I1058" s="1128"/>
    </row>
    <row r="1059" spans="1:9" ht="12.75" customHeight="1">
      <c r="A1059" s="1065"/>
      <c r="B1059" s="1065"/>
      <c r="C1059" s="1065"/>
      <c r="D1059" s="2"/>
      <c r="E1059" s="2"/>
      <c r="F1059" s="2"/>
      <c r="G1059" s="2"/>
      <c r="I1059" s="1128"/>
    </row>
    <row r="1060" spans="1:9" ht="12.75" customHeight="1">
      <c r="A1060" s="1791" t="s">
        <v>602</v>
      </c>
      <c r="B1060" s="1791"/>
      <c r="C1060" s="1791"/>
      <c r="D1060" s="1791"/>
      <c r="E1060" s="1791"/>
      <c r="F1060" s="1791"/>
      <c r="G1060" s="1791"/>
      <c r="H1060" s="804"/>
      <c r="I1060" s="924"/>
    </row>
    <row r="1061" spans="1:9" ht="12.75" customHeight="1">
      <c r="A1061" s="68"/>
      <c r="B1061" s="68"/>
      <c r="C1061" s="1065"/>
      <c r="D1061" s="2"/>
      <c r="E1061" s="2"/>
      <c r="F1061" s="2"/>
      <c r="G1061" s="2"/>
      <c r="I1061" s="1128"/>
    </row>
    <row r="1062" spans="1:9" ht="12.75" customHeight="1">
      <c r="A1062" s="1065"/>
      <c r="B1062" s="1065"/>
      <c r="C1062" s="774"/>
      <c r="D1062" s="1803" t="s">
        <v>603</v>
      </c>
      <c r="E1062" s="1803"/>
      <c r="F1062" s="1803"/>
      <c r="G1062" s="2"/>
      <c r="I1062" s="1128"/>
    </row>
    <row r="1063" spans="1:9" ht="12.75" customHeight="1">
      <c r="A1063" s="98"/>
      <c r="B1063" s="98"/>
      <c r="C1063" s="98"/>
      <c r="D1063" s="1783" t="s">
        <v>604</v>
      </c>
      <c r="E1063" s="1783"/>
      <c r="F1063" s="1783"/>
      <c r="G1063" s="2"/>
      <c r="I1063" s="1128"/>
    </row>
    <row r="1064" spans="1:9" ht="12.75" customHeight="1">
      <c r="A1064" s="98"/>
      <c r="B1064" s="98"/>
      <c r="C1064" s="98"/>
      <c r="D1064" s="2"/>
      <c r="E1064" s="2"/>
      <c r="F1064" s="773"/>
      <c r="G1064"/>
      <c r="I1064" s="1128"/>
    </row>
    <row r="1065" spans="1:9" ht="12.75" customHeight="1">
      <c r="A1065" s="1065"/>
      <c r="B1065" s="335" t="s">
        <v>311</v>
      </c>
      <c r="C1065" s="1065"/>
      <c r="D1065" s="1813" t="s">
        <v>605</v>
      </c>
      <c r="E1065" s="1813"/>
      <c r="F1065" s="1813"/>
      <c r="G1065"/>
      <c r="I1065" s="1128"/>
    </row>
    <row r="1066" spans="1:9" ht="12.75" customHeight="1">
      <c r="A1066" s="1065"/>
      <c r="B1066" s="1065"/>
      <c r="C1066" s="1065"/>
      <c r="D1066" s="1813"/>
      <c r="E1066" s="1813"/>
      <c r="F1066" s="1813"/>
      <c r="G1066"/>
      <c r="I1066" s="1128"/>
    </row>
    <row r="1067" spans="1:9" ht="12.75" customHeight="1">
      <c r="A1067" s="1065"/>
      <c r="B1067" s="1065"/>
      <c r="C1067" s="1065"/>
      <c r="D1067" s="1118"/>
      <c r="E1067" s="812" t="s">
        <v>606</v>
      </c>
      <c r="F1067" s="1118"/>
      <c r="G1067"/>
      <c r="I1067" s="1128"/>
    </row>
    <row r="1068" spans="1:9" ht="12.75" customHeight="1">
      <c r="A1068" s="1065"/>
      <c r="B1068" s="1065"/>
      <c r="C1068" s="1065"/>
      <c r="D1068" s="1462" t="s">
        <v>607</v>
      </c>
      <c r="E1068" s="1462"/>
      <c r="F1068" s="1462"/>
      <c r="G1068"/>
      <c r="I1068" s="1128"/>
    </row>
    <row r="1069" spans="1:9" ht="12.75" customHeight="1">
      <c r="A1069" s="1065"/>
      <c r="B1069" s="1065"/>
      <c r="C1069" s="1065"/>
      <c r="D1069" s="1462"/>
      <c r="E1069" s="1462"/>
      <c r="F1069" s="1462"/>
      <c r="G1069"/>
      <c r="I1069" s="1128"/>
    </row>
    <row r="1070" spans="1:9" ht="12.75" customHeight="1">
      <c r="A1070" s="99"/>
      <c r="B1070" s="99"/>
      <c r="C1070" s="99"/>
      <c r="D1070" s="1462"/>
      <c r="E1070" s="1462"/>
      <c r="F1070" s="1462"/>
      <c r="G1070"/>
      <c r="I1070" s="1128"/>
    </row>
    <row r="1071" spans="1:9" ht="12.75" customHeight="1">
      <c r="A1071" s="99"/>
      <c r="B1071" s="99"/>
      <c r="C1071" s="99"/>
      <c r="D1071" s="1462"/>
      <c r="E1071" s="1462"/>
      <c r="F1071" s="1462"/>
      <c r="G1071"/>
      <c r="I1071" s="1128"/>
    </row>
    <row r="1072" spans="1:9" ht="12.75" customHeight="1">
      <c r="A1072" s="99"/>
      <c r="B1072" s="99"/>
      <c r="C1072" s="99"/>
      <c r="D1072" s="1106"/>
      <c r="E1072" s="1106"/>
      <c r="F1072" s="1106"/>
      <c r="G1072"/>
      <c r="I1072" s="1128"/>
    </row>
    <row r="1073" spans="1:9" ht="12.75" customHeight="1">
      <c r="A1073" s="99"/>
      <c r="B1073" s="335" t="s">
        <v>311</v>
      </c>
      <c r="C1073" s="99"/>
      <c r="D1073" s="1424" t="s">
        <v>608</v>
      </c>
      <c r="E1073" s="1424"/>
      <c r="F1073" s="1424"/>
      <c r="G1073"/>
      <c r="I1073" s="1128"/>
    </row>
    <row r="1074" spans="1:9" ht="12.75" customHeight="1">
      <c r="A1074" s="99"/>
      <c r="B1074" s="99"/>
      <c r="C1074" s="99"/>
      <c r="D1074" s="1424"/>
      <c r="E1074" s="1424"/>
      <c r="F1074" s="1424"/>
      <c r="G1074"/>
      <c r="I1074" s="1128"/>
    </row>
    <row r="1075" spans="1:9" ht="12.75" customHeight="1">
      <c r="A1075" s="99"/>
      <c r="B1075" s="99"/>
      <c r="C1075" s="99"/>
      <c r="D1075" s="1424"/>
      <c r="E1075" s="1424"/>
      <c r="F1075" s="1424"/>
      <c r="G1075"/>
      <c r="I1075" s="1128"/>
    </row>
    <row r="1076" spans="1:9" ht="12.75" customHeight="1">
      <c r="A1076" s="99"/>
      <c r="B1076" s="99"/>
      <c r="C1076" s="99"/>
      <c r="D1076" s="1424"/>
      <c r="E1076" s="1424"/>
      <c r="F1076" s="1424"/>
      <c r="G1076"/>
      <c r="I1076" s="1128"/>
    </row>
    <row r="1077" spans="1:9" ht="12.75" customHeight="1">
      <c r="A1077" s="99"/>
      <c r="B1077" s="99"/>
      <c r="C1077" s="99"/>
      <c r="D1077" s="1068"/>
      <c r="E1077" s="1068"/>
      <c r="F1077" s="1068"/>
      <c r="G1077"/>
      <c r="I1077" s="1128"/>
    </row>
    <row r="1078" spans="1:9" ht="12.75" customHeight="1">
      <c r="A1078" s="99"/>
      <c r="B1078" s="335" t="s">
        <v>311</v>
      </c>
      <c r="C1078" s="99"/>
      <c r="D1078" s="1424" t="s">
        <v>609</v>
      </c>
      <c r="E1078" s="1424"/>
      <c r="F1078" s="1424"/>
      <c r="G1078"/>
      <c r="I1078" s="1128"/>
    </row>
    <row r="1079" spans="1:9" ht="12.75" customHeight="1">
      <c r="A1079" s="99"/>
      <c r="B1079" s="99"/>
      <c r="C1079" s="99"/>
      <c r="D1079" s="1424"/>
      <c r="E1079" s="1424"/>
      <c r="F1079" s="1424"/>
      <c r="G1079"/>
      <c r="I1079" s="1128"/>
    </row>
    <row r="1080" spans="1:9" ht="12.75" customHeight="1">
      <c r="A1080" s="99"/>
      <c r="B1080" s="99"/>
      <c r="C1080" s="99"/>
      <c r="D1080" s="1068"/>
      <c r="E1080" s="1068"/>
      <c r="F1080" s="1068"/>
      <c r="G1080"/>
      <c r="I1080" s="1128"/>
    </row>
    <row r="1081" spans="1:9" ht="12.75" customHeight="1">
      <c r="A1081" s="100"/>
      <c r="B1081" s="335" t="s">
        <v>311</v>
      </c>
      <c r="C1081" s="1065"/>
      <c r="D1081" s="1783" t="s">
        <v>610</v>
      </c>
      <c r="E1081" s="1783"/>
      <c r="F1081" s="1783"/>
      <c r="G1081"/>
      <c r="I1081" s="1128"/>
    </row>
    <row r="1082" spans="1:9" ht="12.75" customHeight="1">
      <c r="A1082" s="1065"/>
      <c r="B1082" s="1065"/>
      <c r="C1082" s="1065"/>
      <c r="D1082" s="2"/>
      <c r="E1082" s="2"/>
      <c r="F1082" s="2"/>
      <c r="G1082"/>
      <c r="I1082" s="1128"/>
    </row>
    <row r="1083" spans="1:9" ht="12.75" customHeight="1">
      <c r="A1083" s="100"/>
      <c r="B1083" s="335" t="s">
        <v>311</v>
      </c>
      <c r="C1083" s="1065"/>
      <c r="D1083" s="1783" t="s">
        <v>611</v>
      </c>
      <c r="E1083" s="1783"/>
      <c r="F1083" s="1783"/>
      <c r="G1083"/>
      <c r="I1083" s="1128"/>
    </row>
    <row r="1084" spans="1:9" ht="12.75" customHeight="1">
      <c r="A1084" s="1065"/>
      <c r="B1084" s="1065"/>
      <c r="C1084" s="1065"/>
      <c r="D1084" s="68"/>
      <c r="E1084" s="2"/>
      <c r="F1084" s="2"/>
      <c r="G1084"/>
      <c r="I1084" s="1128"/>
    </row>
    <row r="1085" spans="1:9" ht="12.75" customHeight="1">
      <c r="A1085" s="100"/>
      <c r="B1085" s="335" t="s">
        <v>311</v>
      </c>
      <c r="C1085" s="1065"/>
      <c r="D1085" s="1783" t="s">
        <v>612</v>
      </c>
      <c r="E1085" s="1783"/>
      <c r="F1085" s="1783"/>
      <c r="G1085"/>
      <c r="I1085" s="1128"/>
    </row>
    <row r="1086" spans="1:9" ht="12.75" customHeight="1">
      <c r="A1086" s="1065"/>
      <c r="B1086" s="1065"/>
      <c r="C1086" s="1065"/>
      <c r="D1086" s="68"/>
      <c r="E1086" s="2"/>
      <c r="F1086" s="2"/>
      <c r="G1086"/>
      <c r="I1086" s="1128"/>
    </row>
    <row r="1087" spans="1:9" ht="12.75" customHeight="1">
      <c r="A1087" s="100"/>
      <c r="B1087" s="335" t="s">
        <v>311</v>
      </c>
      <c r="C1087" s="1065"/>
      <c r="D1087" s="1424" t="s">
        <v>613</v>
      </c>
      <c r="E1087" s="1424"/>
      <c r="F1087" s="1424"/>
      <c r="G1087"/>
      <c r="I1087" s="1128"/>
    </row>
    <row r="1088" spans="1:9" ht="12.75" customHeight="1">
      <c r="A1088" s="100"/>
      <c r="B1088" s="100"/>
      <c r="C1088" s="1065"/>
      <c r="D1088" s="1424"/>
      <c r="E1088" s="1424"/>
      <c r="F1088" s="1424"/>
      <c r="G1088"/>
      <c r="I1088" s="1128"/>
    </row>
    <row r="1089" spans="1:9" ht="12.75" customHeight="1">
      <c r="A1089" s="100"/>
      <c r="B1089" s="100"/>
      <c r="C1089" s="1065"/>
      <c r="D1089" s="68"/>
      <c r="E1089" s="2"/>
      <c r="F1089" s="2"/>
      <c r="G1089" s="2"/>
      <c r="I1089" s="1128"/>
    </row>
    <row r="1090" spans="1:9" ht="12.75" customHeight="1">
      <c r="A1090" s="145"/>
      <c r="B1090" s="335" t="s">
        <v>311</v>
      </c>
      <c r="C1090" s="783"/>
      <c r="D1090" s="1799" t="s">
        <v>614</v>
      </c>
      <c r="E1090" s="1799"/>
      <c r="F1090" s="1799"/>
      <c r="G1090" s="784"/>
      <c r="I1090" s="1128"/>
    </row>
    <row r="1091" spans="1:9" ht="12.75" customHeight="1">
      <c r="A1091" s="783"/>
      <c r="B1091" s="783"/>
      <c r="C1091" s="783"/>
      <c r="D1091" s="1799"/>
      <c r="E1091" s="1799"/>
      <c r="F1091" s="1799"/>
      <c r="G1091" s="784"/>
      <c r="I1091" s="1128"/>
    </row>
    <row r="1092" spans="1:9" ht="12.75" customHeight="1">
      <c r="A1092" s="783"/>
      <c r="B1092" s="783"/>
      <c r="C1092" s="783"/>
      <c r="D1092" s="1117"/>
      <c r="E1092" s="784"/>
      <c r="F1092" s="784"/>
      <c r="G1092" s="784"/>
      <c r="I1092" s="1128"/>
    </row>
    <row r="1093" spans="1:9" ht="12.75" customHeight="1">
      <c r="A1093" s="145"/>
      <c r="B1093" s="335" t="s">
        <v>311</v>
      </c>
      <c r="C1093" s="783"/>
      <c r="D1093" s="1810" t="s">
        <v>615</v>
      </c>
      <c r="E1093" s="1810"/>
      <c r="F1093" s="1810"/>
      <c r="G1093" s="784"/>
      <c r="I1093" s="1128"/>
    </row>
    <row r="1094" spans="1:9" ht="12.75" customHeight="1">
      <c r="A1094" s="783"/>
      <c r="B1094" s="783"/>
      <c r="C1094" s="783"/>
      <c r="D1094" s="1117"/>
      <c r="E1094" s="784"/>
      <c r="F1094" s="784"/>
      <c r="G1094" s="784"/>
      <c r="I1094" s="1128"/>
    </row>
    <row r="1095" spans="1:9" ht="12.75" customHeight="1">
      <c r="A1095" s="100"/>
      <c r="B1095" s="335" t="s">
        <v>311</v>
      </c>
      <c r="C1095" s="1065"/>
      <c r="D1095" s="1783" t="s">
        <v>616</v>
      </c>
      <c r="E1095" s="1783"/>
      <c r="F1095" s="1783"/>
      <c r="G1095" s="2"/>
      <c r="I1095" s="1128"/>
    </row>
    <row r="1096" spans="1:9" ht="12.75" customHeight="1">
      <c r="A1096" s="100"/>
      <c r="B1096" s="100"/>
      <c r="C1096" s="1065"/>
      <c r="D1096" s="68"/>
      <c r="E1096" s="2"/>
      <c r="F1096" s="2"/>
      <c r="G1096" s="2"/>
      <c r="I1096" s="1128"/>
    </row>
    <row r="1097" spans="1:9" ht="12.75" customHeight="1">
      <c r="A1097" s="100"/>
      <c r="B1097" s="335" t="s">
        <v>311</v>
      </c>
      <c r="C1097" s="1065"/>
      <c r="D1097" s="1424" t="s">
        <v>617</v>
      </c>
      <c r="E1097" s="1424"/>
      <c r="F1097" s="1424"/>
      <c r="G1097" s="2"/>
      <c r="I1097" s="1128"/>
    </row>
    <row r="1098" spans="1:9" ht="12.75" customHeight="1">
      <c r="A1098" s="100"/>
      <c r="B1098" s="100"/>
      <c r="C1098" s="1065"/>
      <c r="D1098" s="1424"/>
      <c r="E1098" s="1424"/>
      <c r="F1098" s="1424"/>
      <c r="G1098" s="2"/>
      <c r="I1098" s="1128"/>
    </row>
    <row r="1099" spans="1:9" ht="12.75" customHeight="1">
      <c r="A1099" s="1065"/>
      <c r="B1099" s="1065"/>
      <c r="C1099" s="1065"/>
      <c r="D1099" s="2"/>
      <c r="E1099" s="2"/>
      <c r="F1099" s="2"/>
      <c r="G1099" s="2"/>
      <c r="I1099" s="1128"/>
    </row>
    <row r="1100" spans="1:9" ht="12.75" customHeight="1">
      <c r="A1100" s="1791" t="s">
        <v>618</v>
      </c>
      <c r="B1100" s="1791"/>
      <c r="C1100" s="1791"/>
      <c r="D1100" s="1791"/>
      <c r="E1100" s="1791"/>
      <c r="F1100" s="1791"/>
      <c r="G1100" s="1791"/>
      <c r="H1100" s="804"/>
      <c r="I1100" s="924"/>
    </row>
    <row r="1101" spans="1:9" ht="12.75" customHeight="1">
      <c r="A1101" s="1065"/>
      <c r="B1101" s="1065"/>
      <c r="C1101" s="1065"/>
      <c r="D1101" s="2"/>
      <c r="E1101" s="2"/>
      <c r="F1101" s="2"/>
      <c r="G1101" s="2"/>
      <c r="I1101" s="1128"/>
    </row>
    <row r="1102" spans="1:9" ht="12.75" customHeight="1">
      <c r="A1102" s="1065"/>
      <c r="B1102" s="1065"/>
      <c r="C1102" s="1065"/>
      <c r="D1102" s="1809" t="s">
        <v>619</v>
      </c>
      <c r="E1102" s="1809"/>
      <c r="F1102" s="1809"/>
      <c r="G1102" s="2"/>
      <c r="I1102" s="1128"/>
    </row>
    <row r="1103" spans="1:9" ht="12.75" customHeight="1">
      <c r="A1103" s="1065"/>
      <c r="B1103" s="1065"/>
      <c r="C1103" s="1065"/>
      <c r="D1103" s="1810" t="s">
        <v>620</v>
      </c>
      <c r="E1103" s="1810"/>
      <c r="F1103" s="1810"/>
      <c r="G1103" s="2"/>
      <c r="I1103" s="1128"/>
    </row>
    <row r="1104" spans="1:9" ht="12.75" customHeight="1">
      <c r="A1104" s="98"/>
      <c r="B1104" s="98"/>
      <c r="C1104" s="98"/>
      <c r="D1104" s="2"/>
      <c r="E1104" s="2"/>
      <c r="F1104" s="2"/>
      <c r="G1104" s="2"/>
      <c r="I1104" s="1128"/>
    </row>
    <row r="1105" spans="1:9" ht="12.75" customHeight="1">
      <c r="A1105" s="100"/>
      <c r="B1105" s="100"/>
      <c r="C1105" s="99"/>
      <c r="D1105" s="1809" t="s">
        <v>621</v>
      </c>
      <c r="E1105" s="1809"/>
      <c r="F1105" s="1809"/>
      <c r="G1105" s="2"/>
      <c r="I1105" s="1128"/>
    </row>
    <row r="1106" spans="1:9" ht="12.75" customHeight="1">
      <c r="A1106" s="1065"/>
      <c r="B1106" s="335" t="s">
        <v>311</v>
      </c>
      <c r="C1106" s="1065"/>
      <c r="D1106" s="1810" t="s">
        <v>622</v>
      </c>
      <c r="E1106" s="1810"/>
      <c r="F1106" s="1810"/>
      <c r="G1106" s="2"/>
      <c r="I1106" s="1128"/>
    </row>
    <row r="1107" spans="1:9" ht="12.75" customHeight="1">
      <c r="A1107" s="1065"/>
      <c r="B1107" s="100"/>
      <c r="C1107" s="1065"/>
      <c r="D1107" s="1810" t="s">
        <v>623</v>
      </c>
      <c r="E1107" s="1810"/>
      <c r="F1107" s="1810"/>
      <c r="G1107" s="2"/>
      <c r="I1107" s="1128"/>
    </row>
    <row r="1108" spans="1:9" ht="12.75" customHeight="1">
      <c r="A1108" s="1065"/>
      <c r="B1108" s="1065"/>
      <c r="C1108" s="1065"/>
      <c r="D1108" s="1810"/>
      <c r="E1108" s="1810"/>
      <c r="F1108" s="1810"/>
      <c r="G1108" s="2"/>
      <c r="I1108" s="1128"/>
    </row>
    <row r="1109" spans="1:9" ht="12.75" customHeight="1">
      <c r="A1109" s="1791" t="s">
        <v>624</v>
      </c>
      <c r="B1109" s="1791"/>
      <c r="C1109" s="1791"/>
      <c r="D1109" s="1791"/>
      <c r="E1109" s="1791"/>
      <c r="F1109" s="1791"/>
      <c r="G1109" s="1791"/>
      <c r="H1109" s="804"/>
      <c r="I1109" s="924"/>
    </row>
    <row r="1110" spans="1:9" ht="12.75" customHeight="1">
      <c r="A1110" s="68"/>
      <c r="B1110" s="68"/>
      <c r="C1110" s="1065"/>
      <c r="D1110" s="2"/>
      <c r="E1110" s="2"/>
      <c r="F1110" s="2"/>
      <c r="G1110" s="2"/>
      <c r="I1110" s="1128"/>
    </row>
    <row r="1111" spans="1:9" ht="12.75" hidden="1" customHeight="1">
      <c r="A1111" s="68"/>
      <c r="B1111" s="269"/>
      <c r="D1111" s="1811" t="s">
        <v>625</v>
      </c>
      <c r="E1111" s="1811"/>
      <c r="F1111" s="1811"/>
      <c r="G1111" s="2"/>
      <c r="I1111" s="1128"/>
    </row>
    <row r="1112" spans="1:9" ht="12.75" hidden="1" customHeight="1">
      <c r="A1112" s="68"/>
      <c r="B1112" s="335" t="s">
        <v>311</v>
      </c>
      <c r="D1112" s="1778" t="s">
        <v>622</v>
      </c>
      <c r="E1112" s="1778"/>
      <c r="F1112" s="1778"/>
      <c r="G1112" s="2"/>
      <c r="I1112" s="1128"/>
    </row>
    <row r="1113" spans="1:9" ht="12.75" hidden="1" customHeight="1">
      <c r="A1113" s="68"/>
      <c r="B1113" s="269"/>
      <c r="D1113" s="1778" t="s">
        <v>626</v>
      </c>
      <c r="E1113" s="1778"/>
      <c r="F1113" s="1778"/>
      <c r="G1113" s="2"/>
      <c r="I1113" s="1128"/>
    </row>
    <row r="1114" spans="1:9" ht="12.75" hidden="1" customHeight="1">
      <c r="A1114" s="68"/>
      <c r="B1114" s="269"/>
      <c r="D1114" s="1116"/>
      <c r="E1114" s="1116"/>
      <c r="F1114" s="1116"/>
      <c r="G1114" s="2"/>
      <c r="I1114" s="1128"/>
    </row>
    <row r="1115" spans="1:9" ht="12.75" customHeight="1">
      <c r="A1115" s="68"/>
      <c r="B1115" s="68"/>
      <c r="C1115" s="1065"/>
      <c r="D1115" s="1812" t="s">
        <v>627</v>
      </c>
      <c r="E1115" s="1812"/>
      <c r="F1115" s="1812"/>
      <c r="G1115" s="2"/>
      <c r="I1115" s="1128"/>
    </row>
    <row r="1116" spans="1:9" ht="12.75" customHeight="1">
      <c r="A1116" s="196"/>
      <c r="B1116" s="196"/>
      <c r="C1116" s="196"/>
      <c r="D1116" s="1784" t="s">
        <v>628</v>
      </c>
      <c r="E1116" s="1784"/>
      <c r="F1116" s="1784"/>
      <c r="G1116" s="57"/>
      <c r="I1116" s="1128"/>
    </row>
    <row r="1117" spans="1:9" ht="12.75" customHeight="1">
      <c r="A1117" s="100"/>
      <c r="B1117" s="335" t="s">
        <v>311</v>
      </c>
      <c r="C1117" s="1065"/>
      <c r="D1117" s="1784" t="s">
        <v>629</v>
      </c>
      <c r="E1117" s="1784"/>
      <c r="F1117" s="1784"/>
      <c r="G1117" s="2"/>
      <c r="I1117" s="1128"/>
    </row>
    <row r="1118" spans="1:9" ht="12.75" customHeight="1">
      <c r="A1118" s="1065"/>
      <c r="B1118" s="1065"/>
      <c r="C1118" s="1065"/>
      <c r="D1118" s="812" t="s">
        <v>630</v>
      </c>
      <c r="E1118" s="55"/>
      <c r="F1118" s="55"/>
      <c r="G1118" s="2"/>
      <c r="I1118" s="1128"/>
    </row>
    <row r="1119" spans="1:9">
      <c r="A1119" s="269"/>
      <c r="B1119" s="269"/>
      <c r="C1119" s="269"/>
      <c r="I1119" s="1128"/>
    </row>
    <row r="1120" spans="1:9">
      <c r="A1120" s="1791" t="s">
        <v>631</v>
      </c>
      <c r="B1120" s="1791"/>
      <c r="C1120" s="1791"/>
      <c r="D1120" s="1791"/>
      <c r="E1120" s="1791"/>
      <c r="F1120" s="1791"/>
      <c r="G1120" s="1791"/>
      <c r="H1120" s="804"/>
      <c r="I1120" s="924"/>
    </row>
    <row r="1121" spans="1:9">
      <c r="A1121" s="269"/>
      <c r="B1121" s="269"/>
      <c r="C1121" s="269"/>
      <c r="I1121" s="1128"/>
    </row>
    <row r="1122" spans="1:9">
      <c r="A1122" s="269"/>
      <c r="B1122" s="269"/>
      <c r="C1122" s="269"/>
      <c r="D1122" s="271" t="s">
        <v>632</v>
      </c>
      <c r="I1122" s="1128"/>
    </row>
    <row r="1123" spans="1:9">
      <c r="A1123" s="269"/>
      <c r="B1123" s="269"/>
      <c r="C1123" s="269"/>
      <c r="D1123" s="269" t="s">
        <v>633</v>
      </c>
      <c r="I1123" s="1128"/>
    </row>
    <row r="1124" spans="1:9">
      <c r="A1124" s="269"/>
      <c r="B1124" s="269"/>
      <c r="C1124" s="269"/>
      <c r="D1124" s="271"/>
      <c r="I1124" s="1128"/>
    </row>
    <row r="1125" spans="1:9">
      <c r="A1125" s="269"/>
      <c r="B1125" s="335" t="s">
        <v>311</v>
      </c>
      <c r="C1125" s="269"/>
      <c r="D1125" s="1765" t="s">
        <v>634</v>
      </c>
      <c r="E1125" s="1765"/>
      <c r="F1125" s="1765"/>
      <c r="I1125" s="1128"/>
    </row>
    <row r="1126" spans="1:9">
      <c r="A1126" s="269"/>
      <c r="B1126" s="269"/>
      <c r="C1126" s="269"/>
      <c r="D1126" s="1765"/>
      <c r="E1126" s="1765"/>
      <c r="F1126" s="1765"/>
      <c r="I1126" s="1128"/>
    </row>
    <row r="1127" spans="1:9">
      <c r="A1127" s="269"/>
      <c r="B1127" s="269"/>
      <c r="C1127" s="269"/>
      <c r="D1127" s="1765"/>
      <c r="E1127" s="1765"/>
      <c r="F1127" s="1765"/>
      <c r="I1127" s="1128"/>
    </row>
    <row r="1128" spans="1:9">
      <c r="A1128" s="269"/>
      <c r="B1128" s="269"/>
      <c r="C1128" s="269"/>
      <c r="D1128" s="1765"/>
      <c r="E1128" s="1765"/>
      <c r="F1128" s="1765"/>
      <c r="I1128" s="1128"/>
    </row>
    <row r="1129" spans="1:9">
      <c r="A1129" s="269"/>
      <c r="B1129" s="269"/>
      <c r="C1129" s="269"/>
      <c r="I1129" s="1128"/>
    </row>
    <row r="1130" spans="1:9">
      <c r="A1130" s="269"/>
      <c r="B1130" s="269"/>
      <c r="C1130" s="269"/>
      <c r="D1130" s="271" t="s">
        <v>635</v>
      </c>
      <c r="I1130" s="1128"/>
    </row>
    <row r="1131" spans="1:9">
      <c r="A1131" s="269"/>
      <c r="B1131" s="269"/>
      <c r="C1131" s="269"/>
      <c r="D1131" s="269" t="s">
        <v>636</v>
      </c>
      <c r="I1131" s="1128"/>
    </row>
    <row r="1132" spans="1:9">
      <c r="A1132" s="269"/>
      <c r="B1132" s="269"/>
      <c r="C1132" s="269"/>
      <c r="I1132" s="1128"/>
    </row>
    <row r="1133" spans="1:9">
      <c r="A1133" s="269"/>
      <c r="B1133" s="335" t="s">
        <v>311</v>
      </c>
      <c r="C1133" s="269"/>
      <c r="D1133" s="269" t="s">
        <v>575</v>
      </c>
      <c r="I1133" s="1128"/>
    </row>
    <row r="1134" spans="1:9">
      <c r="A1134" s="269"/>
      <c r="B1134" s="269"/>
      <c r="C1134" s="269"/>
      <c r="I1134" s="1128"/>
    </row>
    <row r="1135" spans="1:9">
      <c r="A1135" s="269"/>
      <c r="B1135" s="335" t="s">
        <v>311</v>
      </c>
      <c r="C1135" s="269"/>
      <c r="D1135" s="1765" t="s">
        <v>637</v>
      </c>
      <c r="E1135" s="1765"/>
      <c r="F1135" s="1765"/>
      <c r="I1135" s="1128"/>
    </row>
    <row r="1136" spans="1:9">
      <c r="A1136" s="269"/>
      <c r="B1136" s="269"/>
      <c r="C1136" s="269"/>
      <c r="D1136" s="1765"/>
      <c r="E1136" s="1765"/>
      <c r="F1136" s="1765"/>
      <c r="I1136" s="1128"/>
    </row>
    <row r="1137" spans="1:9">
      <c r="A1137" s="269"/>
      <c r="B1137" s="269"/>
      <c r="C1137" s="269"/>
      <c r="D1137" s="1765"/>
      <c r="E1137" s="1765"/>
      <c r="F1137" s="1765"/>
      <c r="I1137" s="1128"/>
    </row>
    <row r="1138" spans="1:9">
      <c r="A1138" s="269"/>
      <c r="B1138" s="269"/>
      <c r="C1138" s="269"/>
      <c r="D1138" s="1765"/>
      <c r="E1138" s="1765"/>
      <c r="F1138" s="1765"/>
      <c r="I1138" s="1128"/>
    </row>
    <row r="1139" spans="1:9">
      <c r="A1139" s="269"/>
      <c r="B1139" s="269"/>
      <c r="C1139" s="269"/>
      <c r="D1139" s="1765"/>
      <c r="E1139" s="1765"/>
      <c r="F1139" s="1765"/>
      <c r="I1139" s="1128"/>
    </row>
    <row r="1140" spans="1:9">
      <c r="A1140" s="269"/>
      <c r="B1140" s="269"/>
      <c r="C1140" s="269"/>
      <c r="I1140" s="1128"/>
    </row>
    <row r="1141" spans="1:9">
      <c r="A1141" s="1791" t="s">
        <v>638</v>
      </c>
      <c r="B1141" s="1791"/>
      <c r="C1141" s="1791"/>
      <c r="D1141" s="1791"/>
      <c r="E1141" s="1791"/>
      <c r="F1141" s="1791"/>
      <c r="G1141" s="1791"/>
      <c r="H1141" s="804"/>
      <c r="I1141" s="924"/>
    </row>
    <row r="1142" spans="1:9">
      <c r="A1142" s="269"/>
      <c r="B1142" s="269"/>
      <c r="C1142" s="269"/>
      <c r="I1142" s="1128"/>
    </row>
    <row r="1143" spans="1:9">
      <c r="A1143" s="269"/>
      <c r="B1143" s="269"/>
      <c r="C1143" s="269"/>
      <c r="I1143" s="1128"/>
    </row>
    <row r="1144" spans="1:9">
      <c r="A1144" s="269"/>
      <c r="B1144" s="335" t="s">
        <v>311</v>
      </c>
      <c r="C1144" s="269"/>
      <c r="D1144" s="373" t="s">
        <v>639</v>
      </c>
      <c r="I1144" s="1128"/>
    </row>
    <row r="1145" spans="1:9">
      <c r="A1145" s="269"/>
      <c r="B1145" s="269"/>
      <c r="C1145" s="269"/>
      <c r="D1145" s="373" t="s">
        <v>640</v>
      </c>
      <c r="I1145" s="1128"/>
    </row>
    <row r="1146" spans="1:9">
      <c r="A1146" s="269"/>
      <c r="B1146" s="269"/>
      <c r="C1146" s="269"/>
      <c r="D1146" s="373"/>
      <c r="I1146" s="1128"/>
    </row>
    <row r="1147" spans="1:9">
      <c r="A1147" s="269"/>
      <c r="B1147" s="335" t="s">
        <v>311</v>
      </c>
      <c r="C1147" s="269"/>
      <c r="D1147" s="1745" t="s">
        <v>641</v>
      </c>
      <c r="E1147" s="1745"/>
      <c r="F1147" s="1745"/>
      <c r="I1147" s="1128"/>
    </row>
    <row r="1148" spans="1:9">
      <c r="A1148" s="269"/>
      <c r="B1148" s="269"/>
      <c r="C1148" s="269"/>
      <c r="D1148" s="1745"/>
      <c r="E1148" s="1745"/>
      <c r="F1148" s="1745"/>
      <c r="I1148" s="1128"/>
    </row>
    <row r="1149" spans="1:9">
      <c r="A1149" s="269"/>
      <c r="B1149" s="269"/>
      <c r="C1149" s="269"/>
      <c r="D1149" s="373" t="s">
        <v>642</v>
      </c>
      <c r="I1149" s="1128"/>
    </row>
    <row r="1150" spans="1:9">
      <c r="A1150" s="269"/>
      <c r="B1150" s="269"/>
      <c r="C1150" s="269"/>
      <c r="D1150" s="373"/>
      <c r="I1150" s="1128"/>
    </row>
    <row r="1151" spans="1:9">
      <c r="A1151" s="269"/>
      <c r="B1151" s="335" t="s">
        <v>311</v>
      </c>
      <c r="C1151" s="269"/>
      <c r="D1151" s="69" t="s">
        <v>643</v>
      </c>
      <c r="I1151" s="1128"/>
    </row>
    <row r="1152" spans="1:9">
      <c r="A1152" s="269"/>
      <c r="B1152" s="269"/>
      <c r="C1152" s="269"/>
      <c r="D1152" s="1424" t="s">
        <v>644</v>
      </c>
      <c r="E1152" s="1424"/>
      <c r="F1152" s="1424"/>
      <c r="I1152" s="1128"/>
    </row>
    <row r="1153" spans="1:9">
      <c r="A1153" s="269"/>
      <c r="B1153" s="269"/>
      <c r="C1153" s="269"/>
      <c r="D1153" s="1424"/>
      <c r="E1153" s="1424"/>
      <c r="F1153" s="1424"/>
      <c r="I1153" s="1128"/>
    </row>
    <row r="1154" spans="1:9">
      <c r="A1154" s="269"/>
      <c r="B1154" s="269"/>
      <c r="C1154" s="269"/>
      <c r="D1154" s="1424"/>
      <c r="E1154" s="1424"/>
      <c r="F1154" s="1424"/>
      <c r="I1154" s="1128"/>
    </row>
    <row r="1155" spans="1:9">
      <c r="A1155" s="269"/>
      <c r="B1155" s="269"/>
      <c r="C1155" s="269"/>
      <c r="D1155" s="1424"/>
      <c r="E1155" s="1424"/>
      <c r="F1155" s="1424"/>
      <c r="I1155" s="1128"/>
    </row>
    <row r="1156" spans="1:9">
      <c r="A1156" s="269"/>
      <c r="B1156" s="269"/>
      <c r="C1156" s="269"/>
      <c r="D1156" s="69" t="s">
        <v>645</v>
      </c>
      <c r="I1156" s="1128"/>
    </row>
    <row r="1157" spans="1:9">
      <c r="A1157" s="269"/>
      <c r="B1157" s="269"/>
      <c r="C1157" s="269"/>
      <c r="D1157" s="69"/>
      <c r="I1157" s="1128"/>
    </row>
    <row r="1158" spans="1:9">
      <c r="A1158" s="269"/>
      <c r="B1158" s="269"/>
      <c r="C1158" s="269"/>
      <c r="D1158" s="373" t="s">
        <v>646</v>
      </c>
      <c r="I1158" s="1128"/>
    </row>
    <row r="1159" spans="1:9">
      <c r="A1159" s="269"/>
      <c r="B1159" s="335" t="s">
        <v>311</v>
      </c>
      <c r="C1159" s="269"/>
      <c r="D1159" s="1807" t="s">
        <v>647</v>
      </c>
      <c r="E1159" s="1807"/>
      <c r="F1159" s="1807"/>
      <c r="I1159" s="1128"/>
    </row>
    <row r="1160" spans="1:9">
      <c r="A1160" s="269"/>
      <c r="B1160" s="269"/>
      <c r="C1160" s="269"/>
      <c r="D1160" s="1807"/>
      <c r="E1160" s="1807"/>
      <c r="F1160" s="1807"/>
      <c r="I1160" s="1128"/>
    </row>
    <row r="1161" spans="1:9">
      <c r="A1161" s="269"/>
      <c r="B1161" s="269"/>
      <c r="C1161" s="269"/>
      <c r="D1161" s="1807"/>
      <c r="E1161" s="1807"/>
      <c r="F1161" s="1807"/>
      <c r="I1161" s="1128"/>
    </row>
    <row r="1162" spans="1:9">
      <c r="A1162" s="269"/>
      <c r="B1162" s="269"/>
      <c r="C1162" s="269"/>
      <c r="D1162" s="1807"/>
      <c r="E1162" s="1807"/>
      <c r="F1162" s="1807"/>
      <c r="I1162" s="1128"/>
    </row>
    <row r="1163" spans="1:9">
      <c r="A1163" s="269"/>
      <c r="B1163" s="269"/>
      <c r="C1163" s="269"/>
      <c r="D1163" s="1807"/>
      <c r="E1163" s="1807"/>
      <c r="F1163" s="1807"/>
      <c r="I1163" s="1128"/>
    </row>
    <row r="1164" spans="1:9">
      <c r="A1164" s="269"/>
      <c r="B1164" s="269"/>
      <c r="C1164" s="269"/>
      <c r="D1164" s="373" t="s">
        <v>648</v>
      </c>
      <c r="I1164" s="1128"/>
    </row>
    <row r="1165" spans="1:9">
      <c r="A1165" s="269"/>
      <c r="B1165" s="269"/>
      <c r="C1165" s="269"/>
      <c r="I1165" s="1128"/>
    </row>
    <row r="1166" spans="1:9">
      <c r="A1166" s="269"/>
      <c r="B1166" s="335" t="s">
        <v>311</v>
      </c>
      <c r="C1166" s="269"/>
      <c r="D1166" s="1760" t="s">
        <v>649</v>
      </c>
      <c r="E1166" s="1760"/>
      <c r="F1166" s="1760"/>
      <c r="I1166" s="1128"/>
    </row>
    <row r="1167" spans="1:9">
      <c r="A1167" s="269"/>
      <c r="B1167" s="269"/>
      <c r="C1167" s="269"/>
      <c r="D1167" s="1760"/>
      <c r="E1167" s="1760"/>
      <c r="F1167" s="1760"/>
      <c r="I1167" s="1128"/>
    </row>
    <row r="1168" spans="1:9">
      <c r="A1168" s="269"/>
      <c r="B1168" s="269"/>
      <c r="C1168" s="269"/>
      <c r="D1168" s="1760"/>
      <c r="E1168" s="1760"/>
      <c r="F1168" s="1760"/>
      <c r="I1168" s="1128"/>
    </row>
    <row r="1169" spans="1:9">
      <c r="A1169" s="269"/>
      <c r="B1169" s="269"/>
      <c r="C1169" s="269"/>
      <c r="I1169" s="1128"/>
    </row>
    <row r="1170" spans="1:9">
      <c r="A1170" s="1791" t="s">
        <v>650</v>
      </c>
      <c r="B1170" s="1791"/>
      <c r="C1170" s="1791"/>
      <c r="D1170" s="1791"/>
      <c r="E1170" s="1791"/>
      <c r="F1170" s="1791"/>
      <c r="G1170" s="1791"/>
      <c r="H1170" s="804"/>
      <c r="I1170" s="924"/>
    </row>
    <row r="1171" spans="1:9">
      <c r="A1171" s="269"/>
      <c r="B1171" s="269"/>
      <c r="C1171" s="269"/>
      <c r="I1171" s="1128"/>
    </row>
    <row r="1172" spans="1:9">
      <c r="A1172" s="269"/>
      <c r="B1172" s="269"/>
      <c r="C1172" s="269"/>
      <c r="I1172" s="1128"/>
    </row>
    <row r="1173" spans="1:9" ht="12.75" customHeight="1">
      <c r="A1173" s="269"/>
      <c r="B1173" s="335" t="s">
        <v>311</v>
      </c>
      <c r="C1173" s="269"/>
      <c r="D1173" s="1709" t="s">
        <v>651</v>
      </c>
      <c r="E1173" s="1709"/>
      <c r="F1173" s="1709"/>
      <c r="I1173" s="1128"/>
    </row>
    <row r="1174" spans="1:9">
      <c r="A1174" s="269"/>
      <c r="B1174" s="269"/>
      <c r="C1174" s="269"/>
      <c r="D1174" s="1709"/>
      <c r="E1174" s="1709"/>
      <c r="F1174" s="1709"/>
      <c r="I1174" s="1128"/>
    </row>
    <row r="1175" spans="1:9">
      <c r="A1175" s="269"/>
      <c r="B1175" s="269"/>
      <c r="C1175" s="269"/>
      <c r="D1175" s="1808" t="s">
        <v>652</v>
      </c>
      <c r="E1175" s="1424"/>
      <c r="F1175" s="1424"/>
      <c r="I1175" s="1128"/>
    </row>
    <row r="1176" spans="1:9">
      <c r="A1176" s="269"/>
      <c r="B1176" s="269"/>
      <c r="C1176" s="269"/>
      <c r="D1176" s="373"/>
      <c r="I1176" s="1128"/>
    </row>
    <row r="1177" spans="1:9">
      <c r="A1177" s="269"/>
      <c r="B1177" s="335" t="s">
        <v>311</v>
      </c>
      <c r="C1177" s="269"/>
      <c r="D1177" s="1807" t="s">
        <v>653</v>
      </c>
      <c r="E1177" s="1807"/>
      <c r="F1177" s="1807"/>
      <c r="I1177" s="1128"/>
    </row>
    <row r="1178" spans="1:9">
      <c r="A1178" s="269"/>
      <c r="B1178" s="269"/>
      <c r="C1178" s="269"/>
      <c r="D1178" s="1807"/>
      <c r="E1178" s="1807"/>
      <c r="F1178" s="1807"/>
      <c r="I1178" s="1128"/>
    </row>
    <row r="1179" spans="1:9">
      <c r="A1179" s="269"/>
      <c r="B1179" s="269"/>
      <c r="C1179" s="269"/>
      <c r="D1179" s="1807"/>
      <c r="E1179" s="1807"/>
      <c r="F1179" s="1807"/>
      <c r="I1179" s="1128"/>
    </row>
    <row r="1180" spans="1:9">
      <c r="A1180" s="269"/>
      <c r="B1180" s="269"/>
      <c r="C1180" s="269"/>
      <c r="D1180" s="373"/>
      <c r="I1180" s="1128"/>
    </row>
    <row r="1181" spans="1:9">
      <c r="A1181" s="269"/>
      <c r="B1181" s="335" t="s">
        <v>311</v>
      </c>
      <c r="C1181" s="269"/>
      <c r="D1181" s="1807" t="s">
        <v>654</v>
      </c>
      <c r="E1181" s="1807"/>
      <c r="F1181" s="1807"/>
      <c r="I1181" s="1128"/>
    </row>
    <row r="1182" spans="1:9">
      <c r="A1182" s="269"/>
      <c r="B1182" s="269"/>
      <c r="C1182" s="269"/>
      <c r="D1182" s="1807"/>
      <c r="E1182" s="1807"/>
      <c r="F1182" s="1807"/>
      <c r="I1182" s="1128"/>
    </row>
    <row r="1183" spans="1:9">
      <c r="A1183" s="269"/>
      <c r="B1183" s="269"/>
      <c r="C1183" s="269"/>
      <c r="D1183" s="1807"/>
      <c r="E1183" s="1807"/>
      <c r="F1183" s="1807"/>
      <c r="I1183" s="1128"/>
    </row>
    <row r="1184" spans="1:9">
      <c r="A1184" s="269"/>
      <c r="B1184" s="269"/>
      <c r="C1184" s="269"/>
      <c r="D1184" s="1807"/>
      <c r="E1184" s="1807"/>
      <c r="F1184" s="1807"/>
      <c r="I1184" s="1128"/>
    </row>
    <row r="1185" spans="1:9">
      <c r="A1185" s="269"/>
      <c r="B1185" s="269"/>
      <c r="C1185" s="269"/>
      <c r="D1185" s="1807"/>
      <c r="E1185" s="1807"/>
      <c r="F1185" s="1807"/>
      <c r="I1185" s="1128"/>
    </row>
    <row r="1186" spans="1:9">
      <c r="A1186" s="269"/>
      <c r="B1186" s="269"/>
      <c r="C1186" s="269"/>
      <c r="D1186" s="373"/>
      <c r="I1186" s="332"/>
    </row>
    <row r="1187" spans="1:9">
      <c r="A1187" s="269"/>
      <c r="B1187" s="335" t="s">
        <v>311</v>
      </c>
      <c r="C1187" s="269"/>
      <c r="D1187" s="1807" t="s">
        <v>655</v>
      </c>
      <c r="E1187" s="1807"/>
      <c r="F1187" s="1807"/>
      <c r="I1187" s="1128"/>
    </row>
    <row r="1188" spans="1:9">
      <c r="A1188" s="269"/>
      <c r="B1188" s="269"/>
      <c r="C1188" s="269"/>
      <c r="D1188" s="1807"/>
      <c r="E1188" s="1807"/>
      <c r="F1188" s="1807"/>
      <c r="I1188" s="1128"/>
    </row>
    <row r="1189" spans="1:9">
      <c r="A1189" s="269"/>
      <c r="B1189" s="269"/>
      <c r="C1189" s="269"/>
      <c r="D1189" s="1807"/>
      <c r="E1189" s="1807"/>
      <c r="F1189" s="1807"/>
      <c r="I1189" s="1128"/>
    </row>
    <row r="1190" spans="1:9">
      <c r="A1190" s="269"/>
      <c r="B1190" s="269"/>
      <c r="C1190" s="269"/>
      <c r="D1190" s="373"/>
      <c r="I1190" s="1128"/>
    </row>
    <row r="1191" spans="1:9">
      <c r="A1191" s="269"/>
      <c r="B1191" s="335" t="s">
        <v>311</v>
      </c>
      <c r="C1191" s="269"/>
      <c r="D1191" s="1462" t="s">
        <v>656</v>
      </c>
      <c r="E1191" s="1462"/>
      <c r="F1191" s="1462"/>
      <c r="I1191" s="1128"/>
    </row>
    <row r="1192" spans="1:9">
      <c r="A1192" s="269"/>
      <c r="B1192" s="269"/>
      <c r="C1192" s="269"/>
      <c r="D1192" s="1462"/>
      <c r="E1192" s="1462"/>
      <c r="F1192" s="1462"/>
      <c r="I1192" s="1128"/>
    </row>
    <row r="1193" spans="1:9">
      <c r="A1193" s="269"/>
      <c r="B1193" s="269"/>
      <c r="C1193" s="269"/>
      <c r="D1193" s="1462"/>
      <c r="E1193" s="1462"/>
      <c r="F1193" s="1462"/>
      <c r="I1193" s="1128"/>
    </row>
    <row r="1194" spans="1:9">
      <c r="A1194" s="269"/>
      <c r="B1194" s="269"/>
      <c r="C1194" s="269"/>
      <c r="D1194" s="1079"/>
      <c r="E1194" s="1079"/>
      <c r="F1194" s="1079"/>
      <c r="I1194" s="1128"/>
    </row>
    <row r="1195" spans="1:9" ht="15.75" customHeight="1">
      <c r="A1195" s="269"/>
      <c r="B1195" s="335" t="s">
        <v>311</v>
      </c>
      <c r="C1195" s="269"/>
      <c r="D1195" s="1424" t="s">
        <v>657</v>
      </c>
      <c r="E1195" s="1424"/>
      <c r="F1195" s="1424"/>
      <c r="I1195" s="1128"/>
    </row>
    <row r="1196" spans="1:9">
      <c r="A1196" s="269"/>
      <c r="B1196" s="269"/>
      <c r="C1196" s="269"/>
      <c r="D1196" s="1424"/>
      <c r="E1196" s="1424"/>
      <c r="F1196" s="1424"/>
      <c r="I1196" s="1128"/>
    </row>
    <row r="1197" spans="1:9">
      <c r="A1197" s="269"/>
      <c r="B1197" s="269"/>
      <c r="C1197" s="269"/>
      <c r="D1197" s="1424"/>
      <c r="E1197" s="1424"/>
      <c r="F1197" s="1424"/>
      <c r="I1197" s="1128"/>
    </row>
    <row r="1198" spans="1:9">
      <c r="A1198" s="269"/>
      <c r="B1198" s="269"/>
      <c r="C1198" s="269"/>
      <c r="D1198" s="1424"/>
      <c r="E1198" s="1424"/>
      <c r="F1198" s="1424"/>
      <c r="I1198" s="1128"/>
    </row>
    <row r="1199" spans="1:9">
      <c r="A1199" s="269"/>
      <c r="B1199" s="269"/>
      <c r="C1199" s="269"/>
      <c r="D1199" s="1079"/>
      <c r="E1199" s="1079"/>
      <c r="F1199" s="1079"/>
      <c r="I1199" s="1128"/>
    </row>
    <row r="1200" spans="1:9">
      <c r="A1200" s="269"/>
      <c r="B1200" s="335" t="s">
        <v>311</v>
      </c>
      <c r="C1200" s="269"/>
      <c r="D1200" s="1462" t="s">
        <v>658</v>
      </c>
      <c r="E1200" s="1462"/>
      <c r="F1200" s="1462"/>
      <c r="I1200" s="1128"/>
    </row>
    <row r="1201" spans="1:9">
      <c r="A1201" s="269"/>
      <c r="B1201" s="269"/>
      <c r="C1201" s="269"/>
      <c r="D1201" s="1462"/>
      <c r="E1201" s="1462"/>
      <c r="F1201" s="1462"/>
      <c r="I1201" s="1128"/>
    </row>
    <row r="1202" spans="1:9">
      <c r="A1202" s="269"/>
      <c r="B1202" s="269"/>
      <c r="C1202" s="269"/>
      <c r="D1202" s="1462"/>
      <c r="E1202" s="1462"/>
      <c r="F1202" s="1462"/>
      <c r="I1202" s="1128"/>
    </row>
    <row r="1203" spans="1:9">
      <c r="A1203" s="269"/>
      <c r="B1203" s="269"/>
      <c r="C1203" s="269"/>
      <c r="D1203" s="1462"/>
      <c r="E1203" s="1462"/>
      <c r="F1203" s="1462"/>
      <c r="I1203" s="1128"/>
    </row>
    <row r="1204" spans="1:9">
      <c r="A1204" s="269"/>
      <c r="B1204" s="269"/>
      <c r="C1204" s="269"/>
      <c r="D1204" s="1462"/>
      <c r="E1204" s="1462"/>
      <c r="F1204" s="1462"/>
      <c r="I1204" s="1128"/>
    </row>
    <row r="1205" spans="1:9">
      <c r="A1205" s="269"/>
      <c r="B1205" s="269"/>
      <c r="C1205" s="269"/>
      <c r="D1205" s="1462"/>
      <c r="E1205" s="1462"/>
      <c r="F1205" s="1462"/>
      <c r="I1205" s="1128"/>
    </row>
    <row r="1206" spans="1:9">
      <c r="A1206" s="269"/>
      <c r="B1206" s="269"/>
      <c r="C1206" s="269"/>
      <c r="D1206" s="1079"/>
      <c r="E1206" s="1079"/>
      <c r="F1206" s="1079"/>
      <c r="I1206" s="1128"/>
    </row>
    <row r="1207" spans="1:9">
      <c r="A1207" s="269"/>
      <c r="B1207" s="335" t="s">
        <v>311</v>
      </c>
      <c r="C1207" s="269"/>
      <c r="D1207" s="1765" t="s">
        <v>659</v>
      </c>
      <c r="E1207" s="1765"/>
      <c r="F1207" s="1765"/>
      <c r="I1207" s="930"/>
    </row>
    <row r="1208" spans="1:9">
      <c r="A1208" s="269"/>
      <c r="B1208" s="269"/>
      <c r="C1208" s="269"/>
      <c r="D1208" s="1765"/>
      <c r="E1208" s="1765"/>
      <c r="F1208" s="1765"/>
      <c r="I1208" s="1128"/>
    </row>
    <row r="1209" spans="1:9">
      <c r="A1209" s="269"/>
      <c r="B1209" s="269"/>
      <c r="C1209" s="269"/>
      <c r="D1209" s="1765"/>
      <c r="E1209" s="1765"/>
      <c r="F1209" s="1765"/>
    </row>
    <row r="1210" spans="1:9">
      <c r="A1210" s="269"/>
      <c r="B1210" s="269"/>
      <c r="C1210" s="269"/>
      <c r="D1210" s="1765"/>
      <c r="E1210" s="1765"/>
      <c r="F1210" s="1765"/>
    </row>
    <row r="1211" spans="1:9">
      <c r="A1211" s="269"/>
      <c r="B1211" s="269"/>
      <c r="C1211" s="269"/>
      <c r="D1211" s="1765"/>
      <c r="E1211" s="1765"/>
      <c r="F1211" s="1765"/>
    </row>
    <row r="1212" spans="1:9">
      <c r="A1212" s="269"/>
      <c r="B1212" s="269"/>
      <c r="C1212" s="269"/>
    </row>
    <row r="1213" spans="1:9" hidden="1">
      <c r="A1213" s="269"/>
      <c r="B1213" s="269"/>
      <c r="C1213" s="269"/>
    </row>
    <row r="1214" spans="1:9" hidden="1">
      <c r="A1214" s="269"/>
      <c r="B1214" s="269"/>
      <c r="C1214" s="269"/>
    </row>
    <row r="1215" spans="1:9" hidden="1">
      <c r="A1215" s="269"/>
      <c r="B1215" s="269"/>
      <c r="C1215" s="269"/>
    </row>
    <row r="1216" spans="1:9" hidden="1">
      <c r="A1216" s="269"/>
      <c r="B1216" s="269"/>
      <c r="C1216" s="269"/>
    </row>
    <row r="1217" spans="1:3" hidden="1">
      <c r="A1217" s="269"/>
      <c r="B1217" s="269"/>
      <c r="C1217" s="269"/>
    </row>
    <row r="1218" spans="1:3" hidden="1">
      <c r="A1218" s="269"/>
      <c r="B1218" s="269"/>
      <c r="C1218" s="269"/>
    </row>
    <row r="1219" spans="1:3" hidden="1">
      <c r="A1219" s="269"/>
      <c r="B1219" s="269"/>
      <c r="C1219" s="269"/>
    </row>
    <row r="1220" spans="1:3" hidden="1">
      <c r="A1220" s="269"/>
      <c r="B1220" s="269"/>
      <c r="C1220" s="269"/>
    </row>
    <row r="1221" spans="1:3" hidden="1">
      <c r="A1221" s="269"/>
      <c r="B1221" s="269"/>
      <c r="C1221" s="269"/>
    </row>
    <row r="1222" spans="1:3" hidden="1">
      <c r="A1222" s="269"/>
      <c r="B1222" s="269"/>
      <c r="C1222" s="269"/>
    </row>
    <row r="1223" spans="1:3" hidden="1">
      <c r="A1223" s="269"/>
      <c r="B1223" s="269"/>
      <c r="C1223" s="269"/>
    </row>
    <row r="1231" spans="1:3" hidden="1">
      <c r="A1231" s="269"/>
      <c r="B1231" s="269"/>
      <c r="C1231" s="269"/>
    </row>
    <row r="1232" spans="1:3" hidden="1">
      <c r="A1232" s="269"/>
      <c r="B1232" s="269"/>
      <c r="C1232" s="269"/>
    </row>
    <row r="1233" spans="1:3" hidden="1">
      <c r="A1233" s="269"/>
      <c r="B1233" s="269"/>
      <c r="C1233" s="269"/>
    </row>
    <row r="1234" spans="1:3" hidden="1">
      <c r="A1234" s="269"/>
      <c r="B1234" s="269"/>
      <c r="C1234" s="269"/>
    </row>
    <row r="1235" spans="1:3" hidden="1">
      <c r="A1235" s="269"/>
      <c r="B1235" s="269"/>
      <c r="C1235" s="269"/>
    </row>
    <row r="1236" spans="1:3" hidden="1">
      <c r="A1236" s="269"/>
      <c r="B1236" s="269"/>
      <c r="C1236" s="269"/>
    </row>
    <row r="1237" spans="1:3" hidden="1">
      <c r="A1237" s="269"/>
      <c r="B1237" s="269"/>
      <c r="C1237" s="269"/>
    </row>
    <row r="1238" spans="1:3" hidden="1">
      <c r="A1238" s="269"/>
      <c r="B1238" s="269"/>
      <c r="C1238" s="269"/>
    </row>
    <row r="1239" spans="1:3" hidden="1">
      <c r="A1239" s="269"/>
      <c r="B1239" s="269"/>
      <c r="C1239" s="269"/>
    </row>
    <row r="1240" spans="1:3" hidden="1">
      <c r="A1240" s="269"/>
      <c r="B1240" s="269"/>
      <c r="C1240" s="269"/>
    </row>
    <row r="1241" spans="1:3" hidden="1">
      <c r="A1241" s="269"/>
      <c r="B1241" s="269"/>
      <c r="C1241" s="269"/>
    </row>
    <row r="1242" spans="1:3" hidden="1">
      <c r="A1242" s="269"/>
      <c r="B1242" s="269"/>
      <c r="C1242" s="269"/>
    </row>
    <row r="1243" spans="1:3" hidden="1">
      <c r="A1243" s="269"/>
      <c r="B1243" s="269"/>
      <c r="C1243" s="269"/>
    </row>
    <row r="1244" spans="1:3" hidden="1">
      <c r="A1244" s="269"/>
      <c r="B1244" s="269"/>
      <c r="C1244" s="269"/>
    </row>
    <row r="1245" spans="1:3" hidden="1">
      <c r="A1245" s="269"/>
      <c r="B1245" s="269"/>
      <c r="C1245" s="269"/>
    </row>
    <row r="1246" spans="1:3" hidden="1">
      <c r="A1246" s="269"/>
      <c r="B1246" s="269"/>
      <c r="C1246" s="269"/>
    </row>
    <row r="1247" spans="1:3" hidden="1">
      <c r="A1247" s="269"/>
      <c r="B1247" s="269"/>
      <c r="C1247" s="269"/>
    </row>
    <row r="1248" spans="1:3" hidden="1">
      <c r="A1248" s="269"/>
      <c r="B1248" s="269"/>
      <c r="C1248" s="269"/>
    </row>
    <row r="1249" spans="1:3" hidden="1">
      <c r="A1249" s="269"/>
      <c r="B1249" s="269"/>
      <c r="C1249" s="269"/>
    </row>
    <row r="1250" spans="1:3" hidden="1">
      <c r="A1250" s="269"/>
      <c r="B1250" s="269"/>
      <c r="C1250" s="269"/>
    </row>
    <row r="1251" spans="1:3" hidden="1">
      <c r="A1251" s="269"/>
      <c r="B1251" s="269"/>
      <c r="C1251" s="269"/>
    </row>
    <row r="1252" spans="1:3" hidden="1">
      <c r="A1252" s="269"/>
      <c r="B1252" s="269"/>
      <c r="C1252" s="269"/>
    </row>
    <row r="1253" spans="1:3" hidden="1">
      <c r="A1253" s="269"/>
      <c r="B1253" s="269"/>
      <c r="C1253" s="269"/>
    </row>
    <row r="1254" spans="1:3" hidden="1">
      <c r="A1254" s="269"/>
      <c r="B1254" s="269"/>
      <c r="C1254" s="269"/>
    </row>
    <row r="1255" spans="1:3" hidden="1">
      <c r="A1255" s="269"/>
      <c r="B1255" s="269"/>
      <c r="C1255" s="269"/>
    </row>
    <row r="1256" spans="1:3" hidden="1">
      <c r="A1256" s="269"/>
      <c r="B1256" s="269"/>
      <c r="C1256" s="269"/>
    </row>
    <row r="1257" spans="1:3" hidden="1">
      <c r="A1257" s="269"/>
      <c r="B1257" s="269"/>
      <c r="C1257" s="269"/>
    </row>
    <row r="1258" spans="1:3" hidden="1">
      <c r="A1258" s="269"/>
      <c r="B1258" s="269"/>
      <c r="C1258" s="269"/>
    </row>
    <row r="1259" spans="1:3" hidden="1">
      <c r="A1259" s="269"/>
      <c r="B1259" s="269"/>
      <c r="C1259" s="269"/>
    </row>
    <row r="1260" spans="1:3" hidden="1">
      <c r="A1260" s="269"/>
      <c r="B1260" s="269"/>
      <c r="C1260" s="269"/>
    </row>
    <row r="1261" spans="1:3" hidden="1">
      <c r="A1261" s="269"/>
      <c r="B1261" s="269"/>
      <c r="C1261" s="269"/>
    </row>
    <row r="1262" spans="1:3" hidden="1">
      <c r="A1262" s="269"/>
      <c r="B1262" s="269"/>
      <c r="C1262" s="269"/>
    </row>
    <row r="1263" spans="1:3" hidden="1">
      <c r="A1263" s="269"/>
      <c r="B1263" s="269"/>
      <c r="C1263" s="269"/>
    </row>
    <row r="1264" spans="1:3" hidden="1">
      <c r="A1264" s="269"/>
      <c r="B1264" s="269"/>
      <c r="C1264" s="269"/>
    </row>
    <row r="1265" spans="1:3" hidden="1">
      <c r="A1265" s="269"/>
      <c r="B1265" s="269"/>
      <c r="C1265" s="269"/>
    </row>
    <row r="1266" spans="1:3" hidden="1">
      <c r="A1266" s="269"/>
      <c r="B1266" s="269"/>
      <c r="C1266" s="269"/>
    </row>
    <row r="1267" spans="1:3" hidden="1">
      <c r="A1267" s="269"/>
      <c r="B1267" s="269"/>
      <c r="C1267" s="269"/>
    </row>
    <row r="1268" spans="1:3" hidden="1">
      <c r="A1268" s="269"/>
      <c r="B1268" s="269"/>
      <c r="C1268" s="269"/>
    </row>
    <row r="1269" spans="1:3" hidden="1">
      <c r="A1269" s="269"/>
      <c r="B1269" s="269"/>
      <c r="C1269" s="269"/>
    </row>
    <row r="1270" spans="1:3" hidden="1">
      <c r="A1270" s="269"/>
      <c r="B1270" s="269"/>
      <c r="C1270" s="269"/>
    </row>
    <row r="1271" spans="1:3" hidden="1">
      <c r="A1271" s="269"/>
      <c r="B1271" s="269"/>
      <c r="C1271" s="269"/>
    </row>
    <row r="1272" spans="1:3" hidden="1">
      <c r="A1272" s="269"/>
      <c r="B1272" s="269"/>
      <c r="C1272" s="269"/>
    </row>
    <row r="1273" spans="1:3" hidden="1">
      <c r="A1273" s="269"/>
      <c r="B1273" s="269"/>
      <c r="C1273" s="269"/>
    </row>
    <row r="1274" spans="1:3" hidden="1">
      <c r="A1274" s="269"/>
      <c r="B1274" s="269"/>
      <c r="C1274" s="269"/>
    </row>
    <row r="1275" spans="1:3" hidden="1">
      <c r="A1275" s="269"/>
      <c r="B1275" s="269"/>
      <c r="C1275" s="269"/>
    </row>
    <row r="1276" spans="1:3" hidden="1">
      <c r="A1276" s="269"/>
      <c r="B1276" s="269"/>
      <c r="C1276" s="269"/>
    </row>
    <row r="1277" spans="1:3" hidden="1">
      <c r="A1277" s="269"/>
      <c r="B1277" s="269"/>
      <c r="C1277" s="269"/>
    </row>
    <row r="1278" spans="1:3" hidden="1">
      <c r="A1278" s="269"/>
      <c r="B1278" s="269"/>
      <c r="C1278" s="269"/>
    </row>
    <row r="1279" spans="1:3" hidden="1">
      <c r="A1279" s="269"/>
      <c r="B1279" s="269"/>
      <c r="C1279" s="269"/>
    </row>
    <row r="1280" spans="1:3" hidden="1">
      <c r="A1280" s="269"/>
      <c r="B1280" s="269"/>
      <c r="C1280" s="269"/>
    </row>
    <row r="1281" spans="1:3" hidden="1">
      <c r="A1281" s="269"/>
      <c r="B1281" s="269"/>
      <c r="C1281" s="269"/>
    </row>
    <row r="1282" spans="1:3" hidden="1">
      <c r="A1282" s="269"/>
      <c r="B1282" s="269"/>
      <c r="C1282" s="269"/>
    </row>
    <row r="1283" spans="1:3" hidden="1">
      <c r="A1283" s="269"/>
      <c r="B1283" s="269"/>
      <c r="C1283" s="269"/>
    </row>
    <row r="1284" spans="1:3" hidden="1">
      <c r="A1284" s="269"/>
      <c r="B1284" s="269"/>
      <c r="C1284" s="269"/>
    </row>
    <row r="1285" spans="1:3" hidden="1">
      <c r="A1285" s="269"/>
      <c r="B1285" s="269"/>
      <c r="C1285" s="269"/>
    </row>
    <row r="1286" spans="1:3" hidden="1">
      <c r="A1286" s="269"/>
      <c r="B1286" s="269"/>
      <c r="C1286" s="269"/>
    </row>
    <row r="1287" spans="1:3" hidden="1">
      <c r="A1287" s="269"/>
      <c r="B1287" s="269"/>
      <c r="C1287" s="269"/>
    </row>
    <row r="1288" spans="1:3" hidden="1">
      <c r="A1288" s="269"/>
      <c r="B1288" s="269"/>
      <c r="C1288" s="269"/>
    </row>
    <row r="1289" spans="1:3" hidden="1">
      <c r="A1289" s="269"/>
      <c r="B1289" s="269"/>
      <c r="C1289" s="269"/>
    </row>
    <row r="1290" spans="1:3" hidden="1">
      <c r="A1290" s="269"/>
      <c r="B1290" s="269"/>
      <c r="C1290" s="269"/>
    </row>
    <row r="1291" spans="1:3" hidden="1">
      <c r="A1291" s="269"/>
      <c r="B1291" s="269"/>
      <c r="C1291" s="269"/>
    </row>
    <row r="1292" spans="1:3" hidden="1">
      <c r="A1292" s="269"/>
      <c r="B1292" s="269"/>
      <c r="C1292" s="269"/>
    </row>
    <row r="1293" spans="1:3" hidden="1">
      <c r="A1293" s="269"/>
      <c r="B1293" s="269"/>
      <c r="C1293" s="269"/>
    </row>
    <row r="1294" spans="1:3" hidden="1">
      <c r="A1294" s="269"/>
      <c r="B1294" s="269"/>
      <c r="C1294" s="269"/>
    </row>
    <row r="1295" spans="1:3" hidden="1">
      <c r="A1295" s="269"/>
      <c r="B1295" s="269"/>
      <c r="C1295" s="269"/>
    </row>
    <row r="1296" spans="1:3" hidden="1">
      <c r="A1296" s="269"/>
      <c r="B1296" s="269"/>
      <c r="C1296" s="269"/>
    </row>
    <row r="1297" spans="1:3" hidden="1">
      <c r="A1297" s="269"/>
      <c r="B1297" s="269"/>
      <c r="C1297" s="269"/>
    </row>
    <row r="1298" spans="1:3" hidden="1">
      <c r="A1298" s="269"/>
      <c r="B1298" s="269"/>
      <c r="C1298" s="269"/>
    </row>
    <row r="1299" spans="1:3" hidden="1">
      <c r="A1299" s="269"/>
      <c r="B1299" s="269"/>
      <c r="C1299" s="269"/>
    </row>
    <row r="1300" spans="1:3" hidden="1">
      <c r="A1300" s="269"/>
      <c r="B1300" s="269"/>
      <c r="C1300" s="269"/>
    </row>
    <row r="1301" spans="1:3" hidden="1">
      <c r="A1301" s="269"/>
      <c r="B1301" s="269"/>
      <c r="C1301" s="269"/>
    </row>
    <row r="1302" spans="1:3" hidden="1">
      <c r="A1302" s="269"/>
      <c r="B1302" s="269"/>
      <c r="C1302" s="269"/>
    </row>
    <row r="1303" spans="1:3" hidden="1">
      <c r="A1303" s="269"/>
      <c r="B1303" s="269"/>
      <c r="C1303" s="269"/>
    </row>
    <row r="1304" spans="1:3" hidden="1">
      <c r="A1304" s="269"/>
      <c r="B1304" s="269"/>
      <c r="C1304" s="269"/>
    </row>
    <row r="1305" spans="1:3" hidden="1">
      <c r="A1305" s="269"/>
      <c r="B1305" s="269"/>
      <c r="C1305" s="269"/>
    </row>
    <row r="1306" spans="1:3" hidden="1">
      <c r="A1306" s="269"/>
      <c r="B1306" s="269"/>
      <c r="C1306" s="269"/>
    </row>
    <row r="1307" spans="1:3" hidden="1">
      <c r="A1307" s="269"/>
      <c r="B1307" s="269"/>
      <c r="C1307" s="269"/>
    </row>
    <row r="1308" spans="1:3" hidden="1">
      <c r="A1308" s="269"/>
      <c r="B1308" s="269"/>
      <c r="C1308" s="269"/>
    </row>
    <row r="1309" spans="1:3" hidden="1">
      <c r="A1309" s="269"/>
      <c r="B1309" s="269"/>
      <c r="C1309" s="269"/>
    </row>
    <row r="1310" spans="1:3" hidden="1">
      <c r="A1310" s="269"/>
      <c r="B1310" s="269"/>
      <c r="C1310" s="269"/>
    </row>
    <row r="1311" spans="1:3" hidden="1">
      <c r="A1311" s="269"/>
      <c r="B1311" s="269"/>
      <c r="C1311" s="269"/>
    </row>
    <row r="1312" spans="1:3" hidden="1">
      <c r="A1312" s="269"/>
      <c r="B1312" s="269"/>
      <c r="C1312" s="269"/>
    </row>
    <row r="1313" spans="1:3" hidden="1">
      <c r="A1313" s="269"/>
      <c r="B1313" s="269"/>
      <c r="C1313" s="269"/>
    </row>
    <row r="1314" spans="1:3" hidden="1">
      <c r="A1314" s="269"/>
      <c r="B1314" s="269"/>
      <c r="C1314" s="269"/>
    </row>
    <row r="1315" spans="1:3" hidden="1">
      <c r="A1315" s="269"/>
      <c r="B1315" s="269"/>
      <c r="C1315" s="269"/>
    </row>
    <row r="1316" spans="1:3" hidden="1">
      <c r="A1316" s="269"/>
      <c r="B1316" s="269"/>
      <c r="C1316" s="269"/>
    </row>
    <row r="1317" spans="1:3" hidden="1">
      <c r="A1317" s="269"/>
      <c r="B1317" s="269"/>
      <c r="C1317" s="269"/>
    </row>
    <row r="1318" spans="1:3" hidden="1">
      <c r="A1318" s="269"/>
      <c r="B1318" s="269"/>
      <c r="C1318" s="269"/>
    </row>
    <row r="1319" spans="1:3" hidden="1">
      <c r="A1319" s="269"/>
      <c r="B1319" s="269"/>
      <c r="C1319" s="269"/>
    </row>
    <row r="1320" spans="1:3" hidden="1">
      <c r="A1320" s="269"/>
      <c r="B1320" s="269"/>
      <c r="C1320" s="269"/>
    </row>
    <row r="1321" spans="1:3" hidden="1">
      <c r="A1321" s="269"/>
      <c r="B1321" s="269"/>
      <c r="C1321" s="269"/>
    </row>
    <row r="1322" spans="1:3" hidden="1">
      <c r="A1322" s="269"/>
      <c r="B1322" s="269"/>
      <c r="C1322" s="269"/>
    </row>
    <row r="1323" spans="1:3" hidden="1">
      <c r="A1323" s="269"/>
      <c r="B1323" s="269"/>
      <c r="C1323" s="269"/>
    </row>
    <row r="1324" spans="1:3" hidden="1">
      <c r="A1324" s="269"/>
      <c r="B1324" s="269"/>
      <c r="C1324" s="269"/>
    </row>
    <row r="1325" spans="1:3" hidden="1">
      <c r="A1325" s="269"/>
      <c r="B1325" s="269"/>
      <c r="C1325" s="269"/>
    </row>
    <row r="1326" spans="1:3" hidden="1">
      <c r="A1326" s="269"/>
      <c r="B1326" s="269"/>
      <c r="C1326" s="269"/>
    </row>
    <row r="1327" spans="1:3" hidden="1">
      <c r="A1327" s="269"/>
      <c r="B1327" s="269"/>
      <c r="C1327" s="269"/>
    </row>
    <row r="1328" spans="1:3" hidden="1">
      <c r="A1328" s="269"/>
      <c r="B1328" s="269"/>
      <c r="C1328" s="269"/>
    </row>
    <row r="1329" spans="1:3" hidden="1">
      <c r="A1329" s="269"/>
      <c r="B1329" s="269"/>
      <c r="C1329" s="269"/>
    </row>
    <row r="1330" spans="1:3" hidden="1">
      <c r="A1330" s="269"/>
      <c r="B1330" s="269"/>
      <c r="C1330" s="269"/>
    </row>
    <row r="1331" spans="1:3" hidden="1">
      <c r="A1331" s="269"/>
      <c r="B1331" s="269"/>
      <c r="C1331" s="269"/>
    </row>
    <row r="1332" spans="1:3" hidden="1">
      <c r="A1332" s="269"/>
      <c r="B1332" s="269"/>
      <c r="C1332" s="269"/>
    </row>
    <row r="1333" spans="1:3" hidden="1">
      <c r="A1333" s="269"/>
      <c r="B1333" s="269"/>
      <c r="C1333" s="269"/>
    </row>
    <row r="1334" spans="1:3" hidden="1">
      <c r="A1334" s="269"/>
      <c r="B1334" s="269"/>
      <c r="C1334" s="269"/>
    </row>
    <row r="1335" spans="1:3" hidden="1">
      <c r="A1335" s="269"/>
      <c r="B1335" s="269"/>
      <c r="C1335" s="269"/>
    </row>
    <row r="1336" spans="1:3" hidden="1">
      <c r="A1336" s="269"/>
      <c r="B1336" s="269"/>
      <c r="C1336" s="269"/>
    </row>
    <row r="1337" spans="1:3" hidden="1">
      <c r="A1337" s="269"/>
      <c r="B1337" s="269"/>
      <c r="C1337" s="269"/>
    </row>
    <row r="1338" spans="1:3" hidden="1">
      <c r="A1338" s="269"/>
      <c r="B1338" s="269"/>
      <c r="C1338" s="269"/>
    </row>
    <row r="1339" spans="1:3" hidden="1">
      <c r="A1339" s="269"/>
      <c r="B1339" s="269"/>
      <c r="C1339" s="269"/>
    </row>
    <row r="1340" spans="1:3" hidden="1">
      <c r="A1340" s="269"/>
      <c r="B1340" s="269"/>
      <c r="C1340" s="269"/>
    </row>
    <row r="1341" spans="1:3" hidden="1">
      <c r="A1341" s="269"/>
      <c r="B1341" s="269"/>
      <c r="C1341" s="269"/>
    </row>
    <row r="1342" spans="1:3" hidden="1">
      <c r="A1342" s="269"/>
      <c r="B1342" s="269"/>
      <c r="C1342" s="269"/>
    </row>
    <row r="1343" spans="1:3" hidden="1">
      <c r="A1343" s="269"/>
      <c r="B1343" s="269"/>
      <c r="C1343" s="269"/>
    </row>
    <row r="1344" spans="1:3" hidden="1">
      <c r="A1344" s="269"/>
      <c r="B1344" s="269"/>
      <c r="C1344" s="269"/>
    </row>
    <row r="1345" spans="1:3" hidden="1">
      <c r="A1345" s="269"/>
      <c r="B1345" s="269"/>
      <c r="C1345" s="269"/>
    </row>
    <row r="1346" spans="1:3" hidden="1">
      <c r="A1346" s="269"/>
      <c r="B1346" s="269"/>
      <c r="C1346" s="269"/>
    </row>
    <row r="1347" spans="1:3" hidden="1">
      <c r="A1347" s="269"/>
      <c r="B1347" s="269"/>
      <c r="C1347" s="269"/>
    </row>
    <row r="1348" spans="1:3" hidden="1">
      <c r="A1348" s="269"/>
      <c r="B1348" s="269"/>
      <c r="C1348" s="269"/>
    </row>
    <row r="1349" spans="1:3" hidden="1">
      <c r="A1349" s="269"/>
      <c r="B1349" s="269"/>
      <c r="C1349" s="269"/>
    </row>
    <row r="1350" spans="1:3" hidden="1">
      <c r="A1350" s="269"/>
      <c r="B1350" s="269"/>
      <c r="C1350" s="269"/>
    </row>
    <row r="1351" spans="1:3" hidden="1">
      <c r="A1351" s="269"/>
      <c r="B1351" s="269"/>
      <c r="C1351" s="269"/>
    </row>
    <row r="1352" spans="1:3" hidden="1">
      <c r="A1352" s="269"/>
      <c r="B1352" s="269"/>
      <c r="C1352" s="269"/>
    </row>
    <row r="1353" spans="1:3" hidden="1">
      <c r="A1353" s="269"/>
      <c r="B1353" s="269"/>
      <c r="C1353" s="269"/>
    </row>
    <row r="1354" spans="1:3" hidden="1">
      <c r="A1354" s="269"/>
      <c r="B1354" s="269"/>
      <c r="C1354" s="269"/>
    </row>
    <row r="1355" spans="1:3" hidden="1">
      <c r="A1355" s="269"/>
      <c r="B1355" s="269"/>
      <c r="C1355" s="269"/>
    </row>
    <row r="1356" spans="1:3" hidden="1">
      <c r="A1356" s="269"/>
      <c r="B1356" s="269"/>
      <c r="C1356" s="269"/>
    </row>
    <row r="1357" spans="1:3" hidden="1">
      <c r="A1357" s="269"/>
      <c r="B1357" s="269"/>
      <c r="C1357" s="269"/>
    </row>
    <row r="1358" spans="1:3" hidden="1">
      <c r="A1358" s="269"/>
      <c r="B1358" s="269"/>
      <c r="C1358" s="269"/>
    </row>
    <row r="1359" spans="1:3" hidden="1">
      <c r="A1359" s="269"/>
      <c r="B1359" s="269"/>
      <c r="C1359" s="269"/>
    </row>
    <row r="1360" spans="1:3" hidden="1">
      <c r="A1360" s="269"/>
      <c r="B1360" s="269"/>
      <c r="C1360" s="269"/>
    </row>
    <row r="1361" spans="1:3" hidden="1">
      <c r="A1361" s="269"/>
      <c r="B1361" s="269"/>
      <c r="C1361" s="269"/>
    </row>
    <row r="1362" spans="1:3" hidden="1">
      <c r="A1362" s="269"/>
      <c r="B1362" s="269"/>
      <c r="C1362" s="269"/>
    </row>
    <row r="1363" spans="1:3" hidden="1">
      <c r="A1363" s="269"/>
      <c r="B1363" s="269"/>
      <c r="C1363" s="269"/>
    </row>
    <row r="1364" spans="1:3" hidden="1">
      <c r="A1364" s="269"/>
      <c r="B1364" s="269"/>
      <c r="C1364" s="269"/>
    </row>
    <row r="1365" spans="1:3" hidden="1">
      <c r="A1365" s="269"/>
      <c r="B1365" s="269"/>
      <c r="C1365" s="269"/>
    </row>
    <row r="1366" spans="1:3" hidden="1">
      <c r="A1366" s="269"/>
      <c r="B1366" s="269"/>
      <c r="C1366" s="269"/>
    </row>
    <row r="1367" spans="1:3" hidden="1">
      <c r="A1367" s="269"/>
      <c r="B1367" s="269"/>
      <c r="C1367" s="269"/>
    </row>
    <row r="1368" spans="1:3" hidden="1">
      <c r="A1368" s="269"/>
      <c r="B1368" s="269"/>
      <c r="C1368" s="269"/>
    </row>
    <row r="1369" spans="1:3" hidden="1">
      <c r="A1369" s="269"/>
      <c r="B1369" s="269"/>
      <c r="C1369" s="269"/>
    </row>
    <row r="1370" spans="1:3" hidden="1">
      <c r="A1370" s="269"/>
      <c r="B1370" s="269"/>
      <c r="C1370" s="269"/>
    </row>
    <row r="1371" spans="1:3" hidden="1">
      <c r="A1371" s="269"/>
      <c r="B1371" s="269"/>
      <c r="C1371" s="269"/>
    </row>
    <row r="1372" spans="1:3" hidden="1">
      <c r="A1372" s="269"/>
      <c r="B1372" s="269"/>
      <c r="C1372" s="269"/>
    </row>
    <row r="1373" spans="1:3" hidden="1">
      <c r="A1373" s="269"/>
      <c r="B1373" s="269"/>
      <c r="C1373" s="269"/>
    </row>
    <row r="1374" spans="1:3" hidden="1">
      <c r="A1374" s="269"/>
      <c r="B1374" s="269"/>
      <c r="C1374" s="269"/>
    </row>
    <row r="1375" spans="1:3" hidden="1">
      <c r="A1375" s="269"/>
      <c r="B1375" s="269"/>
      <c r="C1375" s="269"/>
    </row>
    <row r="1376" spans="1:3" hidden="1">
      <c r="A1376" s="269"/>
      <c r="B1376" s="269"/>
      <c r="C1376" s="269"/>
    </row>
    <row r="1377" spans="1:3" hidden="1">
      <c r="A1377" s="269"/>
      <c r="B1377" s="269"/>
      <c r="C1377" s="269"/>
    </row>
    <row r="1378" spans="1:3" hidden="1">
      <c r="A1378" s="269"/>
      <c r="B1378" s="269"/>
      <c r="C1378" s="269"/>
    </row>
    <row r="1379" spans="1:3" hidden="1">
      <c r="A1379" s="269"/>
      <c r="B1379" s="269"/>
      <c r="C1379" s="269"/>
    </row>
    <row r="1380" spans="1:3" hidden="1">
      <c r="A1380" s="269"/>
      <c r="B1380" s="269"/>
      <c r="C1380" s="269"/>
    </row>
    <row r="1381" spans="1:3" hidden="1">
      <c r="A1381" s="269"/>
      <c r="B1381" s="269"/>
      <c r="C1381" s="269"/>
    </row>
    <row r="1382" spans="1:3" hidden="1">
      <c r="A1382" s="269"/>
      <c r="B1382" s="269"/>
      <c r="C1382" s="269"/>
    </row>
    <row r="1383" spans="1:3" hidden="1">
      <c r="A1383" s="269"/>
      <c r="B1383" s="269"/>
      <c r="C1383" s="269"/>
    </row>
    <row r="1384" spans="1:3" hidden="1">
      <c r="A1384" s="269"/>
      <c r="B1384" s="269"/>
      <c r="C1384" s="269"/>
    </row>
    <row r="1385" spans="1:3" hidden="1">
      <c r="A1385" s="269"/>
      <c r="B1385" s="269"/>
      <c r="C1385" s="269"/>
    </row>
    <row r="1386" spans="1:3" hidden="1">
      <c r="A1386" s="269"/>
      <c r="B1386" s="269"/>
      <c r="C1386" s="269"/>
    </row>
    <row r="1387" spans="1:3" hidden="1">
      <c r="A1387" s="269"/>
      <c r="B1387" s="269"/>
      <c r="C1387" s="269"/>
    </row>
    <row r="1388" spans="1:3" hidden="1">
      <c r="A1388" s="269"/>
      <c r="B1388" s="269"/>
      <c r="C1388" s="269"/>
    </row>
    <row r="1389" spans="1:3" hidden="1">
      <c r="A1389" s="269"/>
      <c r="B1389" s="269"/>
      <c r="C1389" s="269"/>
    </row>
    <row r="1390" spans="1:3" hidden="1">
      <c r="A1390" s="269"/>
      <c r="B1390" s="269"/>
      <c r="C1390" s="269"/>
    </row>
    <row r="1391" spans="1:3" hidden="1">
      <c r="A1391" s="269"/>
      <c r="B1391" s="269"/>
      <c r="C1391" s="269"/>
    </row>
    <row r="1392" spans="1:3" hidden="1">
      <c r="A1392" s="269"/>
      <c r="B1392" s="269"/>
      <c r="C1392" s="269"/>
    </row>
    <row r="1393" spans="1:3" hidden="1">
      <c r="A1393" s="269"/>
      <c r="B1393" s="269"/>
      <c r="C1393" s="269"/>
    </row>
    <row r="1394" spans="1:3" hidden="1">
      <c r="A1394" s="269"/>
      <c r="B1394" s="269"/>
      <c r="C1394" s="269"/>
    </row>
    <row r="1395" spans="1:3" hidden="1">
      <c r="A1395" s="269"/>
      <c r="B1395" s="269"/>
      <c r="C1395" s="269"/>
    </row>
    <row r="1396" spans="1:3" hidden="1">
      <c r="A1396" s="269"/>
      <c r="B1396" s="269"/>
      <c r="C1396" s="269"/>
    </row>
    <row r="1397" spans="1:3" hidden="1">
      <c r="A1397" s="269"/>
      <c r="B1397" s="269"/>
      <c r="C1397" s="269"/>
    </row>
    <row r="1398" spans="1:3" hidden="1">
      <c r="A1398" s="269"/>
      <c r="B1398" s="269"/>
      <c r="C1398" s="269"/>
    </row>
    <row r="1399" spans="1:3" hidden="1">
      <c r="A1399" s="269"/>
      <c r="B1399" s="269"/>
      <c r="C1399" s="269"/>
    </row>
    <row r="1400" spans="1:3" hidden="1">
      <c r="A1400" s="269"/>
      <c r="B1400" s="269"/>
      <c r="C1400" s="269"/>
    </row>
    <row r="1401" spans="1:3" hidden="1">
      <c r="A1401" s="269"/>
      <c r="B1401" s="269"/>
      <c r="C1401" s="269"/>
    </row>
    <row r="1402" spans="1:3" hidden="1">
      <c r="A1402" s="269"/>
      <c r="B1402" s="269"/>
      <c r="C1402" s="269"/>
    </row>
    <row r="1403" spans="1:3" hidden="1">
      <c r="A1403" s="269"/>
      <c r="B1403" s="269"/>
      <c r="C1403" s="269"/>
    </row>
    <row r="1404" spans="1:3" hidden="1">
      <c r="A1404" s="269"/>
      <c r="B1404" s="269"/>
      <c r="C1404" s="269"/>
    </row>
    <row r="1405" spans="1:3" hidden="1">
      <c r="A1405" s="269"/>
      <c r="B1405" s="269"/>
      <c r="C1405" s="269"/>
    </row>
    <row r="1406" spans="1:3" hidden="1">
      <c r="A1406" s="269"/>
      <c r="B1406" s="269"/>
      <c r="C1406" s="269"/>
    </row>
    <row r="1407" spans="1:3" hidden="1">
      <c r="A1407" s="269"/>
      <c r="B1407" s="269"/>
      <c r="C1407" s="269"/>
    </row>
    <row r="1408" spans="1:3" hidden="1">
      <c r="A1408" s="269"/>
      <c r="B1408" s="269"/>
      <c r="C1408" s="269"/>
    </row>
    <row r="1409" spans="1:3" hidden="1">
      <c r="A1409" s="269"/>
      <c r="B1409" s="269"/>
      <c r="C1409" s="269"/>
    </row>
    <row r="1410" spans="1:3" hidden="1">
      <c r="A1410" s="269"/>
      <c r="B1410" s="269"/>
      <c r="C1410" s="269"/>
    </row>
    <row r="1411" spans="1:3" hidden="1">
      <c r="A1411" s="269"/>
      <c r="B1411" s="269"/>
      <c r="C1411" s="269"/>
    </row>
    <row r="1412" spans="1:3" hidden="1">
      <c r="A1412" s="269"/>
      <c r="B1412" s="269"/>
      <c r="C1412" s="269"/>
    </row>
    <row r="1413" spans="1:3" hidden="1">
      <c r="A1413" s="269"/>
      <c r="B1413" s="269"/>
      <c r="C1413" s="269"/>
    </row>
    <row r="1414" spans="1:3" hidden="1">
      <c r="A1414" s="269"/>
      <c r="B1414" s="269"/>
      <c r="C1414" s="269"/>
    </row>
    <row r="1415" spans="1:3" hidden="1">
      <c r="A1415" s="269"/>
      <c r="B1415" s="269"/>
      <c r="C1415" s="269"/>
    </row>
    <row r="1416" spans="1:3" hidden="1">
      <c r="A1416" s="269"/>
      <c r="B1416" s="269"/>
      <c r="C1416" s="269"/>
    </row>
    <row r="1417" spans="1:3" hidden="1">
      <c r="A1417" s="269"/>
      <c r="B1417" s="269"/>
      <c r="C1417" s="269"/>
    </row>
    <row r="1418" spans="1:3" hidden="1">
      <c r="A1418" s="269"/>
      <c r="B1418" s="269"/>
      <c r="C1418" s="269"/>
    </row>
    <row r="1419" spans="1:3" hidden="1">
      <c r="A1419" s="269"/>
      <c r="B1419" s="269"/>
      <c r="C1419" s="269"/>
    </row>
    <row r="1420" spans="1:3" hidden="1">
      <c r="A1420" s="269"/>
      <c r="B1420" s="269"/>
      <c r="C1420" s="269"/>
    </row>
    <row r="1421" spans="1:3" hidden="1">
      <c r="A1421" s="269"/>
      <c r="B1421" s="269"/>
      <c r="C1421" s="269"/>
    </row>
    <row r="1422" spans="1:3" hidden="1">
      <c r="A1422" s="269"/>
      <c r="B1422" s="269"/>
      <c r="C1422" s="269"/>
    </row>
    <row r="1423" spans="1:3" hidden="1">
      <c r="A1423" s="269"/>
      <c r="B1423" s="269"/>
      <c r="C1423" s="269"/>
    </row>
    <row r="1424" spans="1:3" hidden="1">
      <c r="A1424" s="269"/>
      <c r="B1424" s="269"/>
      <c r="C1424" s="269"/>
    </row>
    <row r="1425" spans="1:3" hidden="1">
      <c r="A1425" s="269"/>
      <c r="B1425" s="269"/>
      <c r="C1425" s="269"/>
    </row>
    <row r="1426" spans="1:3" hidden="1">
      <c r="A1426" s="269"/>
      <c r="B1426" s="269"/>
      <c r="C1426" s="269"/>
    </row>
    <row r="1427" spans="1:3" hidden="1">
      <c r="A1427" s="269"/>
      <c r="B1427" s="269"/>
      <c r="C1427" s="269"/>
    </row>
    <row r="1428" spans="1:3" hidden="1">
      <c r="A1428" s="269"/>
      <c r="B1428" s="269"/>
      <c r="C1428" s="269"/>
    </row>
    <row r="1429" spans="1:3" hidden="1">
      <c r="A1429" s="269"/>
      <c r="B1429" s="269"/>
      <c r="C1429" s="269"/>
    </row>
    <row r="1430" spans="1:3" hidden="1">
      <c r="A1430" s="269"/>
      <c r="B1430" s="269"/>
      <c r="C1430" s="269"/>
    </row>
    <row r="1431" spans="1:3" hidden="1">
      <c r="A1431" s="269"/>
      <c r="B1431" s="269"/>
      <c r="C1431" s="269"/>
    </row>
    <row r="1432" spans="1:3" hidden="1">
      <c r="A1432" s="269"/>
      <c r="B1432" s="269"/>
      <c r="C1432" s="269"/>
    </row>
    <row r="1433" spans="1:3" hidden="1">
      <c r="A1433" s="269"/>
      <c r="B1433" s="269"/>
      <c r="C1433" s="269"/>
    </row>
    <row r="1434" spans="1:3" hidden="1">
      <c r="A1434" s="269"/>
      <c r="B1434" s="269"/>
      <c r="C1434" s="269"/>
    </row>
    <row r="1435" spans="1:3" hidden="1">
      <c r="A1435" s="269"/>
      <c r="B1435" s="269"/>
      <c r="C1435" s="269"/>
    </row>
    <row r="1436" spans="1:3" hidden="1">
      <c r="A1436" s="269"/>
      <c r="B1436" s="269"/>
      <c r="C1436" s="269"/>
    </row>
    <row r="1437" spans="1:3" hidden="1">
      <c r="A1437" s="269"/>
      <c r="B1437" s="269"/>
      <c r="C1437" s="269"/>
    </row>
    <row r="1438" spans="1:3" hidden="1">
      <c r="A1438" s="269"/>
      <c r="B1438" s="269"/>
      <c r="C1438" s="269"/>
    </row>
    <row r="1439" spans="1:3" hidden="1">
      <c r="A1439" s="269"/>
      <c r="B1439" s="269"/>
      <c r="C1439" s="269"/>
    </row>
    <row r="1440" spans="1:3" hidden="1">
      <c r="A1440" s="269"/>
      <c r="B1440" s="269"/>
      <c r="C1440" s="269"/>
    </row>
    <row r="1441" spans="1:3" hidden="1">
      <c r="A1441" s="269"/>
      <c r="B1441" s="269"/>
      <c r="C1441" s="269"/>
    </row>
    <row r="1442" spans="1:3" hidden="1">
      <c r="A1442" s="269"/>
      <c r="B1442" s="269"/>
      <c r="C1442" s="269"/>
    </row>
    <row r="1443" spans="1:3" hidden="1">
      <c r="A1443" s="269"/>
      <c r="B1443" s="269"/>
      <c r="C1443" s="269"/>
    </row>
    <row r="1444" spans="1:3" hidden="1">
      <c r="A1444" s="269"/>
      <c r="B1444" s="269"/>
      <c r="C1444" s="269"/>
    </row>
    <row r="1445" spans="1:3" hidden="1">
      <c r="A1445" s="269"/>
      <c r="B1445" s="269"/>
      <c r="C1445" s="269"/>
    </row>
    <row r="1446" spans="1:3" hidden="1">
      <c r="A1446" s="269"/>
      <c r="B1446" s="269"/>
      <c r="C1446" s="269"/>
    </row>
    <row r="1447" spans="1:3" hidden="1">
      <c r="A1447" s="269"/>
      <c r="B1447" s="269"/>
      <c r="C1447" s="269"/>
    </row>
    <row r="1448" spans="1:3" hidden="1">
      <c r="A1448" s="269"/>
      <c r="B1448" s="269"/>
      <c r="C1448" s="269"/>
    </row>
    <row r="1449" spans="1:3" hidden="1">
      <c r="A1449" s="269"/>
      <c r="B1449" s="269"/>
      <c r="C1449" s="269"/>
    </row>
    <row r="1450" spans="1:3" hidden="1">
      <c r="A1450" s="269"/>
      <c r="B1450" s="269"/>
      <c r="C1450" s="269"/>
    </row>
    <row r="1451" spans="1:3" hidden="1">
      <c r="A1451" s="269"/>
      <c r="B1451" s="269"/>
      <c r="C1451" s="269"/>
    </row>
    <row r="1452" spans="1:3" hidden="1">
      <c r="A1452" s="269"/>
      <c r="B1452" s="269"/>
      <c r="C1452" s="269"/>
    </row>
    <row r="1453" spans="1:3" hidden="1">
      <c r="A1453" s="269"/>
      <c r="B1453" s="269"/>
      <c r="C1453" s="269"/>
    </row>
    <row r="1454" spans="1:3" hidden="1">
      <c r="A1454" s="269"/>
      <c r="B1454" s="269"/>
      <c r="C1454" s="269"/>
    </row>
    <row r="1455" spans="1:3" hidden="1">
      <c r="A1455" s="269"/>
      <c r="B1455" s="269"/>
      <c r="C1455" s="269"/>
    </row>
    <row r="1456" spans="1:3" hidden="1">
      <c r="A1456" s="269"/>
      <c r="B1456" s="269"/>
      <c r="C1456" s="269"/>
    </row>
    <row r="1457" spans="1:3" hidden="1">
      <c r="A1457" s="269"/>
      <c r="B1457" s="269"/>
      <c r="C1457" s="269"/>
    </row>
    <row r="1458" spans="1:3" hidden="1">
      <c r="A1458" s="269"/>
      <c r="B1458" s="269"/>
      <c r="C1458" s="269"/>
    </row>
    <row r="1459" spans="1:3" hidden="1">
      <c r="A1459" s="269"/>
      <c r="B1459" s="269"/>
      <c r="C1459" s="269"/>
    </row>
    <row r="1460" spans="1:3" hidden="1">
      <c r="A1460" s="269"/>
      <c r="B1460" s="269"/>
      <c r="C1460" s="269"/>
    </row>
    <row r="1461" spans="1:3" hidden="1">
      <c r="A1461" s="269"/>
      <c r="B1461" s="269"/>
      <c r="C1461" s="269"/>
    </row>
    <row r="1462" spans="1:3" hidden="1">
      <c r="A1462" s="269"/>
      <c r="B1462" s="269"/>
      <c r="C1462" s="269"/>
    </row>
    <row r="1463" spans="1:3" hidden="1">
      <c r="A1463" s="269"/>
      <c r="B1463" s="269"/>
      <c r="C1463" s="269"/>
    </row>
    <row r="1464" spans="1:3" hidden="1">
      <c r="A1464" s="269"/>
      <c r="B1464" s="269"/>
      <c r="C1464" s="269"/>
    </row>
    <row r="1465" spans="1:3" hidden="1">
      <c r="A1465" s="269"/>
      <c r="B1465" s="269"/>
      <c r="C1465" s="269"/>
    </row>
    <row r="1466" spans="1:3" hidden="1">
      <c r="A1466" s="269"/>
      <c r="B1466" s="269"/>
      <c r="C1466" s="269"/>
    </row>
    <row r="1467" spans="1:3" hidden="1">
      <c r="A1467" s="269"/>
      <c r="B1467" s="269"/>
      <c r="C1467" s="269"/>
    </row>
    <row r="1468" spans="1:3" hidden="1">
      <c r="A1468" s="269"/>
      <c r="B1468" s="269"/>
      <c r="C1468" s="269"/>
    </row>
    <row r="1469" spans="1:3" hidden="1">
      <c r="A1469" s="269"/>
      <c r="B1469" s="269"/>
      <c r="C1469" s="269"/>
    </row>
    <row r="1470" spans="1:3" hidden="1">
      <c r="A1470" s="269"/>
      <c r="B1470" s="269"/>
      <c r="C1470" s="269"/>
    </row>
    <row r="1473" spans="1:3" hidden="1">
      <c r="A1473" s="269"/>
      <c r="B1473" s="269"/>
      <c r="C1473" s="269"/>
    </row>
    <row r="1474" spans="1:3" hidden="1">
      <c r="A1474" s="269"/>
      <c r="B1474" s="269"/>
      <c r="C1474" s="269"/>
    </row>
    <row r="1475" spans="1:3" hidden="1">
      <c r="A1475" s="269"/>
      <c r="B1475" s="269"/>
      <c r="C1475" s="269"/>
    </row>
    <row r="1476" spans="1:3" hidden="1">
      <c r="A1476" s="269"/>
      <c r="B1476" s="269"/>
      <c r="C1476" s="269"/>
    </row>
    <row r="1477" spans="1:3" hidden="1">
      <c r="A1477" s="269"/>
      <c r="B1477" s="269"/>
      <c r="C1477" s="269"/>
    </row>
    <row r="1478" spans="1:3" hidden="1">
      <c r="A1478" s="269"/>
      <c r="B1478" s="269"/>
      <c r="C1478" s="269"/>
    </row>
    <row r="1479" spans="1:3" hidden="1">
      <c r="A1479" s="269"/>
      <c r="B1479" s="269"/>
      <c r="C1479" s="269"/>
    </row>
    <row r="1480" spans="1:3" hidden="1">
      <c r="A1480" s="269"/>
      <c r="B1480" s="269"/>
      <c r="C1480" s="269"/>
    </row>
    <row r="1481" spans="1:3" hidden="1">
      <c r="A1481" s="269"/>
      <c r="B1481" s="269"/>
      <c r="C1481" s="269"/>
    </row>
    <row r="1482" spans="1:3" hidden="1">
      <c r="A1482" s="269"/>
      <c r="B1482" s="269"/>
      <c r="C1482" s="269"/>
    </row>
    <row r="1483" spans="1:3" hidden="1">
      <c r="A1483" s="269"/>
      <c r="B1483" s="269"/>
      <c r="C1483" s="269"/>
    </row>
    <row r="1484" spans="1:3" hidden="1">
      <c r="A1484" s="269"/>
      <c r="B1484" s="269"/>
      <c r="C1484" s="269"/>
    </row>
    <row r="1485" spans="1:3" hidden="1">
      <c r="A1485" s="269"/>
      <c r="B1485" s="269"/>
      <c r="C1485" s="269"/>
    </row>
    <row r="1486" spans="1:3" hidden="1">
      <c r="A1486" s="269"/>
      <c r="B1486" s="269"/>
      <c r="C1486" s="269"/>
    </row>
    <row r="1487" spans="1:3" hidden="1">
      <c r="A1487" s="269"/>
      <c r="B1487" s="269"/>
      <c r="C1487" s="269"/>
    </row>
    <row r="1488" spans="1:3" hidden="1">
      <c r="A1488" s="269"/>
      <c r="B1488" s="269"/>
      <c r="C1488" s="269"/>
    </row>
    <row r="1489" spans="1:3" hidden="1">
      <c r="A1489" s="269"/>
      <c r="B1489" s="269"/>
      <c r="C1489" s="269"/>
    </row>
    <row r="1490" spans="1:3" hidden="1">
      <c r="A1490" s="269"/>
      <c r="B1490" s="269"/>
      <c r="C1490" s="269"/>
    </row>
    <row r="1491" spans="1:3" hidden="1">
      <c r="A1491" s="269"/>
      <c r="B1491" s="269"/>
      <c r="C1491" s="269"/>
    </row>
    <row r="1492" spans="1:3" hidden="1">
      <c r="A1492" s="269"/>
      <c r="B1492" s="269"/>
      <c r="C1492" s="269"/>
    </row>
    <row r="1493" spans="1:3" hidden="1">
      <c r="A1493" s="269"/>
      <c r="B1493" s="269"/>
      <c r="C1493" s="269"/>
    </row>
    <row r="1494" spans="1:3" hidden="1">
      <c r="A1494" s="269"/>
      <c r="B1494" s="269"/>
      <c r="C1494" s="269"/>
    </row>
    <row r="1495" spans="1:3" hidden="1">
      <c r="A1495" s="269"/>
      <c r="B1495" s="269"/>
      <c r="C1495" s="269"/>
    </row>
    <row r="1496" spans="1:3" hidden="1">
      <c r="A1496" s="269"/>
      <c r="B1496" s="269"/>
      <c r="C1496" s="269"/>
    </row>
    <row r="1497" spans="1:3" hidden="1">
      <c r="A1497" s="269"/>
      <c r="B1497" s="269"/>
      <c r="C1497" s="269"/>
    </row>
    <row r="1498" spans="1:3" hidden="1">
      <c r="A1498" s="269"/>
      <c r="B1498" s="269"/>
      <c r="C1498" s="269"/>
    </row>
    <row r="1499" spans="1:3" hidden="1">
      <c r="A1499" s="269"/>
      <c r="B1499" s="269"/>
      <c r="C1499" s="269"/>
    </row>
    <row r="1500" spans="1:3" hidden="1">
      <c r="A1500" s="269"/>
      <c r="B1500" s="269"/>
      <c r="C1500" s="269"/>
    </row>
    <row r="1501" spans="1:3" hidden="1">
      <c r="A1501" s="269"/>
      <c r="B1501" s="269"/>
      <c r="C1501" s="269"/>
    </row>
    <row r="1502" spans="1:3" hidden="1">
      <c r="A1502" s="269"/>
      <c r="B1502" s="269"/>
      <c r="C1502" s="269"/>
    </row>
    <row r="1503" spans="1:3" hidden="1">
      <c r="A1503" s="269"/>
      <c r="B1503" s="269"/>
      <c r="C1503" s="269"/>
    </row>
    <row r="1504" spans="1:3" hidden="1">
      <c r="A1504" s="269"/>
      <c r="B1504" s="269"/>
      <c r="C1504" s="269"/>
    </row>
    <row r="1505" spans="1:3" hidden="1">
      <c r="A1505" s="269"/>
      <c r="B1505" s="269"/>
      <c r="C1505" s="269"/>
    </row>
    <row r="1506" spans="1:3" hidden="1">
      <c r="A1506" s="269"/>
      <c r="B1506" s="269"/>
      <c r="C1506" s="269"/>
    </row>
    <row r="1507" spans="1:3" hidden="1">
      <c r="A1507" s="269"/>
      <c r="B1507" s="269"/>
      <c r="C1507" s="269"/>
    </row>
    <row r="1508" spans="1:3" hidden="1">
      <c r="A1508" s="269"/>
      <c r="B1508" s="269"/>
      <c r="C1508" s="269"/>
    </row>
    <row r="1509" spans="1:3" hidden="1">
      <c r="A1509" s="269"/>
      <c r="B1509" s="269"/>
      <c r="C1509" s="269"/>
    </row>
    <row r="1510" spans="1:3" hidden="1">
      <c r="A1510" s="269"/>
      <c r="B1510" s="269"/>
      <c r="C1510" s="269"/>
    </row>
    <row r="1511" spans="1:3" hidden="1">
      <c r="A1511" s="269"/>
      <c r="B1511" s="269"/>
      <c r="C1511" s="269"/>
    </row>
    <row r="1512" spans="1:3" hidden="1">
      <c r="A1512" s="269"/>
      <c r="B1512" s="269"/>
      <c r="C1512" s="269"/>
    </row>
    <row r="1513" spans="1:3" hidden="1">
      <c r="A1513" s="269"/>
      <c r="B1513" s="269"/>
      <c r="C1513" s="269"/>
    </row>
    <row r="1514" spans="1:3" hidden="1">
      <c r="A1514" s="269"/>
      <c r="B1514" s="269"/>
      <c r="C1514" s="269"/>
    </row>
    <row r="1515" spans="1:3" hidden="1">
      <c r="A1515" s="269"/>
      <c r="B1515" s="269"/>
      <c r="C1515" s="269"/>
    </row>
    <row r="1516" spans="1:3" hidden="1">
      <c r="A1516" s="269"/>
      <c r="B1516" s="269"/>
      <c r="C1516" s="269"/>
    </row>
    <row r="1517" spans="1:3" hidden="1">
      <c r="A1517" s="269"/>
      <c r="B1517" s="269"/>
      <c r="C1517" s="269"/>
    </row>
    <row r="1518" spans="1:3" hidden="1">
      <c r="A1518" s="269"/>
      <c r="B1518" s="269"/>
      <c r="C1518" s="269"/>
    </row>
    <row r="1519" spans="1:3" hidden="1">
      <c r="A1519" s="269"/>
      <c r="B1519" s="269"/>
      <c r="C1519" s="269"/>
    </row>
    <row r="1520" spans="1:3" hidden="1">
      <c r="A1520" s="269"/>
      <c r="B1520" s="269"/>
      <c r="C1520" s="269"/>
    </row>
    <row r="1521" spans="1:3" hidden="1">
      <c r="A1521" s="269"/>
      <c r="B1521" s="269"/>
      <c r="C1521" s="269"/>
    </row>
    <row r="1522" spans="1:3" hidden="1">
      <c r="A1522" s="269"/>
      <c r="B1522" s="269"/>
      <c r="C1522" s="269"/>
    </row>
    <row r="1523" spans="1:3" hidden="1">
      <c r="A1523" s="269"/>
      <c r="B1523" s="269"/>
      <c r="C1523" s="269"/>
    </row>
    <row r="1524" spans="1:3" hidden="1">
      <c r="A1524" s="269"/>
      <c r="B1524" s="269"/>
      <c r="C1524" s="269"/>
    </row>
    <row r="1525" spans="1:3" hidden="1">
      <c r="A1525" s="269"/>
      <c r="B1525" s="269"/>
      <c r="C1525" s="269"/>
    </row>
    <row r="1526" spans="1:3" hidden="1">
      <c r="A1526" s="269"/>
      <c r="B1526" s="269"/>
      <c r="C1526" s="269"/>
    </row>
    <row r="1527" spans="1:3" hidden="1">
      <c r="A1527" s="269"/>
      <c r="B1527" s="269"/>
      <c r="C1527" s="269"/>
    </row>
    <row r="1528" spans="1:3" hidden="1">
      <c r="A1528" s="269"/>
      <c r="B1528" s="269"/>
      <c r="C1528" s="269"/>
    </row>
    <row r="1529" spans="1:3" hidden="1">
      <c r="A1529" s="269"/>
      <c r="B1529" s="269"/>
      <c r="C1529" s="269"/>
    </row>
    <row r="1530" spans="1:3" hidden="1">
      <c r="A1530" s="269"/>
      <c r="B1530" s="269"/>
      <c r="C1530" s="269"/>
    </row>
    <row r="1531" spans="1:3" hidden="1">
      <c r="A1531" s="269"/>
      <c r="B1531" s="269"/>
      <c r="C1531" s="269"/>
    </row>
    <row r="1532" spans="1:3" hidden="1">
      <c r="A1532" s="269"/>
      <c r="B1532" s="269"/>
      <c r="C1532" s="269"/>
    </row>
    <row r="1533" spans="1:3" hidden="1">
      <c r="A1533" s="269"/>
      <c r="B1533" s="269"/>
      <c r="C1533" s="269"/>
    </row>
    <row r="1534" spans="1:3" hidden="1">
      <c r="A1534" s="269"/>
      <c r="B1534" s="269"/>
      <c r="C1534" s="269"/>
    </row>
    <row r="1535" spans="1:3" hidden="1">
      <c r="A1535" s="269"/>
      <c r="B1535" s="269"/>
      <c r="C1535" s="269"/>
    </row>
    <row r="1536" spans="1:3" hidden="1">
      <c r="A1536" s="269"/>
      <c r="B1536" s="269"/>
      <c r="C1536" s="269"/>
    </row>
    <row r="1537" spans="1:3" hidden="1">
      <c r="A1537" s="269"/>
      <c r="B1537" s="269"/>
      <c r="C1537" s="269"/>
    </row>
    <row r="1538" spans="1:3" hidden="1">
      <c r="A1538" s="269"/>
      <c r="B1538" s="269"/>
      <c r="C1538" s="269"/>
    </row>
    <row r="1539" spans="1:3" hidden="1">
      <c r="A1539" s="269"/>
      <c r="B1539" s="269"/>
      <c r="C1539" s="269"/>
    </row>
    <row r="1540" spans="1:3" hidden="1">
      <c r="A1540" s="269"/>
      <c r="B1540" s="269"/>
      <c r="C1540" s="269"/>
    </row>
    <row r="1541" spans="1:3" hidden="1">
      <c r="A1541" s="269"/>
      <c r="B1541" s="269"/>
      <c r="C1541" s="269"/>
    </row>
    <row r="1542" spans="1:3" hidden="1">
      <c r="A1542" s="269"/>
      <c r="B1542" s="269"/>
      <c r="C1542" s="269"/>
    </row>
    <row r="1543" spans="1:3" hidden="1">
      <c r="A1543" s="269"/>
      <c r="B1543" s="269"/>
      <c r="C1543" s="269"/>
    </row>
    <row r="1544" spans="1:3" hidden="1">
      <c r="A1544" s="269"/>
      <c r="B1544" s="269"/>
      <c r="C1544" s="269"/>
    </row>
    <row r="1545" spans="1:3" hidden="1">
      <c r="A1545" s="269"/>
      <c r="B1545" s="269"/>
      <c r="C1545" s="269"/>
    </row>
    <row r="1546" spans="1:3" hidden="1">
      <c r="A1546" s="269"/>
      <c r="B1546" s="269"/>
      <c r="C1546" s="269"/>
    </row>
    <row r="1547" spans="1:3" hidden="1">
      <c r="A1547" s="269"/>
      <c r="B1547" s="269"/>
      <c r="C1547" s="269"/>
    </row>
    <row r="1548" spans="1:3" hidden="1">
      <c r="A1548" s="269"/>
      <c r="B1548" s="269"/>
      <c r="C1548" s="269"/>
    </row>
    <row r="1549" spans="1:3" hidden="1">
      <c r="A1549" s="269"/>
      <c r="B1549" s="269"/>
      <c r="C1549" s="269"/>
    </row>
    <row r="1550" spans="1:3" hidden="1">
      <c r="A1550" s="269"/>
      <c r="B1550" s="269"/>
      <c r="C1550" s="269"/>
    </row>
    <row r="1551" spans="1:3" hidden="1">
      <c r="A1551" s="269"/>
      <c r="B1551" s="269"/>
      <c r="C1551" s="269"/>
    </row>
    <row r="1552" spans="1:3" hidden="1">
      <c r="A1552" s="269"/>
      <c r="B1552" s="269"/>
      <c r="C1552" s="269"/>
    </row>
    <row r="1553" spans="1:3" hidden="1">
      <c r="A1553" s="269"/>
      <c r="B1553" s="269"/>
      <c r="C1553" s="269"/>
    </row>
    <row r="1554" spans="1:3" hidden="1">
      <c r="A1554" s="269"/>
      <c r="B1554" s="269"/>
      <c r="C1554" s="269"/>
    </row>
    <row r="1555" spans="1:3" hidden="1">
      <c r="A1555" s="269"/>
      <c r="B1555" s="269"/>
      <c r="C1555" s="269"/>
    </row>
    <row r="1556" spans="1:3" hidden="1">
      <c r="A1556" s="269"/>
      <c r="B1556" s="269"/>
      <c r="C1556" s="269"/>
    </row>
    <row r="1557" spans="1:3" hidden="1">
      <c r="A1557" s="269"/>
      <c r="B1557" s="269"/>
      <c r="C1557" s="269"/>
    </row>
    <row r="1558" spans="1:3" hidden="1">
      <c r="A1558" s="269"/>
      <c r="B1558" s="269"/>
      <c r="C1558" s="269"/>
    </row>
    <row r="1559" spans="1:3" hidden="1">
      <c r="A1559" s="269"/>
      <c r="B1559" s="269"/>
      <c r="C1559" s="269"/>
    </row>
    <row r="1560" spans="1:3" hidden="1">
      <c r="A1560" s="269"/>
      <c r="B1560" s="269"/>
      <c r="C1560" s="269"/>
    </row>
    <row r="1561" spans="1:3" hidden="1">
      <c r="A1561" s="269"/>
      <c r="B1561" s="269"/>
      <c r="C1561" s="269"/>
    </row>
    <row r="1562" spans="1:3" hidden="1">
      <c r="A1562" s="269"/>
      <c r="B1562" s="269"/>
      <c r="C1562" s="269"/>
    </row>
    <row r="1563" spans="1:3" hidden="1">
      <c r="A1563" s="269"/>
      <c r="B1563" s="269"/>
      <c r="C1563" s="269"/>
    </row>
    <row r="1564" spans="1:3" hidden="1">
      <c r="A1564" s="269"/>
      <c r="B1564" s="269"/>
      <c r="C1564" s="269"/>
    </row>
    <row r="1565" spans="1:3" hidden="1">
      <c r="A1565" s="269"/>
      <c r="B1565" s="269"/>
      <c r="C1565" s="269"/>
    </row>
    <row r="1566" spans="1:3" hidden="1">
      <c r="A1566" s="269"/>
      <c r="B1566" s="269"/>
      <c r="C1566" s="269"/>
    </row>
    <row r="1567" spans="1:3" hidden="1">
      <c r="A1567" s="269"/>
      <c r="B1567" s="269"/>
      <c r="C1567" s="269"/>
    </row>
    <row r="1568" spans="1:3" hidden="1">
      <c r="A1568" s="269"/>
      <c r="B1568" s="269"/>
      <c r="C1568" s="269"/>
    </row>
    <row r="1569" spans="1:3" hidden="1">
      <c r="A1569" s="269"/>
      <c r="B1569" s="269"/>
      <c r="C1569" s="269"/>
    </row>
    <row r="1570" spans="1:3" hidden="1">
      <c r="A1570" s="269"/>
      <c r="B1570" s="269"/>
      <c r="C1570" s="269"/>
    </row>
    <row r="1571" spans="1:3" hidden="1">
      <c r="A1571" s="269"/>
      <c r="B1571" s="269"/>
      <c r="C1571" s="269"/>
    </row>
    <row r="1572" spans="1:3" hidden="1">
      <c r="A1572" s="269"/>
      <c r="B1572" s="269"/>
      <c r="C1572" s="269"/>
    </row>
    <row r="1573" spans="1:3" hidden="1">
      <c r="A1573" s="269"/>
      <c r="B1573" s="269"/>
      <c r="C1573" s="269"/>
    </row>
    <row r="1574" spans="1:3" hidden="1">
      <c r="A1574" s="269"/>
      <c r="B1574" s="269"/>
      <c r="C1574" s="269"/>
    </row>
    <row r="1575" spans="1:3" hidden="1">
      <c r="A1575" s="269"/>
      <c r="B1575" s="269"/>
      <c r="C1575" s="269"/>
    </row>
    <row r="1576" spans="1:3" hidden="1">
      <c r="A1576" s="269"/>
      <c r="B1576" s="269"/>
      <c r="C1576" s="269"/>
    </row>
    <row r="1577" spans="1:3" hidden="1">
      <c r="A1577" s="269"/>
      <c r="B1577" s="269"/>
      <c r="C1577" s="269"/>
    </row>
    <row r="1578" spans="1:3" hidden="1">
      <c r="A1578" s="269"/>
      <c r="B1578" s="269"/>
      <c r="C1578" s="269"/>
    </row>
    <row r="1579" spans="1:3" hidden="1">
      <c r="A1579" s="269"/>
      <c r="B1579" s="269"/>
      <c r="C1579" s="269"/>
    </row>
    <row r="1580" spans="1:3" hidden="1">
      <c r="A1580" s="269"/>
      <c r="B1580" s="269"/>
      <c r="C1580" s="269"/>
    </row>
    <row r="1581" spans="1:3" hidden="1">
      <c r="A1581" s="269"/>
      <c r="B1581" s="269"/>
      <c r="C1581" s="269"/>
    </row>
    <row r="1582" spans="1:3" hidden="1">
      <c r="A1582" s="269"/>
      <c r="B1582" s="269"/>
      <c r="C1582" s="269"/>
    </row>
    <row r="1583" spans="1:3" hidden="1">
      <c r="A1583" s="269"/>
      <c r="B1583" s="269"/>
      <c r="C1583" s="269"/>
    </row>
    <row r="1584" spans="1:3" hidden="1">
      <c r="A1584" s="269"/>
      <c r="B1584" s="269"/>
      <c r="C1584" s="269"/>
    </row>
    <row r="1585" spans="1:3" hidden="1">
      <c r="A1585" s="269"/>
      <c r="B1585" s="269"/>
      <c r="C1585" s="269"/>
    </row>
    <row r="1586" spans="1:3" hidden="1">
      <c r="A1586" s="269"/>
      <c r="B1586" s="269"/>
      <c r="C1586" s="269"/>
    </row>
    <row r="1587" spans="1:3" hidden="1">
      <c r="A1587" s="269"/>
      <c r="B1587" s="269"/>
      <c r="C1587" s="269"/>
    </row>
    <row r="1588" spans="1:3" hidden="1">
      <c r="A1588" s="269"/>
      <c r="B1588" s="269"/>
      <c r="C1588" s="269"/>
    </row>
    <row r="1589" spans="1:3" hidden="1">
      <c r="A1589" s="269"/>
      <c r="B1589" s="269"/>
      <c r="C1589" s="269"/>
    </row>
    <row r="1590" spans="1:3" hidden="1">
      <c r="A1590" s="269"/>
      <c r="B1590" s="269"/>
      <c r="C1590" s="269"/>
    </row>
    <row r="1591" spans="1:3" hidden="1">
      <c r="A1591" s="269"/>
      <c r="B1591" s="269"/>
      <c r="C1591" s="269"/>
    </row>
    <row r="1592" spans="1:3" hidden="1">
      <c r="A1592" s="269"/>
      <c r="B1592" s="269"/>
      <c r="C1592" s="269"/>
    </row>
    <row r="1593" spans="1:3" hidden="1">
      <c r="A1593" s="269"/>
      <c r="B1593" s="269"/>
      <c r="C1593" s="269"/>
    </row>
    <row r="1594" spans="1:3" hidden="1">
      <c r="A1594" s="269"/>
      <c r="B1594" s="269"/>
      <c r="C1594" s="269"/>
    </row>
    <row r="1595" spans="1:3" hidden="1">
      <c r="A1595" s="269"/>
      <c r="B1595" s="269"/>
      <c r="C1595" s="269"/>
    </row>
    <row r="1596" spans="1:3" hidden="1">
      <c r="A1596" s="269"/>
      <c r="B1596" s="269"/>
      <c r="C1596" s="269"/>
    </row>
    <row r="1597" spans="1:3" hidden="1">
      <c r="A1597" s="269"/>
      <c r="B1597" s="269"/>
      <c r="C1597" s="269"/>
    </row>
    <row r="1598" spans="1:3" hidden="1">
      <c r="A1598" s="269"/>
      <c r="B1598" s="269"/>
      <c r="C1598" s="269"/>
    </row>
    <row r="1599" spans="1:3" hidden="1">
      <c r="A1599" s="269"/>
      <c r="B1599" s="269"/>
      <c r="C1599" s="269"/>
    </row>
    <row r="1600" spans="1:3" hidden="1">
      <c r="A1600" s="269"/>
      <c r="B1600" s="269"/>
      <c r="C1600" s="269"/>
    </row>
    <row r="1601" spans="1:3" hidden="1">
      <c r="A1601" s="269"/>
      <c r="B1601" s="269"/>
      <c r="C1601" s="269"/>
    </row>
    <row r="1602" spans="1:3" hidden="1">
      <c r="A1602" s="269"/>
      <c r="B1602" s="269"/>
      <c r="C1602" s="269"/>
    </row>
    <row r="1603" spans="1:3" hidden="1">
      <c r="A1603" s="269"/>
      <c r="B1603" s="269"/>
      <c r="C1603" s="269"/>
    </row>
    <row r="1604" spans="1:3" hidden="1">
      <c r="A1604" s="269"/>
      <c r="B1604" s="269"/>
      <c r="C1604" s="269"/>
    </row>
    <row r="1605" spans="1:3" hidden="1">
      <c r="A1605" s="269"/>
      <c r="B1605" s="269"/>
      <c r="C1605" s="269"/>
    </row>
    <row r="1606" spans="1:3" hidden="1">
      <c r="A1606" s="269"/>
      <c r="B1606" s="269"/>
      <c r="C1606" s="269"/>
    </row>
    <row r="1607" spans="1:3" hidden="1">
      <c r="A1607" s="269"/>
      <c r="B1607" s="269"/>
      <c r="C1607" s="269"/>
    </row>
    <row r="1608" spans="1:3" hidden="1">
      <c r="A1608" s="269"/>
      <c r="B1608" s="269"/>
      <c r="C1608" s="269"/>
    </row>
    <row r="1609" spans="1:3" hidden="1">
      <c r="A1609" s="269"/>
      <c r="B1609" s="269"/>
      <c r="C1609" s="269"/>
    </row>
    <row r="1610" spans="1:3" hidden="1">
      <c r="A1610" s="269"/>
      <c r="B1610" s="269"/>
      <c r="C1610" s="269"/>
    </row>
    <row r="1611" spans="1:3" hidden="1">
      <c r="A1611" s="269"/>
      <c r="B1611" s="269"/>
      <c r="C1611" s="269"/>
    </row>
    <row r="1612" spans="1:3" hidden="1">
      <c r="A1612" s="269"/>
      <c r="B1612" s="269"/>
      <c r="C1612" s="269"/>
    </row>
    <row r="1613" spans="1:3" hidden="1">
      <c r="A1613" s="269"/>
      <c r="B1613" s="269"/>
      <c r="C1613" s="269"/>
    </row>
    <row r="1614" spans="1:3" hidden="1">
      <c r="A1614" s="269"/>
      <c r="B1614" s="269"/>
      <c r="C1614" s="269"/>
    </row>
    <row r="1615" spans="1:3" hidden="1">
      <c r="A1615" s="269"/>
      <c r="B1615" s="269"/>
      <c r="C1615" s="269"/>
    </row>
    <row r="1619" spans="7:9" hidden="1">
      <c r="G1619" s="1777"/>
      <c r="H1619" s="1777"/>
      <c r="I1619" s="177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98" zoomScale="110" zoomScaleNormal="110" workbookViewId="0">
      <selection activeCell="V228" sqref="V228:W228"/>
    </sheetView>
  </sheetViews>
  <sheetFormatPr defaultColWidth="0" defaultRowHeight="0" customHeight="1" zeroHeight="1"/>
  <cols>
    <col min="1" max="45" width="2.6640625" customWidth="1"/>
    <col min="46" max="46" width="12.44140625" customWidth="1"/>
    <col min="47" max="16384" width="12.44140625" hidden="1"/>
  </cols>
  <sheetData>
    <row r="1" spans="1:58" ht="13.2" customHeight="1">
      <c r="J1" s="59"/>
      <c r="AS1" s="807">
        <v>4</v>
      </c>
      <c r="BD1" s="2" t="s">
        <v>660</v>
      </c>
      <c r="BE1" s="2"/>
      <c r="BF1" s="2"/>
    </row>
    <row r="2" spans="1:58" ht="13.2" customHeight="1">
      <c r="BD2" s="2" t="s">
        <v>661</v>
      </c>
      <c r="BE2" s="2" t="s">
        <v>662</v>
      </c>
      <c r="BF2" s="2" t="s">
        <v>663</v>
      </c>
    </row>
    <row r="3" spans="1:58" ht="13.2" customHeight="1">
      <c r="BD3" s="2" t="s">
        <v>664</v>
      </c>
      <c r="BE3" t="str">
        <f>AC220</f>
        <v xml:space="preserve">Coastal (Monterey, Napa, Orange, San Benito, San Diego, San Luis Obispo, Santa Barbara, Sonoma, and Ventura Counties) </v>
      </c>
    </row>
    <row r="4" spans="1:58" ht="13.2" customHeight="1">
      <c r="BD4" s="2" t="s">
        <v>665</v>
      </c>
      <c r="BE4" s="955"/>
    </row>
    <row r="5" spans="1:58" ht="13.2" customHeight="1">
      <c r="BD5" s="2" t="s">
        <v>666</v>
      </c>
      <c r="BE5">
        <f>SUMIF($AC$726:$AC$760,"&lt;=20%",$G$726:G$760)</f>
        <v>0</v>
      </c>
      <c r="BF5" s="2" t="s">
        <v>667</v>
      </c>
    </row>
    <row r="6" spans="1:58" ht="13.2" customHeight="1">
      <c r="BD6" s="2" t="s">
        <v>668</v>
      </c>
      <c r="BE6" s="958">
        <f>SUMIF($AC$726:$AC$760,"&lt;=25%",$G$726:G$760)-SUM($BE$5:BE5)</f>
        <v>0</v>
      </c>
    </row>
    <row r="7" spans="1:58" ht="13.2" customHeight="1">
      <c r="BD7" s="956" t="s">
        <v>669</v>
      </c>
      <c r="BE7" s="958">
        <f>SUMIF($AC$726:$AC$760,"&lt;=30%",$G$726:G$760)-SUM($BE$5:BE6)</f>
        <v>30</v>
      </c>
    </row>
    <row r="8" spans="1:58" ht="26.25" customHeight="1">
      <c r="A8" s="1705" t="s">
        <v>670</v>
      </c>
      <c r="B8" s="1705"/>
      <c r="C8" s="1705"/>
      <c r="D8" s="1705"/>
      <c r="E8" s="1705"/>
      <c r="F8" s="1705"/>
      <c r="G8" s="1705"/>
      <c r="H8" s="1705"/>
      <c r="I8" s="1705"/>
      <c r="J8" s="1705"/>
      <c r="K8" s="1705"/>
      <c r="L8" s="1705"/>
      <c r="M8" s="1705"/>
      <c r="N8" s="1705"/>
      <c r="O8" s="1705"/>
      <c r="P8" s="1705"/>
      <c r="Q8" s="1705"/>
      <c r="R8" s="1705"/>
      <c r="S8" s="1705"/>
      <c r="T8" s="1705"/>
      <c r="U8" s="1705"/>
      <c r="V8" s="1705"/>
      <c r="W8" s="1705"/>
      <c r="X8" s="1705"/>
      <c r="Y8" s="1705"/>
      <c r="Z8" s="1705"/>
      <c r="AA8" s="1705"/>
      <c r="AB8" s="1705"/>
      <c r="AC8" s="1705"/>
      <c r="AD8" s="1705"/>
      <c r="AE8" s="1705"/>
      <c r="AF8" s="1705"/>
      <c r="AG8" s="1705"/>
      <c r="AH8" s="1705"/>
      <c r="AI8" s="1705"/>
      <c r="AJ8" s="1705"/>
      <c r="AK8" s="1705"/>
      <c r="AL8" s="1705"/>
      <c r="AM8" s="1705"/>
      <c r="AN8" s="1705"/>
      <c r="AO8" s="1705"/>
      <c r="AP8" s="1705"/>
      <c r="AQ8" s="1705"/>
      <c r="AR8" s="1705"/>
      <c r="AS8" s="1705"/>
      <c r="AT8" s="1705"/>
      <c r="AU8" s="1064"/>
      <c r="AV8" s="1064"/>
      <c r="AW8" s="1064"/>
      <c r="AX8" s="1064"/>
      <c r="AY8" s="1064"/>
      <c r="BD8" s="2" t="s">
        <v>671</v>
      </c>
      <c r="BE8" s="958">
        <f>SUMIF($AC$726:$AC$760,"&lt;=35%",$G$726:G$760)-SUM($BE$5:BE7)</f>
        <v>0</v>
      </c>
    </row>
    <row r="9" spans="1:58" ht="13.2" customHeight="1">
      <c r="A9" s="1706" t="s">
        <v>672</v>
      </c>
      <c r="B9" s="1706"/>
      <c r="C9" s="1706"/>
      <c r="D9" s="1706"/>
      <c r="E9" s="1706"/>
      <c r="F9" s="1706"/>
      <c r="G9" s="1706"/>
      <c r="H9" s="1706"/>
      <c r="I9" s="1706"/>
      <c r="J9" s="1706"/>
      <c r="K9" s="1706"/>
      <c r="L9" s="1706"/>
      <c r="M9" s="1706"/>
      <c r="N9" s="1706"/>
      <c r="O9" s="1706"/>
      <c r="P9" s="1706"/>
      <c r="Q9" s="1706"/>
      <c r="R9" s="1706"/>
      <c r="S9" s="1706"/>
      <c r="T9" s="1706"/>
      <c r="U9" s="1706"/>
      <c r="V9" s="1706"/>
      <c r="W9" s="1706"/>
      <c r="X9" s="1706"/>
      <c r="Y9" s="1706"/>
      <c r="Z9" s="1706"/>
      <c r="AA9" s="1706"/>
      <c r="AB9" s="1706"/>
      <c r="AC9" s="1706"/>
      <c r="AD9" s="1706"/>
      <c r="AE9" s="1706"/>
      <c r="AF9" s="1706"/>
      <c r="AG9" s="1706"/>
      <c r="AH9" s="1706"/>
      <c r="AI9" s="1706"/>
      <c r="AJ9" s="1706"/>
      <c r="AK9" s="1706"/>
      <c r="AL9" s="1706"/>
      <c r="AM9" s="1706"/>
      <c r="AN9" s="1706"/>
      <c r="AO9" s="1706"/>
      <c r="AP9" s="1706"/>
      <c r="AQ9" s="1706"/>
      <c r="AR9" s="1706"/>
      <c r="AS9" s="1706"/>
      <c r="AT9" s="1706"/>
      <c r="AU9" s="1060"/>
      <c r="AV9" s="1060"/>
      <c r="AW9" s="1060"/>
      <c r="AX9" s="1060"/>
      <c r="AY9" s="1060"/>
      <c r="BD9" s="957" t="s">
        <v>673</v>
      </c>
      <c r="BE9" s="958">
        <f>SUMIF($AC$726:$AC$760,"&lt;=40%",$G$726:G$760)-SUM($BE$5:BE8)</f>
        <v>0</v>
      </c>
    </row>
    <row r="10" spans="1:58" ht="13.2" customHeight="1">
      <c r="A10" s="1706" t="s">
        <v>674</v>
      </c>
      <c r="B10" s="1706"/>
      <c r="C10" s="1706"/>
      <c r="D10" s="1706"/>
      <c r="E10" s="1706"/>
      <c r="F10" s="1706"/>
      <c r="G10" s="1706"/>
      <c r="H10" s="1706"/>
      <c r="I10" s="1706"/>
      <c r="J10" s="1706"/>
      <c r="K10" s="1706"/>
      <c r="L10" s="1706"/>
      <c r="M10" s="1706"/>
      <c r="N10" s="1706"/>
      <c r="O10" s="1706"/>
      <c r="P10" s="1706"/>
      <c r="Q10" s="1706"/>
      <c r="R10" s="1706"/>
      <c r="S10" s="1706"/>
      <c r="T10" s="1706"/>
      <c r="U10" s="1706"/>
      <c r="V10" s="1706"/>
      <c r="W10" s="1706"/>
      <c r="X10" s="1706"/>
      <c r="Y10" s="1706"/>
      <c r="Z10" s="1706"/>
      <c r="AA10" s="1706"/>
      <c r="AB10" s="1706"/>
      <c r="AC10" s="1706"/>
      <c r="AD10" s="1706"/>
      <c r="AE10" s="1706"/>
      <c r="AF10" s="1706"/>
      <c r="AG10" s="1706"/>
      <c r="AH10" s="1706"/>
      <c r="AI10" s="1706"/>
      <c r="AJ10" s="1706"/>
      <c r="AK10" s="1706"/>
      <c r="AL10" s="1706"/>
      <c r="AM10" s="1706"/>
      <c r="AN10" s="1706"/>
      <c r="AO10" s="1706"/>
      <c r="AP10" s="1706"/>
      <c r="AQ10" s="1706"/>
      <c r="AR10" s="1706"/>
      <c r="AS10" s="1706"/>
      <c r="AT10" s="1706"/>
      <c r="AU10" s="1060"/>
      <c r="AV10" s="1060"/>
      <c r="AW10" s="1060"/>
      <c r="AX10" s="1060"/>
      <c r="AY10" s="1060"/>
      <c r="BD10" s="2" t="s">
        <v>675</v>
      </c>
      <c r="BE10" s="958">
        <f>SUMIF($AC$726:$AC$760,"&lt;=45%",$G$726:G$760)-SUM($BE$5:BE9)</f>
        <v>0</v>
      </c>
    </row>
    <row r="11" spans="1:58" ht="13.2" customHeight="1">
      <c r="A11" s="1706" t="s">
        <v>676</v>
      </c>
      <c r="B11" s="1706"/>
      <c r="C11" s="1706"/>
      <c r="D11" s="1706"/>
      <c r="E11" s="1706"/>
      <c r="F11" s="1706"/>
      <c r="G11" s="1706"/>
      <c r="H11" s="1706"/>
      <c r="I11" s="1706"/>
      <c r="J11" s="1706"/>
      <c r="K11" s="1706"/>
      <c r="L11" s="1706"/>
      <c r="M11" s="1706"/>
      <c r="N11" s="1706"/>
      <c r="O11" s="1706"/>
      <c r="P11" s="1706"/>
      <c r="Q11" s="1706"/>
      <c r="R11" s="1706"/>
      <c r="S11" s="1706"/>
      <c r="T11" s="1706"/>
      <c r="U11" s="1706"/>
      <c r="V11" s="1706"/>
      <c r="W11" s="1706"/>
      <c r="X11" s="1706"/>
      <c r="Y11" s="1706"/>
      <c r="Z11" s="1706"/>
      <c r="AA11" s="1706"/>
      <c r="AB11" s="1706"/>
      <c r="AC11" s="1706"/>
      <c r="AD11" s="1706"/>
      <c r="AE11" s="1706"/>
      <c r="AF11" s="1706"/>
      <c r="AG11" s="1706"/>
      <c r="AH11" s="1706"/>
      <c r="AI11" s="1706"/>
      <c r="AJ11" s="1706"/>
      <c r="AK11" s="1706"/>
      <c r="AL11" s="1706"/>
      <c r="AM11" s="1706"/>
      <c r="AN11" s="1706"/>
      <c r="AO11" s="1706"/>
      <c r="AP11" s="1706"/>
      <c r="AQ11" s="1706"/>
      <c r="AR11" s="1706"/>
      <c r="AS11" s="1706"/>
      <c r="AT11" s="1706"/>
      <c r="AU11" s="1060"/>
      <c r="AV11" s="1060"/>
      <c r="AW11" s="1060"/>
      <c r="AX11" s="1060"/>
      <c r="AY11" s="1060"/>
      <c r="BD11" s="956" t="s">
        <v>677</v>
      </c>
      <c r="BE11" s="958">
        <f>SUMIF($AC$726:$AC$760,"&lt;=50%",$G$726:G$760)-SUM($BE$5:BE10)</f>
        <v>30</v>
      </c>
    </row>
    <row r="12" spans="1:58" ht="13.2" customHeight="1">
      <c r="A12" s="1707" t="s">
        <v>678</v>
      </c>
      <c r="B12" s="1707"/>
      <c r="C12" s="1707"/>
      <c r="D12" s="1707"/>
      <c r="E12" s="1707"/>
      <c r="F12" s="1707"/>
      <c r="G12" s="1707"/>
      <c r="H12" s="1707"/>
      <c r="I12" s="1707"/>
      <c r="J12" s="1707"/>
      <c r="K12" s="1707"/>
      <c r="L12" s="1707"/>
      <c r="M12" s="1707"/>
      <c r="N12" s="1707"/>
      <c r="O12" s="1707"/>
      <c r="P12" s="1707"/>
      <c r="Q12" s="1707"/>
      <c r="R12" s="1707"/>
      <c r="S12" s="1707"/>
      <c r="T12" s="1707"/>
      <c r="U12" s="1707"/>
      <c r="V12" s="1707"/>
      <c r="W12" s="1707"/>
      <c r="X12" s="1707"/>
      <c r="Y12" s="1707"/>
      <c r="Z12" s="1707"/>
      <c r="AA12" s="1707"/>
      <c r="AB12" s="1707"/>
      <c r="AC12" s="1707"/>
      <c r="AD12" s="1707"/>
      <c r="AE12" s="1707"/>
      <c r="AF12" s="1707"/>
      <c r="AG12" s="1707"/>
      <c r="AH12" s="1707"/>
      <c r="AI12" s="1707"/>
      <c r="AJ12" s="1707"/>
      <c r="AK12" s="1707"/>
      <c r="AL12" s="1707"/>
      <c r="AM12" s="1707"/>
      <c r="AN12" s="1707"/>
      <c r="AO12" s="1707"/>
      <c r="AP12" s="1707"/>
      <c r="AQ12" s="1707"/>
      <c r="AR12" s="1707"/>
      <c r="AS12" s="1707"/>
      <c r="AT12" s="1707"/>
      <c r="AU12" s="1065"/>
      <c r="AV12" s="1065"/>
      <c r="AW12" s="1065"/>
      <c r="AX12" s="1065"/>
      <c r="AY12" s="1065"/>
      <c r="BD12" s="2" t="s">
        <v>679</v>
      </c>
      <c r="BE12" s="958">
        <f>SUMIF($AC$726:$AC$760,"&lt;=55%",$G$726:G$760)-SUM($BE$5:BE11)</f>
        <v>0</v>
      </c>
    </row>
    <row r="13" spans="1:58" ht="13.2" customHeight="1">
      <c r="A13" s="1561" t="s">
        <v>680</v>
      </c>
      <c r="B13" s="1561"/>
      <c r="C13" s="1561"/>
      <c r="D13" s="1561"/>
      <c r="E13" s="1561"/>
      <c r="F13" s="1561"/>
      <c r="G13" s="1561"/>
      <c r="H13" s="1561"/>
      <c r="I13" s="1561"/>
      <c r="J13" s="1561"/>
      <c r="K13" s="1561"/>
      <c r="L13" s="1561"/>
      <c r="M13" s="1561"/>
      <c r="N13" s="1561"/>
      <c r="O13" s="1561"/>
      <c r="P13" s="1561"/>
      <c r="Q13" s="1561"/>
      <c r="R13" s="1561"/>
      <c r="S13" s="1561"/>
      <c r="T13" s="1561"/>
      <c r="U13" s="1561"/>
      <c r="V13" s="1561"/>
      <c r="W13" s="1561"/>
      <c r="X13" s="1561"/>
      <c r="Y13" s="1561"/>
      <c r="Z13" s="1561"/>
      <c r="AA13" s="1561"/>
      <c r="AB13" s="1561"/>
      <c r="AC13" s="1561"/>
      <c r="AD13" s="1561"/>
      <c r="AE13" s="1561"/>
      <c r="AF13" s="1561"/>
      <c r="AG13" s="1561"/>
      <c r="AH13" s="1561"/>
      <c r="AI13" s="1561"/>
      <c r="AJ13" s="1561"/>
      <c r="AK13" s="1561"/>
      <c r="AL13" s="1561"/>
      <c r="AM13" s="1561"/>
      <c r="AN13" s="1561"/>
      <c r="AO13" s="1561"/>
      <c r="AP13" s="1561"/>
      <c r="AQ13" s="1561"/>
      <c r="AR13" s="1561"/>
      <c r="AS13" s="1561"/>
      <c r="AT13" s="1561"/>
      <c r="AU13" s="701"/>
      <c r="AV13" s="701"/>
      <c r="AW13" s="701"/>
      <c r="AX13" s="701"/>
      <c r="AY13" s="701"/>
      <c r="BD13" s="957" t="s">
        <v>681</v>
      </c>
      <c r="BE13" s="958">
        <f>SUMIF($AC$726:$AC$760,"&lt;=60%",$G$726:G$760)-SUM($BE$5:BE12)</f>
        <v>39</v>
      </c>
    </row>
    <row r="14" spans="1:58" ht="13.2" customHeight="1">
      <c r="A14" s="1561"/>
      <c r="B14" s="1561"/>
      <c r="C14" s="1561"/>
      <c r="D14" s="1561"/>
      <c r="E14" s="1561"/>
      <c r="F14" s="1561"/>
      <c r="G14" s="1561"/>
      <c r="H14" s="1561"/>
      <c r="I14" s="1561"/>
      <c r="J14" s="1561"/>
      <c r="K14" s="1561"/>
      <c r="L14" s="1561"/>
      <c r="M14" s="1561"/>
      <c r="N14" s="1561"/>
      <c r="O14" s="1561"/>
      <c r="P14" s="1561"/>
      <c r="Q14" s="1561"/>
      <c r="R14" s="1561"/>
      <c r="S14" s="1561"/>
      <c r="T14" s="1561"/>
      <c r="U14" s="1561"/>
      <c r="V14" s="1561"/>
      <c r="W14" s="1561"/>
      <c r="X14" s="1561"/>
      <c r="Y14" s="1561"/>
      <c r="Z14" s="1561"/>
      <c r="AA14" s="1561"/>
      <c r="AB14" s="1561"/>
      <c r="AC14" s="1561"/>
      <c r="AD14" s="1561"/>
      <c r="AE14" s="1561"/>
      <c r="AF14" s="1561"/>
      <c r="AG14" s="1561"/>
      <c r="AH14" s="1561"/>
      <c r="AI14" s="1561"/>
      <c r="AJ14" s="1561"/>
      <c r="AK14" s="1561"/>
      <c r="AL14" s="1561"/>
      <c r="AM14" s="1561"/>
      <c r="AN14" s="1561"/>
      <c r="AO14" s="1561"/>
      <c r="AP14" s="1561"/>
      <c r="AQ14" s="1561"/>
      <c r="AR14" s="1561"/>
      <c r="AS14" s="1561"/>
      <c r="AT14" s="1561"/>
      <c r="AU14" s="701"/>
      <c r="AV14" s="701"/>
      <c r="AW14" s="701"/>
      <c r="AX14" s="701"/>
      <c r="AY14" s="701"/>
      <c r="BD14" s="956" t="s">
        <v>682</v>
      </c>
      <c r="BE14" s="958">
        <f>SUMIF($AC$726:$AC$760,"&lt;=70%",$G$726:G$760)-SUM($BE$5:BE13)</f>
        <v>0</v>
      </c>
    </row>
    <row r="15" spans="1:58" ht="13.2"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7" t="s">
        <v>683</v>
      </c>
      <c r="BE15" s="958">
        <f>SUMIF($AC$726:$AC$760,"&lt;=80%",$G$726:G$760)-SUM($BE$5:BE14)</f>
        <v>0</v>
      </c>
    </row>
    <row r="16" spans="1:58" ht="13.2" customHeight="1">
      <c r="A16" s="38" t="s">
        <v>684</v>
      </c>
      <c r="C16" s="2"/>
      <c r="D16" s="2"/>
      <c r="E16" s="2"/>
      <c r="F16" s="2"/>
      <c r="G16" s="2"/>
      <c r="H16" s="1422" t="s">
        <v>2684</v>
      </c>
      <c r="I16" s="1422"/>
      <c r="J16" s="1422"/>
      <c r="K16" s="1422"/>
      <c r="L16" s="1422"/>
      <c r="M16" s="1422"/>
      <c r="N16" s="1422"/>
      <c r="O16" s="1422"/>
      <c r="P16" s="1422"/>
      <c r="Q16" s="1422"/>
      <c r="R16" s="1422"/>
      <c r="S16" s="1422"/>
      <c r="T16" s="1422"/>
      <c r="U16" s="1422"/>
      <c r="V16" s="1422"/>
      <c r="W16" s="1422"/>
      <c r="X16" s="1422"/>
      <c r="Y16" s="1422"/>
      <c r="Z16" s="1422"/>
      <c r="AA16" s="1422"/>
      <c r="AB16" s="1422"/>
      <c r="AC16" s="1422"/>
      <c r="AD16" s="1422"/>
      <c r="AE16" s="1422"/>
      <c r="AF16" s="1422"/>
      <c r="AG16" s="1422"/>
      <c r="AH16" s="1422"/>
      <c r="AI16" s="1422"/>
      <c r="AJ16" s="1422"/>
      <c r="BD16" s="957" t="s">
        <v>77</v>
      </c>
      <c r="BE16" s="958" t="str">
        <f>Application!H18</f>
        <v>Beyer Blvd. Trolley Village</v>
      </c>
    </row>
    <row r="17" spans="1:58" ht="13.2" customHeight="1">
      <c r="BD17" s="956" t="s">
        <v>685</v>
      </c>
      <c r="BE17" s="958">
        <f>Application!AA943</f>
        <v>0</v>
      </c>
    </row>
    <row r="18" spans="1:58" ht="13.2" customHeight="1">
      <c r="A18" s="38" t="s">
        <v>686</v>
      </c>
      <c r="C18" s="2"/>
      <c r="D18" s="2"/>
      <c r="E18" s="2"/>
      <c r="F18" s="2"/>
      <c r="G18" s="2"/>
      <c r="H18" s="1409" t="s">
        <v>2685</v>
      </c>
      <c r="I18" s="1409"/>
      <c r="J18" s="1409"/>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09"/>
      <c r="AI18" s="1409"/>
      <c r="AJ18" s="1409"/>
      <c r="BD18" s="957" t="s">
        <v>687</v>
      </c>
      <c r="BE18" s="958">
        <f>AA943</f>
        <v>0</v>
      </c>
    </row>
    <row r="19" spans="1:58" ht="13.2" customHeight="1">
      <c r="BD19" s="956" t="s">
        <v>688</v>
      </c>
      <c r="BE19" s="958">
        <f>Application!M26</f>
        <v>3692494</v>
      </c>
    </row>
    <row r="20" spans="1:58" ht="13.2" customHeight="1">
      <c r="A20" s="1708" t="s">
        <v>689</v>
      </c>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8"/>
      <c r="Z20" s="1708"/>
      <c r="AA20" s="1708"/>
      <c r="AB20" s="1708"/>
      <c r="AC20" s="1708"/>
      <c r="AD20" s="1708"/>
      <c r="AE20" s="1708"/>
      <c r="AF20" s="1708"/>
      <c r="AG20" s="1708"/>
      <c r="AH20" s="1708"/>
      <c r="AI20" s="1708"/>
      <c r="AJ20" s="1708"/>
      <c r="AK20" s="1708"/>
      <c r="AL20" s="1708"/>
      <c r="AM20" s="1708"/>
      <c r="AN20" s="1708"/>
      <c r="AO20" s="1708"/>
      <c r="AP20" s="1708"/>
      <c r="AQ20" s="1708"/>
      <c r="AR20" s="1708"/>
      <c r="AS20" s="1708"/>
      <c r="AT20" s="1708"/>
      <c r="AU20" s="1066"/>
      <c r="AV20" s="1066"/>
      <c r="AW20" s="1066"/>
      <c r="AX20" s="1066"/>
      <c r="AY20" s="1066"/>
      <c r="BD20" s="957" t="s">
        <v>690</v>
      </c>
      <c r="BE20" s="958">
        <f>Application!M27</f>
        <v>0</v>
      </c>
    </row>
    <row r="21" spans="1:58" ht="13.2" customHeight="1">
      <c r="A21" s="1728" t="s">
        <v>691</v>
      </c>
      <c r="B21" s="1728"/>
      <c r="C21" s="1728"/>
      <c r="D21" s="1728"/>
      <c r="E21" s="1728"/>
      <c r="F21" s="1728"/>
      <c r="G21" s="1728"/>
      <c r="H21" s="1728"/>
      <c r="I21" s="1728"/>
      <c r="J21" s="1728"/>
      <c r="K21" s="1728"/>
      <c r="L21" s="1728"/>
      <c r="M21" s="1728"/>
      <c r="N21" s="1728"/>
      <c r="O21" s="1728"/>
      <c r="P21" s="1728"/>
      <c r="Q21" s="1728"/>
      <c r="R21" s="1728"/>
      <c r="S21" s="1728"/>
      <c r="T21" s="1728"/>
      <c r="U21" s="1728"/>
      <c r="V21" s="1728"/>
      <c r="W21" s="1728"/>
      <c r="X21" s="1728"/>
      <c r="Y21" s="1728"/>
      <c r="Z21" s="1728"/>
      <c r="AA21" s="1728"/>
      <c r="AB21" s="1728"/>
      <c r="AC21" s="1728"/>
      <c r="AD21" s="1728"/>
      <c r="AE21" s="1728"/>
      <c r="AF21" s="1728"/>
      <c r="AG21" s="1728"/>
      <c r="AH21" s="1728"/>
      <c r="AI21" s="1728"/>
      <c r="AJ21" s="1728"/>
      <c r="AK21" s="1728"/>
      <c r="AL21" s="1728"/>
      <c r="AM21" s="1061"/>
      <c r="AN21" s="1061"/>
      <c r="AO21" s="1061"/>
      <c r="AP21" s="1061"/>
      <c r="AQ21" s="1061"/>
      <c r="AR21" s="1061"/>
      <c r="AS21" s="1061"/>
      <c r="AT21" s="1061"/>
      <c r="AU21" s="1061"/>
      <c r="AV21" s="1061"/>
      <c r="AW21" s="1061"/>
      <c r="AX21" s="1061"/>
      <c r="AY21" s="1061"/>
      <c r="BD21" s="956" t="s">
        <v>692</v>
      </c>
      <c r="BE21" s="958">
        <f>Application!AM562</f>
        <v>19938660</v>
      </c>
    </row>
    <row r="22" spans="1:58" ht="13.2"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7" t="s">
        <v>693</v>
      </c>
      <c r="BE22" s="958">
        <f>'Sources and Uses Budget'!B105</f>
        <v>74548220</v>
      </c>
      <c r="BF22" s="2" t="s">
        <v>694</v>
      </c>
    </row>
    <row r="23" spans="1:58" ht="13.2" customHeight="1">
      <c r="A23" s="1709" t="s">
        <v>695</v>
      </c>
      <c r="B23" s="1709"/>
      <c r="C23" s="1709"/>
      <c r="D23" s="1709"/>
      <c r="E23" s="1709"/>
      <c r="F23" s="1709"/>
      <c r="G23" s="1709"/>
      <c r="H23" s="1709"/>
      <c r="I23" s="1709"/>
      <c r="J23" s="1709"/>
      <c r="K23" s="1709"/>
      <c r="L23" s="1709"/>
      <c r="M23" s="1709"/>
      <c r="N23" s="1709"/>
      <c r="O23" s="1709"/>
      <c r="P23" s="1709"/>
      <c r="Q23" s="1709"/>
      <c r="R23" s="1709"/>
      <c r="S23" s="1709"/>
      <c r="T23" s="1709"/>
      <c r="U23" s="1709"/>
      <c r="V23" s="1709"/>
      <c r="W23" s="1709"/>
      <c r="X23" s="1709"/>
      <c r="Y23" s="1709"/>
      <c r="Z23" s="1709"/>
      <c r="AA23" s="1709"/>
      <c r="AB23" s="1709"/>
      <c r="AC23" s="1709"/>
      <c r="AD23" s="1709"/>
      <c r="AE23" s="1709"/>
      <c r="AF23" s="1709"/>
      <c r="AG23" s="1709"/>
      <c r="AH23" s="1709"/>
      <c r="AI23" s="1709"/>
      <c r="AJ23" s="1709"/>
      <c r="AK23" s="1709"/>
      <c r="AL23" s="1709"/>
      <c r="AM23" s="1709"/>
      <c r="AN23" s="1709"/>
      <c r="AO23" s="1709"/>
      <c r="AP23" s="1709"/>
      <c r="AQ23" s="1709"/>
      <c r="AR23" s="1709"/>
      <c r="AS23" s="1709"/>
      <c r="AT23" s="1709"/>
      <c r="AU23" s="14"/>
      <c r="AV23" s="14"/>
      <c r="AW23" s="14"/>
      <c r="AX23" s="14"/>
      <c r="AY23" s="14"/>
      <c r="AZ23" s="14"/>
      <c r="BD23" s="956" t="s">
        <v>696</v>
      </c>
      <c r="BE23" s="958">
        <f>'Sources and Uses Budget'!B4</f>
        <v>0</v>
      </c>
    </row>
    <row r="24" spans="1:58" ht="13.2" customHeight="1">
      <c r="A24" s="1709"/>
      <c r="B24" s="1709"/>
      <c r="C24" s="1709"/>
      <c r="D24" s="1709"/>
      <c r="E24" s="1709"/>
      <c r="F24" s="1709"/>
      <c r="G24" s="1709"/>
      <c r="H24" s="1709"/>
      <c r="I24" s="1709"/>
      <c r="J24" s="1709"/>
      <c r="K24" s="1709"/>
      <c r="L24" s="1709"/>
      <c r="M24" s="1709"/>
      <c r="N24" s="1709"/>
      <c r="O24" s="1709"/>
      <c r="P24" s="1709"/>
      <c r="Q24" s="1709"/>
      <c r="R24" s="1709"/>
      <c r="S24" s="1709"/>
      <c r="T24" s="1709"/>
      <c r="U24" s="1709"/>
      <c r="V24" s="1709"/>
      <c r="W24" s="1709"/>
      <c r="X24" s="1709"/>
      <c r="Y24" s="1709"/>
      <c r="Z24" s="1709"/>
      <c r="AA24" s="1709"/>
      <c r="AB24" s="1709"/>
      <c r="AC24" s="1709"/>
      <c r="AD24" s="1709"/>
      <c r="AE24" s="1709"/>
      <c r="AF24" s="1709"/>
      <c r="AG24" s="1709"/>
      <c r="AH24" s="1709"/>
      <c r="AI24" s="1709"/>
      <c r="AJ24" s="1709"/>
      <c r="AK24" s="1709"/>
      <c r="AL24" s="1709"/>
      <c r="AM24" s="1709"/>
      <c r="AN24" s="1709"/>
      <c r="AO24" s="1709"/>
      <c r="AP24" s="1709"/>
      <c r="AQ24" s="1709"/>
      <c r="AR24" s="1709"/>
      <c r="AS24" s="1709"/>
      <c r="AT24" s="1709"/>
      <c r="AU24" s="14"/>
      <c r="AV24" s="14"/>
      <c r="AW24" s="14"/>
      <c r="AX24" s="14"/>
      <c r="AY24" s="14"/>
      <c r="AZ24" s="14"/>
      <c r="BD24" s="957" t="s">
        <v>697</v>
      </c>
      <c r="BE24" s="958">
        <f>Application!AG459</f>
        <v>109478</v>
      </c>
    </row>
    <row r="25" spans="1:58" ht="13.2" customHeight="1">
      <c r="A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2"/>
      <c r="BD25" s="956" t="s">
        <v>698</v>
      </c>
      <c r="BE25" s="958" t="str">
        <f>Application!D208</f>
        <v>40%/60%</v>
      </c>
    </row>
    <row r="26" spans="1:58" ht="13.2" customHeight="1">
      <c r="A26" s="2"/>
      <c r="C26" s="2"/>
      <c r="D26" s="2"/>
      <c r="E26" s="2"/>
      <c r="F26" s="2"/>
      <c r="G26" s="2"/>
      <c r="H26" s="2"/>
      <c r="I26" s="2"/>
      <c r="J26" s="2"/>
      <c r="K26" s="2"/>
      <c r="L26" s="2"/>
      <c r="M26" s="1430">
        <f>'Basis &amp; Credits'!AB56</f>
        <v>3692494</v>
      </c>
      <c r="N26" s="1430"/>
      <c r="O26" s="1430"/>
      <c r="P26" s="1430"/>
      <c r="Q26" s="1430"/>
      <c r="R26" s="2" t="s">
        <v>699</v>
      </c>
      <c r="S26" s="2"/>
      <c r="T26" s="2"/>
      <c r="U26" s="2"/>
      <c r="V26" s="2"/>
      <c r="W26" s="2"/>
      <c r="X26" s="2"/>
      <c r="Y26" s="2"/>
      <c r="Z26" s="2"/>
      <c r="AF26" s="2"/>
      <c r="AG26" s="2"/>
      <c r="AH26" s="2"/>
      <c r="AI26" s="2"/>
      <c r="AJ26" s="2"/>
      <c r="AK26" s="2"/>
      <c r="BD26" s="957" t="s">
        <v>700</v>
      </c>
      <c r="BE26" s="958" t="b">
        <f>Application!M365="Yes"</f>
        <v>0</v>
      </c>
    </row>
    <row r="27" spans="1:58" ht="13.2" customHeight="1">
      <c r="A27" s="2"/>
      <c r="C27" s="2"/>
      <c r="D27" s="2"/>
      <c r="E27" s="2"/>
      <c r="F27" s="2"/>
      <c r="G27" s="2"/>
      <c r="H27" s="2"/>
      <c r="I27" s="2"/>
      <c r="J27" s="2"/>
      <c r="K27" s="2"/>
      <c r="L27" s="2"/>
      <c r="M27" s="1318">
        <f>'Basis &amp; Credits'!AB78</f>
        <v>0</v>
      </c>
      <c r="N27" s="1318"/>
      <c r="O27" s="1318"/>
      <c r="P27" s="1318"/>
      <c r="Q27" s="1318"/>
      <c r="R27" s="2" t="s">
        <v>701</v>
      </c>
      <c r="S27" s="2"/>
      <c r="T27" s="2"/>
      <c r="U27" s="2"/>
      <c r="V27" s="2"/>
      <c r="W27" s="2"/>
      <c r="X27" s="2"/>
      <c r="Y27" s="2"/>
      <c r="Z27" s="2"/>
      <c r="AF27" s="2"/>
      <c r="AG27" s="2"/>
      <c r="AH27" s="2"/>
      <c r="AI27" s="2"/>
      <c r="AJ27" s="2"/>
      <c r="AK27" s="2"/>
      <c r="BD27" s="956" t="s">
        <v>702</v>
      </c>
      <c r="BE27" s="958" t="b">
        <f>Application!M364="Yes"</f>
        <v>1</v>
      </c>
    </row>
    <row r="28" spans="1:58" ht="13.2"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7" t="s">
        <v>703</v>
      </c>
      <c r="BE28" s="958" t="b">
        <f>Application!M366="Yes"</f>
        <v>0</v>
      </c>
    </row>
    <row r="29" spans="1:58" ht="13.2" customHeight="1">
      <c r="A29" s="1444" t="s">
        <v>704</v>
      </c>
      <c r="B29" s="1444"/>
      <c r="C29" s="1444"/>
      <c r="D29" s="1444"/>
      <c r="E29" s="1444"/>
      <c r="F29" s="1444"/>
      <c r="G29" s="1444"/>
      <c r="H29" s="1444"/>
      <c r="I29" s="1444"/>
      <c r="J29" s="1444"/>
      <c r="K29" s="1444"/>
      <c r="L29" s="1444"/>
      <c r="M29" s="1444"/>
      <c r="N29" s="1444"/>
      <c r="O29" s="1444"/>
      <c r="P29" s="1444"/>
      <c r="Q29" s="1444"/>
      <c r="R29" s="1444"/>
      <c r="S29" s="1444"/>
      <c r="T29" s="1444"/>
      <c r="U29" s="1444"/>
      <c r="V29" s="1444"/>
      <c r="W29" s="1444"/>
      <c r="X29" s="1444"/>
      <c r="Y29" s="1444"/>
      <c r="Z29" s="1444"/>
      <c r="AA29" s="1444"/>
      <c r="AB29" s="1444"/>
      <c r="AC29" s="1444"/>
      <c r="AD29" s="1444"/>
      <c r="AE29" s="1444"/>
      <c r="AF29" s="1444"/>
      <c r="AG29" s="1444"/>
      <c r="AH29" s="1444"/>
      <c r="AI29" s="1444"/>
      <c r="AJ29" s="1444"/>
      <c r="AK29" s="1444"/>
      <c r="AL29" s="1444"/>
      <c r="AM29" s="1444"/>
      <c r="AN29" s="1444"/>
      <c r="AO29" s="1444"/>
      <c r="AP29" s="1444"/>
      <c r="AQ29" s="1444"/>
      <c r="AR29" s="1444"/>
      <c r="AS29" s="1444"/>
      <c r="AT29" s="1444"/>
      <c r="BD29" s="956" t="s">
        <v>705</v>
      </c>
      <c r="BE29" s="958" t="b">
        <f>Application!M367="Yes"</f>
        <v>0</v>
      </c>
    </row>
    <row r="30" spans="1:58" ht="13.2" customHeight="1">
      <c r="A30" s="1444"/>
      <c r="B30" s="1444"/>
      <c r="C30" s="1444"/>
      <c r="D30" s="1444"/>
      <c r="E30" s="1444"/>
      <c r="F30" s="1444"/>
      <c r="G30" s="1444"/>
      <c r="H30" s="1444"/>
      <c r="I30" s="1444"/>
      <c r="J30" s="1444"/>
      <c r="K30" s="1444"/>
      <c r="L30" s="1444"/>
      <c r="M30" s="1444"/>
      <c r="N30" s="1444"/>
      <c r="O30" s="1444"/>
      <c r="P30" s="1444"/>
      <c r="Q30" s="1444"/>
      <c r="R30" s="1444"/>
      <c r="S30" s="1444"/>
      <c r="T30" s="1444"/>
      <c r="U30" s="1444"/>
      <c r="V30" s="1444"/>
      <c r="W30" s="1444"/>
      <c r="X30" s="1444"/>
      <c r="Y30" s="1444"/>
      <c r="Z30" s="1444"/>
      <c r="AA30" s="1444"/>
      <c r="AB30" s="1444"/>
      <c r="AC30" s="1444"/>
      <c r="AD30" s="1444"/>
      <c r="AE30" s="1444"/>
      <c r="AF30" s="1444"/>
      <c r="AG30" s="1444"/>
      <c r="AH30" s="1444"/>
      <c r="AI30" s="1444"/>
      <c r="AJ30" s="1444"/>
      <c r="AK30" s="1444"/>
      <c r="AL30" s="1444"/>
      <c r="AM30" s="1444"/>
      <c r="AN30" s="1444"/>
      <c r="AO30" s="1444"/>
      <c r="AP30" s="1444"/>
      <c r="AQ30" s="1444"/>
      <c r="AR30" s="1444"/>
      <c r="AS30" s="1444"/>
      <c r="AT30" s="1444"/>
      <c r="AZ30" s="15"/>
      <c r="BD30" s="957" t="s">
        <v>706</v>
      </c>
      <c r="BE30" s="958" t="b">
        <f>Application!AJ364="Yes"</f>
        <v>0</v>
      </c>
    </row>
    <row r="31" spans="1:58" ht="13.2" customHeight="1">
      <c r="A31" s="1444"/>
      <c r="B31" s="1444"/>
      <c r="C31" s="1444"/>
      <c r="D31" s="1444"/>
      <c r="E31" s="1444"/>
      <c r="F31" s="1444"/>
      <c r="G31" s="1444"/>
      <c r="H31" s="1444"/>
      <c r="I31" s="1444"/>
      <c r="J31" s="1444"/>
      <c r="K31" s="1444"/>
      <c r="L31" s="1444"/>
      <c r="M31" s="1444"/>
      <c r="N31" s="1444"/>
      <c r="O31" s="1444"/>
      <c r="P31" s="1444"/>
      <c r="Q31" s="1444"/>
      <c r="R31" s="1444"/>
      <c r="S31" s="1444"/>
      <c r="T31" s="1444"/>
      <c r="U31" s="1444"/>
      <c r="V31" s="1444"/>
      <c r="W31" s="1444"/>
      <c r="X31" s="1444"/>
      <c r="Y31" s="1444"/>
      <c r="Z31" s="1444"/>
      <c r="AA31" s="1444"/>
      <c r="AB31" s="1444"/>
      <c r="AC31" s="1444"/>
      <c r="AD31" s="1444"/>
      <c r="AE31" s="1444"/>
      <c r="AF31" s="1444"/>
      <c r="AG31" s="1444"/>
      <c r="AH31" s="1444"/>
      <c r="AI31" s="1444"/>
      <c r="AJ31" s="1444"/>
      <c r="AK31" s="1444"/>
      <c r="AL31" s="1444"/>
      <c r="AM31" s="1444"/>
      <c r="AN31" s="1444"/>
      <c r="AO31" s="1444"/>
      <c r="AP31" s="1444"/>
      <c r="AQ31" s="1444"/>
      <c r="AR31" s="1444"/>
      <c r="AS31" s="1444"/>
      <c r="AT31" s="1444"/>
      <c r="AU31" s="15"/>
      <c r="AV31" s="15"/>
      <c r="AW31" s="15"/>
      <c r="AX31" s="15"/>
      <c r="AY31" s="15"/>
      <c r="AZ31" s="15"/>
      <c r="BD31" s="956" t="s">
        <v>707</v>
      </c>
      <c r="BE31" s="958" t="str">
        <f>Application!D211</f>
        <v>Large Family</v>
      </c>
    </row>
    <row r="32" spans="1:58" ht="13.2" customHeight="1">
      <c r="A32" s="1110"/>
      <c r="C32" s="1110"/>
      <c r="D32" s="1110"/>
      <c r="E32" s="1110"/>
      <c r="F32" s="1110"/>
      <c r="G32" s="1110"/>
      <c r="H32" s="1110"/>
      <c r="I32" s="1110"/>
      <c r="J32" s="1110"/>
      <c r="K32" s="1110"/>
      <c r="L32" s="1110"/>
      <c r="M32" s="1110"/>
      <c r="N32" s="1110"/>
      <c r="O32" s="1110"/>
      <c r="P32" s="1110"/>
      <c r="Q32" s="1110"/>
      <c r="R32" s="1110"/>
      <c r="S32" s="1110"/>
      <c r="T32" s="1110"/>
      <c r="U32" s="1110"/>
      <c r="V32" s="1110"/>
      <c r="W32" s="1110"/>
      <c r="X32" s="1110"/>
      <c r="Y32" s="1110"/>
      <c r="Z32" s="1110"/>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7" t="s">
        <v>708</v>
      </c>
      <c r="BE32" s="958">
        <f>IF(ISNUMBER(Application!W473),W473,0)</f>
        <v>0</v>
      </c>
    </row>
    <row r="33" spans="1:57" ht="13.2" hidden="1" customHeight="1">
      <c r="A33" s="1110" t="s">
        <v>709</v>
      </c>
      <c r="C33" s="1110"/>
      <c r="D33" s="1110"/>
      <c r="E33" s="1110"/>
      <c r="F33" s="1110"/>
      <c r="G33" s="1110"/>
      <c r="H33" s="1110"/>
      <c r="I33" s="1110"/>
      <c r="J33" s="1110"/>
      <c r="K33" s="1110"/>
      <c r="L33" s="1110"/>
      <c r="M33" s="1110"/>
      <c r="N33" s="1110"/>
      <c r="O33" s="1288" t="s">
        <v>710</v>
      </c>
      <c r="P33" s="1288"/>
      <c r="Q33" s="1710" t="s">
        <v>711</v>
      </c>
      <c r="R33" s="1710"/>
      <c r="S33" s="1710"/>
      <c r="T33" s="1710"/>
      <c r="U33" s="1710"/>
      <c r="V33" s="1710"/>
      <c r="W33" s="1710"/>
      <c r="X33" s="1710"/>
      <c r="Y33" s="1710"/>
      <c r="Z33" s="1710"/>
      <c r="AA33" s="1710"/>
      <c r="AB33" s="1710"/>
      <c r="AC33" s="1710"/>
      <c r="AD33" s="1710"/>
      <c r="AE33" s="1710"/>
      <c r="AF33" s="1710"/>
      <c r="AG33" s="1710"/>
      <c r="AH33" s="1710"/>
      <c r="AI33" s="1710"/>
      <c r="AJ33" s="1710"/>
      <c r="AK33" s="1710"/>
      <c r="AL33" s="1710"/>
      <c r="AM33" s="1710"/>
      <c r="AN33" s="1710"/>
      <c r="AO33" s="1710"/>
      <c r="AP33" s="1710"/>
      <c r="AQ33" s="1710"/>
      <c r="AR33" s="1710"/>
      <c r="AS33" s="1710"/>
      <c r="AT33" s="1710"/>
      <c r="AU33" s="15"/>
      <c r="AV33" s="15"/>
      <c r="AW33" s="15"/>
      <c r="AX33" s="15"/>
      <c r="AY33" s="15"/>
      <c r="BD33" s="956" t="s">
        <v>712</v>
      </c>
      <c r="BE33" s="958" t="str">
        <f>Application!D220</f>
        <v>San Diego County</v>
      </c>
    </row>
    <row r="34" spans="1:57" ht="13.2" hidden="1" customHeight="1">
      <c r="A34" s="1444" t="s">
        <v>713</v>
      </c>
      <c r="B34" s="1444"/>
      <c r="C34" s="1444"/>
      <c r="D34" s="1444"/>
      <c r="E34" s="1444"/>
      <c r="F34" s="1444"/>
      <c r="G34" s="1444"/>
      <c r="H34" s="1444"/>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4"/>
      <c r="AI34" s="1444"/>
      <c r="AJ34" s="1444"/>
      <c r="AK34" s="1444"/>
      <c r="AL34" s="1444"/>
      <c r="AM34" s="1444"/>
      <c r="AN34" s="1444"/>
      <c r="AO34" s="1444"/>
      <c r="AP34" s="1444"/>
      <c r="AQ34" s="1444"/>
      <c r="AR34" s="1444"/>
      <c r="AS34" s="1444"/>
      <c r="AT34" s="1444"/>
      <c r="AU34" s="15"/>
      <c r="AV34" s="15"/>
      <c r="AW34" s="15"/>
      <c r="AX34" s="15"/>
      <c r="AY34" s="15"/>
      <c r="AZ34" s="15"/>
      <c r="BD34" s="957" t="s">
        <v>714</v>
      </c>
      <c r="BE34" s="958" t="str">
        <f>Application!I185</f>
        <v>4055 Beyer Blvd.</v>
      </c>
    </row>
    <row r="35" spans="1:57" ht="13.2" hidden="1" customHeight="1">
      <c r="A35" s="1444"/>
      <c r="B35" s="1444"/>
      <c r="C35" s="1444"/>
      <c r="D35" s="1444"/>
      <c r="E35" s="1444"/>
      <c r="F35" s="1444"/>
      <c r="G35" s="1444"/>
      <c r="H35" s="1444"/>
      <c r="I35" s="1444"/>
      <c r="J35" s="1444"/>
      <c r="K35" s="1444"/>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c r="AK35" s="1444"/>
      <c r="AL35" s="1444"/>
      <c r="AM35" s="1444"/>
      <c r="AN35" s="1444"/>
      <c r="AO35" s="1444"/>
      <c r="AP35" s="1444"/>
      <c r="AQ35" s="1444"/>
      <c r="AR35" s="1444"/>
      <c r="AS35" s="1444"/>
      <c r="AT35" s="1444"/>
      <c r="AU35" s="15"/>
      <c r="AV35" s="15"/>
      <c r="AW35" s="15"/>
      <c r="AX35" s="15"/>
      <c r="AY35" s="15"/>
      <c r="AZ35" s="15"/>
      <c r="BD35" s="956" t="s">
        <v>715</v>
      </c>
      <c r="BE35" s="958" t="str">
        <f>IF(Application!E187="","",Application!E187)</f>
        <v/>
      </c>
    </row>
    <row r="36" spans="1:57" ht="13.2" hidden="1" customHeight="1">
      <c r="A36" s="1444"/>
      <c r="B36" s="1444"/>
      <c r="C36" s="1444"/>
      <c r="D36" s="1444"/>
      <c r="E36" s="1444"/>
      <c r="F36" s="1444"/>
      <c r="G36" s="1444"/>
      <c r="H36" s="1444"/>
      <c r="I36" s="1444"/>
      <c r="J36" s="1444"/>
      <c r="K36" s="1444"/>
      <c r="L36" s="1444"/>
      <c r="M36" s="1444"/>
      <c r="N36" s="1444"/>
      <c r="O36" s="1444"/>
      <c r="P36" s="1444"/>
      <c r="Q36" s="1444"/>
      <c r="R36" s="1444"/>
      <c r="S36" s="1444"/>
      <c r="T36" s="1444"/>
      <c r="U36" s="1444"/>
      <c r="V36" s="1444"/>
      <c r="W36" s="1444"/>
      <c r="X36" s="1444"/>
      <c r="Y36" s="1444"/>
      <c r="Z36" s="1444"/>
      <c r="AA36" s="1444"/>
      <c r="AB36" s="1444"/>
      <c r="AC36" s="1444"/>
      <c r="AD36" s="1444"/>
      <c r="AE36" s="1444"/>
      <c r="AF36" s="1444"/>
      <c r="AG36" s="1444"/>
      <c r="AH36" s="1444"/>
      <c r="AI36" s="1444"/>
      <c r="AJ36" s="1444"/>
      <c r="AK36" s="1444"/>
      <c r="AL36" s="1444"/>
      <c r="AM36" s="1444"/>
      <c r="AN36" s="1444"/>
      <c r="AO36" s="1444"/>
      <c r="AP36" s="1444"/>
      <c r="AQ36" s="1444"/>
      <c r="AR36" s="1444"/>
      <c r="AS36" s="1444"/>
      <c r="AT36" s="1444"/>
      <c r="AU36" s="15"/>
      <c r="AV36" s="15"/>
      <c r="AW36" s="15"/>
      <c r="AX36" s="15"/>
      <c r="AY36" s="15"/>
      <c r="AZ36" s="15"/>
      <c r="BD36" s="957" t="s">
        <v>716</v>
      </c>
      <c r="BE36" s="958" t="str">
        <f>Application!I189</f>
        <v>San Ysidro</v>
      </c>
    </row>
    <row r="37" spans="1:57" ht="13.2" hidden="1" customHeight="1">
      <c r="A37" s="1444"/>
      <c r="B37" s="1444"/>
      <c r="C37" s="1444"/>
      <c r="D37" s="1444"/>
      <c r="E37" s="1444"/>
      <c r="F37" s="1444"/>
      <c r="G37" s="1444"/>
      <c r="H37" s="1444"/>
      <c r="I37" s="1444"/>
      <c r="J37" s="1444"/>
      <c r="K37" s="1444"/>
      <c r="L37" s="1444"/>
      <c r="M37" s="1444"/>
      <c r="N37" s="1444"/>
      <c r="O37" s="1444"/>
      <c r="P37" s="1444"/>
      <c r="Q37" s="1444"/>
      <c r="R37" s="1444"/>
      <c r="S37" s="1444"/>
      <c r="T37" s="1444"/>
      <c r="U37" s="1444"/>
      <c r="V37" s="1444"/>
      <c r="W37" s="1444"/>
      <c r="X37" s="1444"/>
      <c r="Y37" s="1444"/>
      <c r="Z37" s="1444"/>
      <c r="AA37" s="1444"/>
      <c r="AB37" s="1444"/>
      <c r="AC37" s="1444"/>
      <c r="AD37" s="1444"/>
      <c r="AE37" s="1444"/>
      <c r="AF37" s="1444"/>
      <c r="AG37" s="1444"/>
      <c r="AH37" s="1444"/>
      <c r="AI37" s="1444"/>
      <c r="AJ37" s="1444"/>
      <c r="AK37" s="1444"/>
      <c r="AL37" s="1444"/>
      <c r="AM37" s="1444"/>
      <c r="AN37" s="1444"/>
      <c r="AO37" s="1444"/>
      <c r="AP37" s="1444"/>
      <c r="AQ37" s="1444"/>
      <c r="AR37" s="1444"/>
      <c r="AS37" s="1444"/>
      <c r="AT37" s="1444"/>
      <c r="AZ37" s="15"/>
      <c r="BD37" s="956" t="s">
        <v>717</v>
      </c>
      <c r="BE37" s="958" t="str">
        <f>Application!T189</f>
        <v>San Diego</v>
      </c>
    </row>
    <row r="38" spans="1:57" ht="13.2" hidden="1" customHeight="1">
      <c r="A38" s="2"/>
      <c r="AZ38" s="15"/>
      <c r="BD38" s="957" t="s">
        <v>718</v>
      </c>
      <c r="BE38" s="958">
        <f>Application!I190</f>
        <v>92173</v>
      </c>
    </row>
    <row r="39" spans="1:57" ht="13.2" customHeight="1">
      <c r="A39" s="1424" t="s">
        <v>719</v>
      </c>
      <c r="B39" s="1424"/>
      <c r="C39" s="1424"/>
      <c r="D39" s="1424"/>
      <c r="E39" s="1424"/>
      <c r="F39" s="1424"/>
      <c r="G39" s="1424"/>
      <c r="H39" s="1424"/>
      <c r="I39" s="1424"/>
      <c r="J39" s="1424"/>
      <c r="K39" s="1424"/>
      <c r="L39" s="1424"/>
      <c r="M39" s="1424"/>
      <c r="N39" s="1424"/>
      <c r="O39" s="1424"/>
      <c r="P39" s="1424"/>
      <c r="Q39" s="1424"/>
      <c r="R39" s="1424"/>
      <c r="S39" s="1424"/>
      <c r="T39" s="1424"/>
      <c r="U39" s="1424"/>
      <c r="V39" s="1424"/>
      <c r="W39" s="1424"/>
      <c r="X39" s="1424"/>
      <c r="Y39" s="1424"/>
      <c r="Z39" s="1424"/>
      <c r="AA39" s="1424"/>
      <c r="AB39" s="1424"/>
      <c r="AC39" s="1424"/>
      <c r="AD39" s="1424"/>
      <c r="AE39" s="1424"/>
      <c r="AF39" s="1424"/>
      <c r="AG39" s="1424"/>
      <c r="AH39" s="1424"/>
      <c r="AI39" s="1424"/>
      <c r="AJ39" s="1424"/>
      <c r="AK39" s="1424"/>
      <c r="AL39" s="1424"/>
      <c r="AM39" s="1424"/>
      <c r="AN39" s="1424"/>
      <c r="AO39" s="1424"/>
      <c r="AP39" s="1424"/>
      <c r="AQ39" s="1424"/>
      <c r="AR39" s="1424"/>
      <c r="AS39" s="1424"/>
      <c r="AT39" s="1424"/>
      <c r="AZ39" s="15"/>
      <c r="BD39" s="956" t="s">
        <v>720</v>
      </c>
      <c r="BE39" s="958">
        <f>Application!AG446</f>
        <v>100</v>
      </c>
    </row>
    <row r="40" spans="1:57" ht="13.2" customHeight="1">
      <c r="A40" s="1424"/>
      <c r="B40" s="1424"/>
      <c r="C40" s="1424"/>
      <c r="D40" s="1424"/>
      <c r="E40" s="1424"/>
      <c r="F40" s="1424"/>
      <c r="G40" s="1424"/>
      <c r="H40" s="1424"/>
      <c r="I40" s="1424"/>
      <c r="J40" s="1424"/>
      <c r="K40" s="1424"/>
      <c r="L40" s="1424"/>
      <c r="M40" s="1424"/>
      <c r="N40" s="1424"/>
      <c r="O40" s="1424"/>
      <c r="P40" s="1424"/>
      <c r="Q40" s="1424"/>
      <c r="R40" s="1424"/>
      <c r="S40" s="1424"/>
      <c r="T40" s="1424"/>
      <c r="U40" s="1424"/>
      <c r="V40" s="1424"/>
      <c r="W40" s="1424"/>
      <c r="X40" s="1424"/>
      <c r="Y40" s="1424"/>
      <c r="Z40" s="1424"/>
      <c r="AA40" s="1424"/>
      <c r="AB40" s="1424"/>
      <c r="AC40" s="1424"/>
      <c r="AD40" s="1424"/>
      <c r="AE40" s="1424"/>
      <c r="AF40" s="1424"/>
      <c r="AG40" s="1424"/>
      <c r="AH40" s="1424"/>
      <c r="AI40" s="1424"/>
      <c r="AJ40" s="1424"/>
      <c r="AK40" s="1424"/>
      <c r="AL40" s="1424"/>
      <c r="AM40" s="1424"/>
      <c r="AN40" s="1424"/>
      <c r="AO40" s="1424"/>
      <c r="AP40" s="1424"/>
      <c r="AQ40" s="1424"/>
      <c r="AR40" s="1424"/>
      <c r="AS40" s="1424"/>
      <c r="AT40" s="1424"/>
      <c r="AU40" s="15"/>
      <c r="AV40" s="15"/>
      <c r="AW40" s="15"/>
      <c r="AX40" s="15"/>
      <c r="AY40" s="15"/>
      <c r="AZ40" s="15"/>
      <c r="BD40" s="957" t="s">
        <v>201</v>
      </c>
      <c r="BE40" s="958">
        <f>Application!AG449</f>
        <v>99</v>
      </c>
    </row>
    <row r="41" spans="1:57" ht="13.2" customHeight="1">
      <c r="A41" s="1424"/>
      <c r="B41" s="1424"/>
      <c r="C41" s="1424"/>
      <c r="D41" s="1424"/>
      <c r="E41" s="1424"/>
      <c r="F41" s="1424"/>
      <c r="G41" s="1424"/>
      <c r="H41" s="1424"/>
      <c r="I41" s="1424"/>
      <c r="J41" s="1424"/>
      <c r="K41" s="1424"/>
      <c r="L41" s="1424"/>
      <c r="M41" s="1424"/>
      <c r="N41" s="1424"/>
      <c r="O41" s="1424"/>
      <c r="P41" s="1424"/>
      <c r="Q41" s="1424"/>
      <c r="R41" s="1424"/>
      <c r="S41" s="1424"/>
      <c r="T41" s="1424"/>
      <c r="U41" s="1424"/>
      <c r="V41" s="1424"/>
      <c r="W41" s="1424"/>
      <c r="X41" s="1424"/>
      <c r="Y41" s="1424"/>
      <c r="Z41" s="1424"/>
      <c r="AA41" s="1424"/>
      <c r="AB41" s="1424"/>
      <c r="AC41" s="1424"/>
      <c r="AD41" s="1424"/>
      <c r="AE41" s="1424"/>
      <c r="AF41" s="1424"/>
      <c r="AG41" s="1424"/>
      <c r="AH41" s="1424"/>
      <c r="AI41" s="1424"/>
      <c r="AJ41" s="1424"/>
      <c r="AK41" s="1424"/>
      <c r="AL41" s="1424"/>
      <c r="AM41" s="1424"/>
      <c r="AN41" s="1424"/>
      <c r="AO41" s="1424"/>
      <c r="AP41" s="1424"/>
      <c r="AQ41" s="1424"/>
      <c r="AR41" s="1424"/>
      <c r="AS41" s="1424"/>
      <c r="AT41" s="1424"/>
      <c r="AU41" s="15"/>
      <c r="AV41" s="15"/>
      <c r="AW41" s="15"/>
      <c r="AX41" s="15"/>
      <c r="AY41" s="15"/>
      <c r="AZ41" s="15"/>
      <c r="BD41" s="956" t="s">
        <v>209</v>
      </c>
      <c r="BE41" s="958">
        <f>Application!AG447</f>
        <v>0</v>
      </c>
    </row>
    <row r="42" spans="1:57" ht="13.2" customHeight="1">
      <c r="A42" s="1424"/>
      <c r="B42" s="1424"/>
      <c r="C42" s="1424"/>
      <c r="D42" s="1424"/>
      <c r="E42" s="1424"/>
      <c r="F42" s="1424"/>
      <c r="G42" s="1424"/>
      <c r="H42" s="1424"/>
      <c r="I42" s="1424"/>
      <c r="J42" s="1424"/>
      <c r="K42" s="1424"/>
      <c r="L42" s="1424"/>
      <c r="M42" s="1424"/>
      <c r="N42" s="1424"/>
      <c r="O42" s="1424"/>
      <c r="P42" s="1424"/>
      <c r="Q42" s="1424"/>
      <c r="R42" s="1424"/>
      <c r="S42" s="1424"/>
      <c r="T42" s="1424"/>
      <c r="U42" s="1424"/>
      <c r="V42" s="1424"/>
      <c r="W42" s="1424"/>
      <c r="X42" s="1424"/>
      <c r="Y42" s="1424"/>
      <c r="Z42" s="1424"/>
      <c r="AA42" s="1424"/>
      <c r="AB42" s="1424"/>
      <c r="AC42" s="1424"/>
      <c r="AD42" s="1424"/>
      <c r="AE42" s="1424"/>
      <c r="AF42" s="1424"/>
      <c r="AG42" s="1424"/>
      <c r="AH42" s="1424"/>
      <c r="AI42" s="1424"/>
      <c r="AJ42" s="1424"/>
      <c r="AK42" s="1424"/>
      <c r="AL42" s="1424"/>
      <c r="AM42" s="1424"/>
      <c r="AN42" s="1424"/>
      <c r="AO42" s="1424"/>
      <c r="AP42" s="1424"/>
      <c r="AQ42" s="1424"/>
      <c r="AR42" s="1424"/>
      <c r="AS42" s="1424"/>
      <c r="AT42" s="1424"/>
      <c r="AZ42" s="15"/>
      <c r="BD42" s="957" t="s">
        <v>721</v>
      </c>
      <c r="BE42" s="960">
        <f>Application!AC761</f>
        <v>0.47878787878787871</v>
      </c>
    </row>
    <row r="43" spans="1:57" ht="13.2" customHeight="1">
      <c r="A43" s="1424"/>
      <c r="B43" s="1424"/>
      <c r="C43" s="1424"/>
      <c r="D43" s="1424"/>
      <c r="E43" s="1424"/>
      <c r="F43" s="1424"/>
      <c r="G43" s="1424"/>
      <c r="H43" s="1424"/>
      <c r="I43" s="1424"/>
      <c r="J43" s="1424"/>
      <c r="K43" s="1424"/>
      <c r="L43" s="1424"/>
      <c r="M43" s="1424"/>
      <c r="N43" s="1424"/>
      <c r="O43" s="1424"/>
      <c r="P43" s="1424"/>
      <c r="Q43" s="1424"/>
      <c r="R43" s="1424"/>
      <c r="S43" s="1424"/>
      <c r="T43" s="1424"/>
      <c r="U43" s="1424"/>
      <c r="V43" s="1424"/>
      <c r="W43" s="1424"/>
      <c r="X43" s="1424"/>
      <c r="Y43" s="1424"/>
      <c r="Z43" s="1424"/>
      <c r="AA43" s="1424"/>
      <c r="AB43" s="1424"/>
      <c r="AC43" s="1424"/>
      <c r="AD43" s="1424"/>
      <c r="AE43" s="1424"/>
      <c r="AF43" s="1424"/>
      <c r="AG43" s="1424"/>
      <c r="AH43" s="1424"/>
      <c r="AI43" s="1424"/>
      <c r="AJ43" s="1424"/>
      <c r="AK43" s="1424"/>
      <c r="AL43" s="1424"/>
      <c r="AM43" s="1424"/>
      <c r="AN43" s="1424"/>
      <c r="AO43" s="1424"/>
      <c r="AP43" s="1424"/>
      <c r="AQ43" s="1424"/>
      <c r="AR43" s="1424"/>
      <c r="AS43" s="1424"/>
      <c r="AT43" s="1424"/>
      <c r="AU43" s="15"/>
      <c r="AV43" s="15"/>
      <c r="AW43" s="15"/>
      <c r="AX43" s="15"/>
      <c r="AY43" s="15"/>
      <c r="AZ43" s="15"/>
      <c r="BD43" s="956" t="s">
        <v>722</v>
      </c>
      <c r="BE43" s="960">
        <f>Application!AH761</f>
        <v>0.47875442892585385</v>
      </c>
    </row>
    <row r="44" spans="1:57" ht="13.2" customHeight="1">
      <c r="A44" s="1424"/>
      <c r="B44" s="1424"/>
      <c r="C44" s="1424"/>
      <c r="D44" s="1424"/>
      <c r="E44" s="1424"/>
      <c r="F44" s="1424"/>
      <c r="G44" s="1424"/>
      <c r="H44" s="1424"/>
      <c r="I44" s="1424"/>
      <c r="J44" s="1424"/>
      <c r="K44" s="1424"/>
      <c r="L44" s="1424"/>
      <c r="M44" s="1424"/>
      <c r="N44" s="1424"/>
      <c r="O44" s="1424"/>
      <c r="P44" s="1424"/>
      <c r="Q44" s="1424"/>
      <c r="R44" s="1424"/>
      <c r="S44" s="1424"/>
      <c r="T44" s="1424"/>
      <c r="U44" s="1424"/>
      <c r="V44" s="1424"/>
      <c r="W44" s="1424"/>
      <c r="X44" s="1424"/>
      <c r="Y44" s="1424"/>
      <c r="Z44" s="1424"/>
      <c r="AA44" s="1424"/>
      <c r="AB44" s="1424"/>
      <c r="AC44" s="1424"/>
      <c r="AD44" s="1424"/>
      <c r="AE44" s="1424"/>
      <c r="AF44" s="1424"/>
      <c r="AG44" s="1424"/>
      <c r="AH44" s="1424"/>
      <c r="AI44" s="1424"/>
      <c r="AJ44" s="1424"/>
      <c r="AK44" s="1424"/>
      <c r="AL44" s="1424"/>
      <c r="AM44" s="1424"/>
      <c r="AN44" s="1424"/>
      <c r="AO44" s="1424"/>
      <c r="AP44" s="1424"/>
      <c r="AQ44" s="1424"/>
      <c r="AR44" s="1424"/>
      <c r="AS44" s="1424"/>
      <c r="AT44" s="1424"/>
      <c r="AU44" s="15"/>
      <c r="AV44" s="15"/>
      <c r="AW44" s="15"/>
      <c r="AX44" s="15"/>
      <c r="AY44" s="15"/>
      <c r="AZ44" s="15"/>
      <c r="BD44" s="957" t="s">
        <v>723</v>
      </c>
      <c r="BE44" s="958">
        <f>Application!AC463</f>
        <v>745482.2</v>
      </c>
    </row>
    <row r="45" spans="1:57" ht="13.2" customHeight="1">
      <c r="A45" s="1110"/>
      <c r="C45" s="1110"/>
      <c r="D45" s="1110"/>
      <c r="E45" s="1110"/>
      <c r="F45" s="1110"/>
      <c r="G45" s="1110"/>
      <c r="H45" s="1110"/>
      <c r="I45" s="1110"/>
      <c r="J45" s="1110"/>
      <c r="K45" s="1110"/>
      <c r="L45" s="1110"/>
      <c r="M45" s="1110"/>
      <c r="N45" s="1110"/>
      <c r="O45" s="1110"/>
      <c r="P45" s="1110"/>
      <c r="Q45" s="1110"/>
      <c r="R45" s="1110"/>
      <c r="S45" s="1110"/>
      <c r="T45" s="1110"/>
      <c r="U45" s="1110"/>
      <c r="V45" s="1110"/>
      <c r="W45" s="1110"/>
      <c r="X45" s="1110"/>
      <c r="Y45" s="1110"/>
      <c r="Z45" s="1110"/>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6" t="s">
        <v>724</v>
      </c>
      <c r="BE45" s="958">
        <f>Application!AE433</f>
        <v>1</v>
      </c>
    </row>
    <row r="46" spans="1:57" ht="13.2" customHeight="1">
      <c r="A46" s="1709" t="s">
        <v>725</v>
      </c>
      <c r="B46" s="1709"/>
      <c r="C46" s="1709"/>
      <c r="D46" s="1709"/>
      <c r="E46" s="1709"/>
      <c r="F46" s="1709"/>
      <c r="G46" s="1709"/>
      <c r="H46" s="1709"/>
      <c r="I46" s="1709"/>
      <c r="J46" s="1709"/>
      <c r="K46" s="1709"/>
      <c r="L46" s="1709"/>
      <c r="M46" s="1709"/>
      <c r="N46" s="1709"/>
      <c r="O46" s="1709"/>
      <c r="P46" s="1709"/>
      <c r="Q46" s="1709"/>
      <c r="R46" s="1709"/>
      <c r="S46" s="1709"/>
      <c r="T46" s="1709"/>
      <c r="U46" s="1709"/>
      <c r="V46" s="1709"/>
      <c r="W46" s="1709"/>
      <c r="X46" s="1709"/>
      <c r="Y46" s="1709"/>
      <c r="Z46" s="1709"/>
      <c r="AA46" s="1709"/>
      <c r="AB46" s="1709"/>
      <c r="AC46" s="1709"/>
      <c r="AD46" s="1709"/>
      <c r="AE46" s="1709"/>
      <c r="AF46" s="1709"/>
      <c r="AG46" s="1709"/>
      <c r="AH46" s="1709"/>
      <c r="AI46" s="1709"/>
      <c r="AJ46" s="1709"/>
      <c r="AK46" s="1709"/>
      <c r="AL46" s="1709"/>
      <c r="AM46" s="1709"/>
      <c r="AN46" s="1709"/>
      <c r="AO46" s="1709"/>
      <c r="AP46" s="1709"/>
      <c r="AQ46" s="1709"/>
      <c r="AR46" s="1709"/>
      <c r="AS46" s="1709"/>
      <c r="AT46" s="1709"/>
      <c r="AU46" s="15"/>
      <c r="AV46" s="15"/>
      <c r="AW46" s="15"/>
      <c r="AX46" s="15"/>
      <c r="AY46" s="15"/>
      <c r="AZ46" s="15"/>
      <c r="BD46" s="957" t="s">
        <v>726</v>
      </c>
      <c r="BE46" s="958" t="b">
        <f>Application!T195="Yes"</f>
        <v>0</v>
      </c>
    </row>
    <row r="47" spans="1:57" ht="13.2" customHeight="1">
      <c r="A47" s="1709"/>
      <c r="B47" s="1709"/>
      <c r="C47" s="1709"/>
      <c r="D47" s="1709"/>
      <c r="E47" s="1709"/>
      <c r="F47" s="1709"/>
      <c r="G47" s="1709"/>
      <c r="H47" s="1709"/>
      <c r="I47" s="1709"/>
      <c r="J47" s="1709"/>
      <c r="K47" s="1709"/>
      <c r="L47" s="1709"/>
      <c r="M47" s="1709"/>
      <c r="N47" s="1709"/>
      <c r="O47" s="1709"/>
      <c r="P47" s="1709"/>
      <c r="Q47" s="1709"/>
      <c r="R47" s="1709"/>
      <c r="S47" s="1709"/>
      <c r="T47" s="1709"/>
      <c r="U47" s="1709"/>
      <c r="V47" s="1709"/>
      <c r="W47" s="1709"/>
      <c r="X47" s="1709"/>
      <c r="Y47" s="1709"/>
      <c r="Z47" s="1709"/>
      <c r="AA47" s="1709"/>
      <c r="AB47" s="1709"/>
      <c r="AC47" s="1709"/>
      <c r="AD47" s="1709"/>
      <c r="AE47" s="1709"/>
      <c r="AF47" s="1709"/>
      <c r="AG47" s="1709"/>
      <c r="AH47" s="1709"/>
      <c r="AI47" s="1709"/>
      <c r="AJ47" s="1709"/>
      <c r="AK47" s="1709"/>
      <c r="AL47" s="1709"/>
      <c r="AM47" s="1709"/>
      <c r="AN47" s="1709"/>
      <c r="AO47" s="1709"/>
      <c r="AP47" s="1709"/>
      <c r="AQ47" s="1709"/>
      <c r="AR47" s="1709"/>
      <c r="AS47" s="1709"/>
      <c r="AT47" s="1709"/>
      <c r="AU47" s="15"/>
      <c r="AV47" s="15"/>
      <c r="AW47" s="15"/>
      <c r="AX47" s="15"/>
      <c r="AY47" s="15"/>
      <c r="AZ47" s="15"/>
      <c r="BD47" s="956" t="s">
        <v>727</v>
      </c>
      <c r="BE47" s="958" t="b">
        <f>Application!T196="Yes"</f>
        <v>1</v>
      </c>
    </row>
    <row r="48" spans="1:57" ht="13.2" customHeight="1">
      <c r="A48" s="1709"/>
      <c r="B48" s="1709"/>
      <c r="C48" s="1709"/>
      <c r="D48" s="1709"/>
      <c r="E48" s="1709"/>
      <c r="F48" s="1709"/>
      <c r="G48" s="1709"/>
      <c r="H48" s="1709"/>
      <c r="I48" s="1709"/>
      <c r="J48" s="1709"/>
      <c r="K48" s="1709"/>
      <c r="L48" s="1709"/>
      <c r="M48" s="1709"/>
      <c r="N48" s="1709"/>
      <c r="O48" s="1709"/>
      <c r="P48" s="1709"/>
      <c r="Q48" s="1709"/>
      <c r="R48" s="1709"/>
      <c r="S48" s="1709"/>
      <c r="T48" s="1709"/>
      <c r="U48" s="1709"/>
      <c r="V48" s="1709"/>
      <c r="W48" s="1709"/>
      <c r="X48" s="1709"/>
      <c r="Y48" s="1709"/>
      <c r="Z48" s="1709"/>
      <c r="AA48" s="1709"/>
      <c r="AB48" s="1709"/>
      <c r="AC48" s="1709"/>
      <c r="AD48" s="1709"/>
      <c r="AE48" s="1709"/>
      <c r="AF48" s="1709"/>
      <c r="AG48" s="1709"/>
      <c r="AH48" s="1709"/>
      <c r="AI48" s="1709"/>
      <c r="AJ48" s="1709"/>
      <c r="AK48" s="1709"/>
      <c r="AL48" s="1709"/>
      <c r="AM48" s="1709"/>
      <c r="AN48" s="1709"/>
      <c r="AO48" s="1709"/>
      <c r="AP48" s="1709"/>
      <c r="AQ48" s="1709"/>
      <c r="AR48" s="1709"/>
      <c r="AS48" s="1709"/>
      <c r="AT48" s="1709"/>
      <c r="AU48" s="15"/>
      <c r="AV48" s="15"/>
      <c r="AW48" s="15"/>
      <c r="AX48" s="15"/>
      <c r="AY48" s="15"/>
      <c r="AZ48" s="15"/>
      <c r="BD48" s="957" t="s">
        <v>728</v>
      </c>
      <c r="BE48" s="958" t="str">
        <f>Application!M252</f>
        <v>AHG Beyer, LLC</v>
      </c>
    </row>
    <row r="49" spans="1:57" ht="13.2" customHeight="1">
      <c r="A49" s="1709"/>
      <c r="B49" s="1709"/>
      <c r="C49" s="1709"/>
      <c r="D49" s="1709"/>
      <c r="E49" s="1709"/>
      <c r="F49" s="1709"/>
      <c r="G49" s="1709"/>
      <c r="H49" s="1709"/>
      <c r="I49" s="1709"/>
      <c r="J49" s="1709"/>
      <c r="K49" s="1709"/>
      <c r="L49" s="1709"/>
      <c r="M49" s="1709"/>
      <c r="N49" s="1709"/>
      <c r="O49" s="1709"/>
      <c r="P49" s="1709"/>
      <c r="Q49" s="1709"/>
      <c r="R49" s="1709"/>
      <c r="S49" s="1709"/>
      <c r="T49" s="1709"/>
      <c r="U49" s="1709"/>
      <c r="V49" s="1709"/>
      <c r="W49" s="1709"/>
      <c r="X49" s="1709"/>
      <c r="Y49" s="1709"/>
      <c r="Z49" s="1709"/>
      <c r="AA49" s="1709"/>
      <c r="AB49" s="1709"/>
      <c r="AC49" s="1709"/>
      <c r="AD49" s="1709"/>
      <c r="AE49" s="1709"/>
      <c r="AF49" s="1709"/>
      <c r="AG49" s="1709"/>
      <c r="AH49" s="1709"/>
      <c r="AI49" s="1709"/>
      <c r="AJ49" s="1709"/>
      <c r="AK49" s="1709"/>
      <c r="AL49" s="1709"/>
      <c r="AM49" s="1709"/>
      <c r="AN49" s="1709"/>
      <c r="AO49" s="1709"/>
      <c r="AP49" s="1709"/>
      <c r="AQ49" s="1709"/>
      <c r="AR49" s="1709"/>
      <c r="AS49" s="1709"/>
      <c r="AT49" s="1709"/>
      <c r="AU49" s="15"/>
      <c r="AV49" s="15"/>
      <c r="AW49" s="15"/>
      <c r="AX49" s="15"/>
      <c r="AY49" s="15"/>
      <c r="AZ49" s="15"/>
      <c r="BD49" s="956" t="s">
        <v>729</v>
      </c>
      <c r="BE49" s="958" t="str">
        <f>Application!M255</f>
        <v>James Silverwood</v>
      </c>
    </row>
    <row r="50" spans="1:57" ht="13.2" customHeight="1">
      <c r="A50" s="1059"/>
      <c r="B50" s="1059"/>
      <c r="C50" s="1059"/>
      <c r="D50" s="1059"/>
      <c r="E50" s="1059"/>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59"/>
      <c r="AR50" s="1059"/>
      <c r="AS50" s="1059"/>
      <c r="AT50" s="1059"/>
      <c r="AU50" s="15"/>
      <c r="AV50" s="15"/>
      <c r="AW50" s="15"/>
      <c r="AX50" s="15"/>
      <c r="AY50" s="15"/>
      <c r="AZ50" s="15"/>
      <c r="BD50" s="957" t="s">
        <v>730</v>
      </c>
      <c r="BE50" s="958" t="str">
        <f>Application!AA258</f>
        <v xml:space="preserve">Affirmed Housing Group, Inc. </v>
      </c>
    </row>
    <row r="51" spans="1:57" ht="13.2" customHeight="1">
      <c r="A51" s="1424" t="s">
        <v>731</v>
      </c>
      <c r="B51" s="1424"/>
      <c r="C51" s="1424"/>
      <c r="D51" s="1424"/>
      <c r="E51" s="1424"/>
      <c r="F51" s="1424"/>
      <c r="G51" s="1424"/>
      <c r="H51" s="1424"/>
      <c r="I51" s="1424"/>
      <c r="J51" s="1424"/>
      <c r="K51" s="1424"/>
      <c r="L51" s="1424"/>
      <c r="M51" s="1424"/>
      <c r="N51" s="1424"/>
      <c r="O51" s="1424"/>
      <c r="P51" s="1424"/>
      <c r="Q51" s="1424"/>
      <c r="R51" s="1424"/>
      <c r="S51" s="1424"/>
      <c r="T51" s="1424"/>
      <c r="U51" s="1424"/>
      <c r="V51" s="1424"/>
      <c r="W51" s="1424"/>
      <c r="X51" s="1424"/>
      <c r="Y51" s="1424"/>
      <c r="Z51" s="1424"/>
      <c r="AA51" s="1424"/>
      <c r="AB51" s="1424"/>
      <c r="AC51" s="1424"/>
      <c r="AD51" s="1424"/>
      <c r="AE51" s="1424"/>
      <c r="AF51" s="1424"/>
      <c r="AG51" s="1424"/>
      <c r="AH51" s="1424"/>
      <c r="AI51" s="1424"/>
      <c r="AJ51" s="1424"/>
      <c r="AK51" s="1424"/>
      <c r="AL51" s="1424"/>
      <c r="AM51" s="1424"/>
      <c r="AN51" s="1424"/>
      <c r="AO51" s="1424"/>
      <c r="AP51" s="1424"/>
      <c r="AQ51" s="1424"/>
      <c r="AR51" s="1424"/>
      <c r="AS51" s="1424"/>
      <c r="AT51" s="1424"/>
      <c r="AU51" s="15"/>
      <c r="AV51" s="15"/>
      <c r="AW51" s="15"/>
      <c r="AX51" s="15"/>
      <c r="AY51" s="15"/>
      <c r="AZ51" s="15"/>
      <c r="BD51" s="956" t="s">
        <v>732</v>
      </c>
      <c r="BE51" s="958" t="str">
        <f>Application!M260</f>
        <v>CFAH Housing, LLC</v>
      </c>
    </row>
    <row r="52" spans="1:57" ht="13.2" customHeight="1">
      <c r="A52" s="1424"/>
      <c r="B52" s="1424"/>
      <c r="C52" s="1424"/>
      <c r="D52" s="1424"/>
      <c r="E52" s="1424"/>
      <c r="F52" s="1424"/>
      <c r="G52" s="1424"/>
      <c r="H52" s="1424"/>
      <c r="I52" s="1424"/>
      <c r="J52" s="1424"/>
      <c r="K52" s="1424"/>
      <c r="L52" s="1424"/>
      <c r="M52" s="1424"/>
      <c r="N52" s="1424"/>
      <c r="O52" s="1424"/>
      <c r="P52" s="1424"/>
      <c r="Q52" s="1424"/>
      <c r="R52" s="1424"/>
      <c r="S52" s="1424"/>
      <c r="T52" s="1424"/>
      <c r="U52" s="1424"/>
      <c r="V52" s="1424"/>
      <c r="W52" s="1424"/>
      <c r="X52" s="1424"/>
      <c r="Y52" s="1424"/>
      <c r="Z52" s="1424"/>
      <c r="AA52" s="1424"/>
      <c r="AB52" s="1424"/>
      <c r="AC52" s="1424"/>
      <c r="AD52" s="1424"/>
      <c r="AE52" s="1424"/>
      <c r="AF52" s="1424"/>
      <c r="AG52" s="1424"/>
      <c r="AH52" s="1424"/>
      <c r="AI52" s="1424"/>
      <c r="AJ52" s="1424"/>
      <c r="AK52" s="1424"/>
      <c r="AL52" s="1424"/>
      <c r="AM52" s="1424"/>
      <c r="AN52" s="1424"/>
      <c r="AO52" s="1424"/>
      <c r="AP52" s="1424"/>
      <c r="AQ52" s="1424"/>
      <c r="AR52" s="1424"/>
      <c r="AS52" s="1424"/>
      <c r="AT52" s="1424"/>
      <c r="AU52" s="15"/>
      <c r="AV52" s="15"/>
      <c r="AW52" s="15"/>
      <c r="AX52" s="15"/>
      <c r="AY52" s="15"/>
      <c r="AZ52" s="15"/>
      <c r="BD52" s="957" t="s">
        <v>733</v>
      </c>
      <c r="BE52" s="958" t="str">
        <f>Application!M263</f>
        <v>Robin Martinez</v>
      </c>
    </row>
    <row r="53" spans="1:57" ht="13.2" customHeight="1">
      <c r="C53" s="1110"/>
      <c r="D53" s="1110"/>
      <c r="E53" s="1110"/>
      <c r="F53" s="1110"/>
      <c r="G53" s="1110"/>
      <c r="H53" s="1110"/>
      <c r="I53" s="1110"/>
      <c r="J53" s="1110"/>
      <c r="K53" s="1110"/>
      <c r="L53" s="1110"/>
      <c r="M53" s="1110"/>
      <c r="N53" s="1110"/>
      <c r="O53" s="1110"/>
      <c r="P53" s="1110"/>
      <c r="Q53" s="1110"/>
      <c r="R53" s="1110"/>
      <c r="S53" s="1110"/>
      <c r="T53" s="1110"/>
      <c r="U53" s="1110"/>
      <c r="V53" s="1110"/>
      <c r="W53" s="1110"/>
      <c r="X53" s="1110"/>
      <c r="Y53" s="1110"/>
      <c r="Z53" s="1110"/>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6" t="s">
        <v>734</v>
      </c>
      <c r="BE53" s="958" t="str">
        <f>Application!AA266</f>
        <v>Compass for Affordable Housing</v>
      </c>
    </row>
    <row r="54" spans="1:57" ht="13.2" customHeight="1">
      <c r="A54" s="1424" t="s">
        <v>735</v>
      </c>
      <c r="B54" s="1424"/>
      <c r="C54" s="1424"/>
      <c r="D54" s="1424"/>
      <c r="E54" s="1424"/>
      <c r="F54" s="1424"/>
      <c r="G54" s="1424"/>
      <c r="H54" s="1424"/>
      <c r="I54" s="1424"/>
      <c r="J54" s="1424"/>
      <c r="K54" s="1424"/>
      <c r="L54" s="1424"/>
      <c r="M54" s="1424"/>
      <c r="N54" s="1424"/>
      <c r="O54" s="1424"/>
      <c r="P54" s="1424"/>
      <c r="Q54" s="1424"/>
      <c r="R54" s="1424"/>
      <c r="S54" s="1424"/>
      <c r="T54" s="1424"/>
      <c r="U54" s="1424"/>
      <c r="V54" s="1424"/>
      <c r="W54" s="1424"/>
      <c r="X54" s="1424"/>
      <c r="Y54" s="1424"/>
      <c r="Z54" s="1424"/>
      <c r="AA54" s="1424"/>
      <c r="AB54" s="1424"/>
      <c r="AC54" s="1424"/>
      <c r="AD54" s="1424"/>
      <c r="AE54" s="1424"/>
      <c r="AF54" s="1424"/>
      <c r="AG54" s="1424"/>
      <c r="AH54" s="1424"/>
      <c r="AI54" s="1424"/>
      <c r="AJ54" s="1424"/>
      <c r="AK54" s="1424"/>
      <c r="AL54" s="1424"/>
      <c r="AM54" s="1424"/>
      <c r="AN54" s="1424"/>
      <c r="AO54" s="1424"/>
      <c r="AP54" s="1424"/>
      <c r="AQ54" s="1424"/>
      <c r="AR54" s="1424"/>
      <c r="AS54" s="1424"/>
      <c r="AT54" s="1424"/>
      <c r="AU54" s="15"/>
      <c r="AV54" s="15"/>
      <c r="AW54" s="15"/>
      <c r="AX54" s="15"/>
      <c r="AY54" s="15"/>
      <c r="AZ54" s="16"/>
      <c r="BD54" s="957" t="s">
        <v>736</v>
      </c>
      <c r="BE54" s="958" t="str">
        <f>Application!M268</f>
        <v>NA</v>
      </c>
    </row>
    <row r="55" spans="1:57" ht="13.2" customHeight="1">
      <c r="A55" s="1424"/>
      <c r="B55" s="1424"/>
      <c r="C55" s="1424"/>
      <c r="D55" s="1424"/>
      <c r="E55" s="1424"/>
      <c r="F55" s="1424"/>
      <c r="G55" s="1424"/>
      <c r="H55" s="1424"/>
      <c r="I55" s="1424"/>
      <c r="J55" s="1424"/>
      <c r="K55" s="1424"/>
      <c r="L55" s="1424"/>
      <c r="M55" s="1424"/>
      <c r="N55" s="1424"/>
      <c r="O55" s="1424"/>
      <c r="P55" s="1424"/>
      <c r="Q55" s="1424"/>
      <c r="R55" s="1424"/>
      <c r="S55" s="1424"/>
      <c r="T55" s="1424"/>
      <c r="U55" s="1424"/>
      <c r="V55" s="1424"/>
      <c r="W55" s="1424"/>
      <c r="X55" s="1424"/>
      <c r="Y55" s="1424"/>
      <c r="Z55" s="1424"/>
      <c r="AA55" s="1424"/>
      <c r="AB55" s="1424"/>
      <c r="AC55" s="1424"/>
      <c r="AD55" s="1424"/>
      <c r="AE55" s="1424"/>
      <c r="AF55" s="1424"/>
      <c r="AG55" s="1424"/>
      <c r="AH55" s="1424"/>
      <c r="AI55" s="1424"/>
      <c r="AJ55" s="1424"/>
      <c r="AK55" s="1424"/>
      <c r="AL55" s="1424"/>
      <c r="AM55" s="1424"/>
      <c r="AN55" s="1424"/>
      <c r="AO55" s="1424"/>
      <c r="AP55" s="1424"/>
      <c r="AQ55" s="1424"/>
      <c r="AR55" s="1424"/>
      <c r="AS55" s="1424"/>
      <c r="AT55" s="1424"/>
      <c r="AZ55" s="16"/>
      <c r="BD55" s="956" t="s">
        <v>737</v>
      </c>
      <c r="BE55" s="958">
        <f>Application!M271</f>
        <v>0</v>
      </c>
    </row>
    <row r="56" spans="1:57" ht="13.2" customHeight="1">
      <c r="A56" s="1424"/>
      <c r="B56" s="1424"/>
      <c r="C56" s="1424"/>
      <c r="D56" s="1424"/>
      <c r="E56" s="1424"/>
      <c r="F56" s="1424"/>
      <c r="G56" s="1424"/>
      <c r="H56" s="1424"/>
      <c r="I56" s="1424"/>
      <c r="J56" s="1424"/>
      <c r="K56" s="1424"/>
      <c r="L56" s="1424"/>
      <c r="M56" s="1424"/>
      <c r="N56" s="1424"/>
      <c r="O56" s="1424"/>
      <c r="P56" s="1424"/>
      <c r="Q56" s="1424"/>
      <c r="R56" s="1424"/>
      <c r="S56" s="1424"/>
      <c r="T56" s="1424"/>
      <c r="U56" s="1424"/>
      <c r="V56" s="1424"/>
      <c r="W56" s="1424"/>
      <c r="X56" s="1424"/>
      <c r="Y56" s="1424"/>
      <c r="Z56" s="1424"/>
      <c r="AA56" s="1424"/>
      <c r="AB56" s="1424"/>
      <c r="AC56" s="1424"/>
      <c r="AD56" s="1424"/>
      <c r="AE56" s="1424"/>
      <c r="AF56" s="1424"/>
      <c r="AG56" s="1424"/>
      <c r="AH56" s="1424"/>
      <c r="AI56" s="1424"/>
      <c r="AJ56" s="1424"/>
      <c r="AK56" s="1424"/>
      <c r="AL56" s="1424"/>
      <c r="AM56" s="1424"/>
      <c r="AN56" s="1424"/>
      <c r="AO56" s="1424"/>
      <c r="AP56" s="1424"/>
      <c r="AQ56" s="1424"/>
      <c r="AR56" s="1424"/>
      <c r="AS56" s="1424"/>
      <c r="AT56" s="1424"/>
      <c r="BD56" s="957" t="s">
        <v>738</v>
      </c>
      <c r="BE56" s="958">
        <f>Application!AA274</f>
        <v>0</v>
      </c>
    </row>
    <row r="57" spans="1:57" ht="13.2" customHeight="1">
      <c r="A57" s="1424"/>
      <c r="B57" s="1424"/>
      <c r="C57" s="1424"/>
      <c r="D57" s="1424"/>
      <c r="E57" s="1424"/>
      <c r="F57" s="1424"/>
      <c r="G57" s="1424"/>
      <c r="H57" s="1424"/>
      <c r="I57" s="1424"/>
      <c r="J57" s="1424"/>
      <c r="K57" s="1424"/>
      <c r="L57" s="1424"/>
      <c r="M57" s="1424"/>
      <c r="N57" s="1424"/>
      <c r="O57" s="1424"/>
      <c r="P57" s="1424"/>
      <c r="Q57" s="1424"/>
      <c r="R57" s="1424"/>
      <c r="S57" s="1424"/>
      <c r="T57" s="1424"/>
      <c r="U57" s="1424"/>
      <c r="V57" s="1424"/>
      <c r="W57" s="1424"/>
      <c r="X57" s="1424"/>
      <c r="Y57" s="1424"/>
      <c r="Z57" s="1424"/>
      <c r="AA57" s="1424"/>
      <c r="AB57" s="1424"/>
      <c r="AC57" s="1424"/>
      <c r="AD57" s="1424"/>
      <c r="AE57" s="1424"/>
      <c r="AF57" s="1424"/>
      <c r="AG57" s="1424"/>
      <c r="AH57" s="1424"/>
      <c r="AI57" s="1424"/>
      <c r="AJ57" s="1424"/>
      <c r="AK57" s="1424"/>
      <c r="AL57" s="1424"/>
      <c r="AM57" s="1424"/>
      <c r="AN57" s="1424"/>
      <c r="AO57" s="1424"/>
      <c r="AP57" s="1424"/>
      <c r="AQ57" s="1424"/>
      <c r="AR57" s="1424"/>
      <c r="AS57" s="1424"/>
      <c r="AT57" s="1424"/>
      <c r="BD57" s="956" t="s">
        <v>739</v>
      </c>
      <c r="BE57" s="958" t="str">
        <f>Application!H296</f>
        <v xml:space="preserve">Affirmed Housing Group, Inc. </v>
      </c>
    </row>
    <row r="58" spans="1:57" ht="13.2" customHeight="1">
      <c r="A58" s="1424"/>
      <c r="B58" s="1424"/>
      <c r="C58" s="1424"/>
      <c r="D58" s="1424"/>
      <c r="E58" s="1424"/>
      <c r="F58" s="1424"/>
      <c r="G58" s="1424"/>
      <c r="H58" s="1424"/>
      <c r="I58" s="1424"/>
      <c r="J58" s="1424"/>
      <c r="K58" s="1424"/>
      <c r="L58" s="1424"/>
      <c r="M58" s="1424"/>
      <c r="N58" s="1424"/>
      <c r="O58" s="1424"/>
      <c r="P58" s="1424"/>
      <c r="Q58" s="1424"/>
      <c r="R58" s="1424"/>
      <c r="S58" s="1424"/>
      <c r="T58" s="1424"/>
      <c r="U58" s="1424"/>
      <c r="V58" s="1424"/>
      <c r="W58" s="1424"/>
      <c r="X58" s="1424"/>
      <c r="Y58" s="1424"/>
      <c r="Z58" s="1424"/>
      <c r="AA58" s="1424"/>
      <c r="AB58" s="1424"/>
      <c r="AC58" s="1424"/>
      <c r="AD58" s="1424"/>
      <c r="AE58" s="1424"/>
      <c r="AF58" s="1424"/>
      <c r="AG58" s="1424"/>
      <c r="AH58" s="1424"/>
      <c r="AI58" s="1424"/>
      <c r="AJ58" s="1424"/>
      <c r="AK58" s="1424"/>
      <c r="AL58" s="1424"/>
      <c r="AM58" s="1424"/>
      <c r="AN58" s="1424"/>
      <c r="AO58" s="1424"/>
      <c r="AP58" s="1424"/>
      <c r="AQ58" s="1424"/>
      <c r="AR58" s="1424"/>
      <c r="AS58" s="1424"/>
      <c r="AT58" s="1424"/>
      <c r="BD58" s="957" t="s">
        <v>740</v>
      </c>
      <c r="BE58" s="958" t="str">
        <f>Application!H297</f>
        <v>11673 George Cooke Express Drive</v>
      </c>
    </row>
    <row r="59" spans="1:57" ht="13.2" customHeight="1">
      <c r="A59" s="1110"/>
      <c r="C59" s="1110"/>
      <c r="D59" s="1110"/>
      <c r="E59" s="1110"/>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6" t="s">
        <v>741</v>
      </c>
      <c r="BE59" s="958" t="str">
        <f>Application!H298</f>
        <v>San Diego, CA 92127</v>
      </c>
    </row>
    <row r="60" spans="1:57" ht="13.2" customHeight="1">
      <c r="A60" s="1424" t="s">
        <v>742</v>
      </c>
      <c r="B60" s="1424"/>
      <c r="C60" s="1424"/>
      <c r="D60" s="1424"/>
      <c r="E60" s="1424"/>
      <c r="F60" s="1424"/>
      <c r="G60" s="1424"/>
      <c r="H60" s="1424"/>
      <c r="I60" s="1424"/>
      <c r="J60" s="1424"/>
      <c r="K60" s="1424"/>
      <c r="L60" s="1424"/>
      <c r="M60" s="1424"/>
      <c r="N60" s="1424"/>
      <c r="O60" s="1424"/>
      <c r="P60" s="1424"/>
      <c r="Q60" s="1424"/>
      <c r="R60" s="1424"/>
      <c r="S60" s="1424"/>
      <c r="T60" s="1424"/>
      <c r="U60" s="1424"/>
      <c r="V60" s="1424"/>
      <c r="W60" s="1424"/>
      <c r="X60" s="1424"/>
      <c r="Y60" s="1424"/>
      <c r="Z60" s="1424"/>
      <c r="AA60" s="1424"/>
      <c r="AB60" s="1424"/>
      <c r="AC60" s="1424"/>
      <c r="AD60" s="1424"/>
      <c r="AE60" s="1424"/>
      <c r="AF60" s="1424"/>
      <c r="AG60" s="1424"/>
      <c r="AH60" s="1424"/>
      <c r="AI60" s="1424"/>
      <c r="AJ60" s="1424"/>
      <c r="AK60" s="1424"/>
      <c r="AL60" s="1424"/>
      <c r="AM60" s="1424"/>
      <c r="AN60" s="1424"/>
      <c r="AO60" s="1424"/>
      <c r="AP60" s="1424"/>
      <c r="AQ60" s="1424"/>
      <c r="AR60" s="1424"/>
      <c r="AS60" s="1424"/>
      <c r="AT60" s="1424"/>
      <c r="AU60" s="15"/>
      <c r="AV60" s="15"/>
      <c r="AW60" s="15"/>
      <c r="AX60" s="15"/>
      <c r="AY60" s="15"/>
      <c r="AZ60" s="15"/>
      <c r="BD60" s="957" t="s">
        <v>743</v>
      </c>
      <c r="BE60" s="958" t="str">
        <f>Application!H299</f>
        <v>Vianney Ruvalcaba</v>
      </c>
    </row>
    <row r="61" spans="1:57" ht="13.2" customHeight="1">
      <c r="A61" s="1424"/>
      <c r="B61" s="1424"/>
      <c r="C61" s="1424"/>
      <c r="D61" s="1424"/>
      <c r="E61" s="1424"/>
      <c r="F61" s="1424"/>
      <c r="G61" s="1424"/>
      <c r="H61" s="1424"/>
      <c r="I61" s="1424"/>
      <c r="J61" s="1424"/>
      <c r="K61" s="1424"/>
      <c r="L61" s="1424"/>
      <c r="M61" s="1424"/>
      <c r="N61" s="1424"/>
      <c r="O61" s="1424"/>
      <c r="P61" s="1424"/>
      <c r="Q61" s="1424"/>
      <c r="R61" s="1424"/>
      <c r="S61" s="1424"/>
      <c r="T61" s="1424"/>
      <c r="U61" s="1424"/>
      <c r="V61" s="1424"/>
      <c r="W61" s="1424"/>
      <c r="X61" s="1424"/>
      <c r="Y61" s="1424"/>
      <c r="Z61" s="1424"/>
      <c r="AA61" s="1424"/>
      <c r="AB61" s="1424"/>
      <c r="AC61" s="1424"/>
      <c r="AD61" s="1424"/>
      <c r="AE61" s="1424"/>
      <c r="AF61" s="1424"/>
      <c r="AG61" s="1424"/>
      <c r="AH61" s="1424"/>
      <c r="AI61" s="1424"/>
      <c r="AJ61" s="1424"/>
      <c r="AK61" s="1424"/>
      <c r="AL61" s="1424"/>
      <c r="AM61" s="1424"/>
      <c r="AN61" s="1424"/>
      <c r="AO61" s="1424"/>
      <c r="AP61" s="1424"/>
      <c r="AQ61" s="1424"/>
      <c r="AR61" s="1424"/>
      <c r="AS61" s="1424"/>
      <c r="AT61" s="1424"/>
      <c r="AU61" s="15"/>
      <c r="AV61" s="15"/>
      <c r="AW61" s="15"/>
      <c r="AX61" s="15"/>
      <c r="AY61" s="15"/>
      <c r="AZ61" s="15"/>
      <c r="BD61" s="956" t="s">
        <v>744</v>
      </c>
      <c r="BE61" s="958" t="str">
        <f>Application!H302</f>
        <v>vianney@affirmedhousing.com</v>
      </c>
    </row>
    <row r="62" spans="1:57" ht="13.2" customHeight="1">
      <c r="A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7" t="s">
        <v>745</v>
      </c>
      <c r="BE62" s="961">
        <f>'Basis &amp; Credits'!AB50</f>
        <v>0.82169999999999999</v>
      </c>
    </row>
    <row r="63" spans="1:57" ht="13.2" customHeight="1">
      <c r="A63" s="1110" t="s">
        <v>746</v>
      </c>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6" t="s">
        <v>747</v>
      </c>
      <c r="BE63" s="961">
        <f>'Basis &amp; Credits'!AB72</f>
        <v>0</v>
      </c>
    </row>
    <row r="64" spans="1:57" ht="13.2" customHeight="1">
      <c r="C64" s="1110"/>
      <c r="D64" s="1110"/>
      <c r="E64" s="1110"/>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7" t="s">
        <v>748</v>
      </c>
      <c r="BE64" s="958" t="b">
        <f>Application!X180="Yes"</f>
        <v>0</v>
      </c>
    </row>
    <row r="65" spans="1:57" ht="13.2" customHeight="1">
      <c r="A65" s="1424" t="s">
        <v>749</v>
      </c>
      <c r="B65" s="1424"/>
      <c r="C65" s="1424"/>
      <c r="D65" s="1424"/>
      <c r="E65" s="1424"/>
      <c r="F65" s="1424"/>
      <c r="G65" s="1424"/>
      <c r="H65" s="1424"/>
      <c r="I65" s="1424"/>
      <c r="J65" s="1424"/>
      <c r="K65" s="1424"/>
      <c r="L65" s="1424"/>
      <c r="M65" s="1424"/>
      <c r="N65" s="1424"/>
      <c r="O65" s="1424"/>
      <c r="P65" s="1424"/>
      <c r="Q65" s="1424"/>
      <c r="R65" s="1424"/>
      <c r="S65" s="1424"/>
      <c r="T65" s="1424"/>
      <c r="U65" s="1424"/>
      <c r="V65" s="1424"/>
      <c r="W65" s="1424"/>
      <c r="X65" s="1424"/>
      <c r="Y65" s="1424"/>
      <c r="Z65" s="1424"/>
      <c r="AA65" s="1424"/>
      <c r="AB65" s="1424"/>
      <c r="AC65" s="1424"/>
      <c r="AD65" s="1424"/>
      <c r="AE65" s="1424"/>
      <c r="AF65" s="1424"/>
      <c r="AG65" s="1424"/>
      <c r="AH65" s="1424"/>
      <c r="AI65" s="1424"/>
      <c r="AJ65" s="1424"/>
      <c r="AK65" s="1424"/>
      <c r="AL65" s="1424"/>
      <c r="AM65" s="1424"/>
      <c r="AN65" s="1424"/>
      <c r="AO65" s="1424"/>
      <c r="AP65" s="1424"/>
      <c r="AQ65" s="1424"/>
      <c r="AR65" s="1424"/>
      <c r="AS65" s="1424"/>
      <c r="AT65" s="1424"/>
      <c r="AU65" s="16"/>
      <c r="AV65" s="16"/>
      <c r="AW65" s="16"/>
      <c r="AX65" s="16"/>
      <c r="AY65" s="16"/>
      <c r="AZ65" s="15"/>
      <c r="BD65" s="956" t="s">
        <v>750</v>
      </c>
      <c r="BE65" s="958" t="str">
        <f>Z205</f>
        <v>$500M</v>
      </c>
    </row>
    <row r="66" spans="1:57" ht="13.2" customHeight="1">
      <c r="A66" s="1424"/>
      <c r="B66" s="1424"/>
      <c r="C66" s="1424"/>
      <c r="D66" s="1424"/>
      <c r="E66" s="1424"/>
      <c r="F66" s="1424"/>
      <c r="G66" s="1424"/>
      <c r="H66" s="1424"/>
      <c r="I66" s="1424"/>
      <c r="J66" s="1424"/>
      <c r="K66" s="1424"/>
      <c r="L66" s="1424"/>
      <c r="M66" s="1424"/>
      <c r="N66" s="1424"/>
      <c r="O66" s="1424"/>
      <c r="P66" s="1424"/>
      <c r="Q66" s="1424"/>
      <c r="R66" s="1424"/>
      <c r="S66" s="1424"/>
      <c r="T66" s="1424"/>
      <c r="U66" s="1424"/>
      <c r="V66" s="1424"/>
      <c r="W66" s="1424"/>
      <c r="X66" s="1424"/>
      <c r="Y66" s="1424"/>
      <c r="Z66" s="1424"/>
      <c r="AA66" s="1424"/>
      <c r="AB66" s="1424"/>
      <c r="AC66" s="1424"/>
      <c r="AD66" s="1424"/>
      <c r="AE66" s="1424"/>
      <c r="AF66" s="1424"/>
      <c r="AG66" s="1424"/>
      <c r="AH66" s="1424"/>
      <c r="AI66" s="1424"/>
      <c r="AJ66" s="1424"/>
      <c r="AK66" s="1424"/>
      <c r="AL66" s="1424"/>
      <c r="AM66" s="1424"/>
      <c r="AN66" s="1424"/>
      <c r="AO66" s="1424"/>
      <c r="AP66" s="1424"/>
      <c r="AQ66" s="1424"/>
      <c r="AR66" s="1424"/>
      <c r="AS66" s="1424"/>
      <c r="AT66" s="1424"/>
      <c r="AU66" s="16"/>
      <c r="AV66" s="16"/>
      <c r="AW66" s="16"/>
      <c r="AX66" s="16"/>
      <c r="AY66" s="16"/>
      <c r="AZ66" s="15"/>
      <c r="BD66" s="957" t="s">
        <v>751</v>
      </c>
      <c r="BE66" s="958" t="b">
        <f>Application!Z205="State Farmworker Credit"</f>
        <v>0</v>
      </c>
    </row>
    <row r="67" spans="1:57" ht="13.2" customHeight="1">
      <c r="A67" s="1424"/>
      <c r="B67" s="1424"/>
      <c r="C67" s="1424"/>
      <c r="D67" s="1424"/>
      <c r="E67" s="1424"/>
      <c r="F67" s="1424"/>
      <c r="G67" s="1424"/>
      <c r="H67" s="1424"/>
      <c r="I67" s="1424"/>
      <c r="J67" s="1424"/>
      <c r="K67" s="1424"/>
      <c r="L67" s="1424"/>
      <c r="M67" s="1424"/>
      <c r="N67" s="1424"/>
      <c r="O67" s="1424"/>
      <c r="P67" s="1424"/>
      <c r="Q67" s="1424"/>
      <c r="R67" s="1424"/>
      <c r="S67" s="1424"/>
      <c r="T67" s="1424"/>
      <c r="U67" s="1424"/>
      <c r="V67" s="1424"/>
      <c r="W67" s="1424"/>
      <c r="X67" s="1424"/>
      <c r="Y67" s="1424"/>
      <c r="Z67" s="1424"/>
      <c r="AA67" s="1424"/>
      <c r="AB67" s="1424"/>
      <c r="AC67" s="1424"/>
      <c r="AD67" s="1424"/>
      <c r="AE67" s="1424"/>
      <c r="AF67" s="1424"/>
      <c r="AG67" s="1424"/>
      <c r="AH67" s="1424"/>
      <c r="AI67" s="1424"/>
      <c r="AJ67" s="1424"/>
      <c r="AK67" s="1424"/>
      <c r="AL67" s="1424"/>
      <c r="AM67" s="1424"/>
      <c r="AN67" s="1424"/>
      <c r="AO67" s="1424"/>
      <c r="AP67" s="1424"/>
      <c r="AQ67" s="1424"/>
      <c r="AR67" s="1424"/>
      <c r="AS67" s="1424"/>
      <c r="AT67" s="1424"/>
      <c r="AZ67" s="15"/>
      <c r="BD67" s="956" t="s">
        <v>752</v>
      </c>
      <c r="BE67" s="958" t="b">
        <f>Application!O33="Yes"</f>
        <v>0</v>
      </c>
    </row>
    <row r="68" spans="1:57" ht="13.2"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7" t="s">
        <v>753</v>
      </c>
      <c r="BE68" s="958">
        <f>'Sources and Uses Budget'!D105</f>
        <v>0</v>
      </c>
    </row>
    <row r="69" spans="1:57" ht="13.2" customHeight="1">
      <c r="A69" s="1424" t="s">
        <v>754</v>
      </c>
      <c r="B69" s="1424"/>
      <c r="C69" s="1424"/>
      <c r="D69" s="1424"/>
      <c r="E69" s="1424"/>
      <c r="F69" s="1424"/>
      <c r="G69" s="1424"/>
      <c r="H69" s="1424"/>
      <c r="I69" s="1424"/>
      <c r="J69" s="1424"/>
      <c r="K69" s="1424"/>
      <c r="L69" s="1424"/>
      <c r="M69" s="1424"/>
      <c r="N69" s="1424"/>
      <c r="O69" s="1424"/>
      <c r="P69" s="1424"/>
      <c r="Q69" s="1424"/>
      <c r="R69" s="1424"/>
      <c r="S69" s="1424"/>
      <c r="T69" s="1424"/>
      <c r="U69" s="1424"/>
      <c r="V69" s="1424"/>
      <c r="W69" s="1424"/>
      <c r="X69" s="1424"/>
      <c r="Y69" s="1424"/>
      <c r="Z69" s="1424"/>
      <c r="AA69" s="1424"/>
      <c r="AB69" s="1424"/>
      <c r="AC69" s="1424"/>
      <c r="AD69" s="1424"/>
      <c r="AE69" s="1424"/>
      <c r="AF69" s="1424"/>
      <c r="AG69" s="1424"/>
      <c r="AH69" s="1424"/>
      <c r="AI69" s="1424"/>
      <c r="AJ69" s="1424"/>
      <c r="AK69" s="1424"/>
      <c r="AL69" s="1424"/>
      <c r="AM69" s="1424"/>
      <c r="AN69" s="1424"/>
      <c r="AO69" s="1424"/>
      <c r="AP69" s="1424"/>
      <c r="AQ69" s="1424"/>
      <c r="AR69" s="1424"/>
      <c r="AS69" s="1424"/>
      <c r="AT69" s="1424"/>
      <c r="AZ69" s="15"/>
      <c r="BD69" s="956" t="s">
        <v>755</v>
      </c>
      <c r="BE69" s="958" t="str">
        <f>Application!W708</f>
        <v>Housing Authority of the City of San Diego</v>
      </c>
    </row>
    <row r="70" spans="1:57" ht="13.2" customHeight="1">
      <c r="A70" s="1424"/>
      <c r="B70" s="1424"/>
      <c r="C70" s="1424"/>
      <c r="D70" s="1424"/>
      <c r="E70" s="1424"/>
      <c r="F70" s="1424"/>
      <c r="G70" s="1424"/>
      <c r="H70" s="1424"/>
      <c r="I70" s="1424"/>
      <c r="J70" s="1424"/>
      <c r="K70" s="1424"/>
      <c r="L70" s="1424"/>
      <c r="M70" s="1424"/>
      <c r="N70" s="1424"/>
      <c r="O70" s="1424"/>
      <c r="P70" s="1424"/>
      <c r="Q70" s="1424"/>
      <c r="R70" s="1424"/>
      <c r="S70" s="1424"/>
      <c r="T70" s="1424"/>
      <c r="U70" s="1424"/>
      <c r="V70" s="1424"/>
      <c r="W70" s="1424"/>
      <c r="X70" s="1424"/>
      <c r="Y70" s="1424"/>
      <c r="Z70" s="1424"/>
      <c r="AA70" s="1424"/>
      <c r="AB70" s="1424"/>
      <c r="AC70" s="1424"/>
      <c r="AD70" s="1424"/>
      <c r="AE70" s="1424"/>
      <c r="AF70" s="1424"/>
      <c r="AG70" s="1424"/>
      <c r="AH70" s="1424"/>
      <c r="AI70" s="1424"/>
      <c r="AJ70" s="1424"/>
      <c r="AK70" s="1424"/>
      <c r="AL70" s="1424"/>
      <c r="AM70" s="1424"/>
      <c r="AN70" s="1424"/>
      <c r="AO70" s="1424"/>
      <c r="AP70" s="1424"/>
      <c r="AQ70" s="1424"/>
      <c r="AR70" s="1424"/>
      <c r="AS70" s="1424"/>
      <c r="AT70" s="1424"/>
      <c r="AU70" s="15"/>
      <c r="AV70" s="15"/>
      <c r="AW70" s="15"/>
      <c r="AX70" s="15"/>
      <c r="AY70" s="15"/>
      <c r="AZ70" s="15"/>
      <c r="BD70" s="957" t="s">
        <v>756</v>
      </c>
      <c r="BE70" s="958">
        <f>'Points System'!AF893</f>
        <v>111</v>
      </c>
    </row>
    <row r="71" spans="1:57" ht="13.2" customHeight="1">
      <c r="A71" s="1110"/>
      <c r="C71" s="1110"/>
      <c r="D71" s="1110"/>
      <c r="E71" s="1110"/>
      <c r="F71" s="1110"/>
      <c r="G71" s="1110"/>
      <c r="H71" s="1110"/>
      <c r="I71" s="1110"/>
      <c r="J71" s="1110"/>
      <c r="K71" s="1110"/>
      <c r="L71" s="1110"/>
      <c r="M71" s="1110"/>
      <c r="N71" s="1110"/>
      <c r="O71" s="1110"/>
      <c r="P71" s="1110"/>
      <c r="Q71" s="1110"/>
      <c r="R71" s="1110"/>
      <c r="S71" s="1110"/>
      <c r="T71" s="1110"/>
      <c r="U71" s="1110"/>
      <c r="V71" s="1110"/>
      <c r="W71" s="1110"/>
      <c r="X71" s="1110"/>
      <c r="Y71" s="1110"/>
      <c r="Z71" s="1110"/>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6" t="s">
        <v>757</v>
      </c>
      <c r="BE71" s="958">
        <f>'Points System'!AF876</f>
        <v>0</v>
      </c>
    </row>
    <row r="72" spans="1:57" ht="13.2" customHeight="1">
      <c r="A72" s="1444" t="s">
        <v>758</v>
      </c>
      <c r="B72" s="1444"/>
      <c r="C72" s="1444"/>
      <c r="D72" s="1444"/>
      <c r="E72" s="1444"/>
      <c r="F72" s="1444"/>
      <c r="G72" s="1444"/>
      <c r="H72" s="1444"/>
      <c r="I72" s="1444"/>
      <c r="J72" s="1444"/>
      <c r="K72" s="1444"/>
      <c r="L72" s="1444"/>
      <c r="M72" s="1444"/>
      <c r="N72" s="1444"/>
      <c r="O72" s="1444"/>
      <c r="P72" s="1444"/>
      <c r="Q72" s="1444"/>
      <c r="R72" s="1444"/>
      <c r="S72" s="1444"/>
      <c r="T72" s="1444"/>
      <c r="U72" s="1444"/>
      <c r="V72" s="1444"/>
      <c r="W72" s="1444"/>
      <c r="X72" s="1444"/>
      <c r="Y72" s="1444"/>
      <c r="Z72" s="1444"/>
      <c r="AA72" s="1444"/>
      <c r="AB72" s="1444"/>
      <c r="AC72" s="1444"/>
      <c r="AD72" s="1444"/>
      <c r="AE72" s="1444"/>
      <c r="AF72" s="1444"/>
      <c r="AG72" s="1444"/>
      <c r="AH72" s="1444"/>
      <c r="AI72" s="1444"/>
      <c r="AJ72" s="1444"/>
      <c r="AK72" s="1444"/>
      <c r="AL72" s="1444"/>
      <c r="AM72" s="1444"/>
      <c r="AN72" s="1444"/>
      <c r="AO72" s="1444"/>
      <c r="AP72" s="1444"/>
      <c r="AQ72" s="1444"/>
      <c r="AR72" s="1444"/>
      <c r="AS72" s="1444"/>
      <c r="AT72" s="1444"/>
      <c r="AU72" s="15"/>
      <c r="AV72" s="15"/>
      <c r="AW72" s="15"/>
      <c r="AX72" s="15"/>
      <c r="AY72" s="15"/>
      <c r="AZ72" s="15"/>
      <c r="BD72" s="957" t="s">
        <v>759</v>
      </c>
      <c r="BE72" s="958">
        <f>'Points System'!AF877</f>
        <v>10</v>
      </c>
    </row>
    <row r="73" spans="1:57" ht="13.2" customHeight="1">
      <c r="A73" s="1444"/>
      <c r="B73" s="1444"/>
      <c r="C73" s="1444"/>
      <c r="D73" s="1444"/>
      <c r="E73" s="1444"/>
      <c r="F73" s="1444"/>
      <c r="G73" s="1444"/>
      <c r="H73" s="1444"/>
      <c r="I73" s="1444"/>
      <c r="J73" s="1444"/>
      <c r="K73" s="1444"/>
      <c r="L73" s="1444"/>
      <c r="M73" s="1444"/>
      <c r="N73" s="1444"/>
      <c r="O73" s="1444"/>
      <c r="P73" s="1444"/>
      <c r="Q73" s="1444"/>
      <c r="R73" s="1444"/>
      <c r="S73" s="1444"/>
      <c r="T73" s="1444"/>
      <c r="U73" s="1444"/>
      <c r="V73" s="1444"/>
      <c r="W73" s="1444"/>
      <c r="X73" s="1444"/>
      <c r="Y73" s="1444"/>
      <c r="Z73" s="1444"/>
      <c r="AA73" s="1444"/>
      <c r="AB73" s="1444"/>
      <c r="AC73" s="1444"/>
      <c r="AD73" s="1444"/>
      <c r="AE73" s="1444"/>
      <c r="AF73" s="1444"/>
      <c r="AG73" s="1444"/>
      <c r="AH73" s="1444"/>
      <c r="AI73" s="1444"/>
      <c r="AJ73" s="1444"/>
      <c r="AK73" s="1444"/>
      <c r="AL73" s="1444"/>
      <c r="AM73" s="1444"/>
      <c r="AN73" s="1444"/>
      <c r="AO73" s="1444"/>
      <c r="AP73" s="1444"/>
      <c r="AQ73" s="1444"/>
      <c r="AR73" s="1444"/>
      <c r="AS73" s="1444"/>
      <c r="AT73" s="1444"/>
      <c r="AU73" s="15"/>
      <c r="AV73" s="15"/>
      <c r="AW73" s="15"/>
      <c r="AX73" s="15"/>
      <c r="AY73" s="15"/>
      <c r="AZ73" s="15"/>
      <c r="BD73" s="956" t="s">
        <v>760</v>
      </c>
      <c r="BE73" s="958">
        <f>'Points System'!AF878</f>
        <v>20</v>
      </c>
    </row>
    <row r="74" spans="1:57" ht="13.2" customHeight="1">
      <c r="A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7" t="s">
        <v>761</v>
      </c>
      <c r="BE74" s="958">
        <f>'Points System'!AF879</f>
        <v>10</v>
      </c>
    </row>
    <row r="75" spans="1:57" ht="13.2" customHeight="1">
      <c r="A75" s="1423" t="s">
        <v>762</v>
      </c>
      <c r="B75" s="1423"/>
      <c r="C75" s="1423"/>
      <c r="D75" s="1423"/>
      <c r="E75" s="1423"/>
      <c r="F75" s="1423"/>
      <c r="G75" s="1423"/>
      <c r="H75" s="1423"/>
      <c r="I75" s="1423"/>
      <c r="J75" s="1423"/>
      <c r="K75" s="1423"/>
      <c r="L75" s="1423"/>
      <c r="M75" s="1423"/>
      <c r="N75" s="1423"/>
      <c r="O75" s="1423"/>
      <c r="P75" s="1423"/>
      <c r="Q75" s="1423"/>
      <c r="R75" s="1423"/>
      <c r="S75" s="1423"/>
      <c r="T75" s="1423"/>
      <c r="U75" s="1423"/>
      <c r="V75" s="1423"/>
      <c r="W75" s="1423"/>
      <c r="X75" s="1423"/>
      <c r="Y75" s="1423"/>
      <c r="Z75" s="1423"/>
      <c r="AA75" s="1423"/>
      <c r="AB75" s="1423"/>
      <c r="AC75" s="1423"/>
      <c r="AD75" s="1423"/>
      <c r="AE75" s="1423"/>
      <c r="AF75" s="1423"/>
      <c r="AG75" s="1423"/>
      <c r="AH75" s="1423"/>
      <c r="AI75" s="1423"/>
      <c r="AJ75" s="1423"/>
      <c r="AK75" s="1423"/>
      <c r="AL75" s="1423"/>
      <c r="AM75" s="1423"/>
      <c r="AN75" s="1423"/>
      <c r="AO75" s="1423"/>
      <c r="AP75" s="1423"/>
      <c r="AQ75" s="1423"/>
      <c r="AR75" s="1423"/>
      <c r="AS75" s="1423"/>
      <c r="AT75" s="1423"/>
      <c r="AU75" s="15"/>
      <c r="AV75" s="15"/>
      <c r="AW75" s="15"/>
      <c r="AX75" s="15"/>
      <c r="AY75" s="15"/>
      <c r="AZ75" s="15"/>
      <c r="BD75" s="956" t="s">
        <v>763</v>
      </c>
      <c r="BE75" s="958">
        <f>'Points System'!AF880</f>
        <v>10</v>
      </c>
    </row>
    <row r="76" spans="1:57" ht="13.2" customHeight="1">
      <c r="A76" s="1423"/>
      <c r="B76" s="1423"/>
      <c r="C76" s="1423"/>
      <c r="D76" s="1423"/>
      <c r="E76" s="1423"/>
      <c r="F76" s="1423"/>
      <c r="G76" s="1423"/>
      <c r="H76" s="1423"/>
      <c r="I76" s="1423"/>
      <c r="J76" s="1423"/>
      <c r="K76" s="1423"/>
      <c r="L76" s="1423"/>
      <c r="M76" s="1423"/>
      <c r="N76" s="1423"/>
      <c r="O76" s="1423"/>
      <c r="P76" s="1423"/>
      <c r="Q76" s="1423"/>
      <c r="R76" s="1423"/>
      <c r="S76" s="1423"/>
      <c r="T76" s="1423"/>
      <c r="U76" s="1423"/>
      <c r="V76" s="1423"/>
      <c r="W76" s="1423"/>
      <c r="X76" s="1423"/>
      <c r="Y76" s="1423"/>
      <c r="Z76" s="1423"/>
      <c r="AA76" s="1423"/>
      <c r="AB76" s="1423"/>
      <c r="AC76" s="1423"/>
      <c r="AD76" s="1423"/>
      <c r="AE76" s="1423"/>
      <c r="AF76" s="1423"/>
      <c r="AG76" s="1423"/>
      <c r="AH76" s="1423"/>
      <c r="AI76" s="1423"/>
      <c r="AJ76" s="1423"/>
      <c r="AK76" s="1423"/>
      <c r="AL76" s="1423"/>
      <c r="AM76" s="1423"/>
      <c r="AN76" s="1423"/>
      <c r="AO76" s="1423"/>
      <c r="AP76" s="1423"/>
      <c r="AQ76" s="1423"/>
      <c r="AR76" s="1423"/>
      <c r="AS76" s="1423"/>
      <c r="AT76" s="1423"/>
      <c r="AU76" s="15"/>
      <c r="AV76" s="15"/>
      <c r="AW76" s="15"/>
      <c r="AX76" s="15"/>
      <c r="AY76" s="15"/>
      <c r="AZ76" s="13"/>
      <c r="BD76" s="957" t="s">
        <v>764</v>
      </c>
      <c r="BE76" s="958">
        <f>'Points System'!AF883</f>
        <v>10</v>
      </c>
    </row>
    <row r="77" spans="1:57" ht="13.2" customHeight="1">
      <c r="A77" s="1423"/>
      <c r="B77" s="1423"/>
      <c r="C77" s="1423"/>
      <c r="D77" s="1423"/>
      <c r="E77" s="1423"/>
      <c r="F77" s="1423"/>
      <c r="G77" s="1423"/>
      <c r="H77" s="1423"/>
      <c r="I77" s="1423"/>
      <c r="J77" s="1423"/>
      <c r="K77" s="1423"/>
      <c r="L77" s="1423"/>
      <c r="M77" s="1423"/>
      <c r="N77" s="1423"/>
      <c r="O77" s="1423"/>
      <c r="P77" s="1423"/>
      <c r="Q77" s="1423"/>
      <c r="R77" s="1423"/>
      <c r="S77" s="1423"/>
      <c r="T77" s="1423"/>
      <c r="U77" s="1423"/>
      <c r="V77" s="1423"/>
      <c r="W77" s="1423"/>
      <c r="X77" s="1423"/>
      <c r="Y77" s="1423"/>
      <c r="Z77" s="1423"/>
      <c r="AA77" s="1423"/>
      <c r="AB77" s="1423"/>
      <c r="AC77" s="1423"/>
      <c r="AD77" s="1423"/>
      <c r="AE77" s="1423"/>
      <c r="AF77" s="1423"/>
      <c r="AG77" s="1423"/>
      <c r="AH77" s="1423"/>
      <c r="AI77" s="1423"/>
      <c r="AJ77" s="1423"/>
      <c r="AK77" s="1423"/>
      <c r="AL77" s="1423"/>
      <c r="AM77" s="1423"/>
      <c r="AN77" s="1423"/>
      <c r="AO77" s="1423"/>
      <c r="AP77" s="1423"/>
      <c r="AQ77" s="1423"/>
      <c r="AR77" s="1423"/>
      <c r="AS77" s="1423"/>
      <c r="AT77" s="1423"/>
      <c r="AU77" s="15"/>
      <c r="AV77" s="15"/>
      <c r="AW77" s="15"/>
      <c r="AX77" s="15"/>
      <c r="AY77" s="15"/>
      <c r="AZ77" s="13"/>
      <c r="BD77" s="956" t="s">
        <v>765</v>
      </c>
      <c r="BE77" s="958">
        <f>'Points System'!AF884</f>
        <v>0</v>
      </c>
    </row>
    <row r="78" spans="1:57" ht="13.2" customHeight="1">
      <c r="C78" s="1110"/>
      <c r="D78" s="1110"/>
      <c r="E78" s="1110"/>
      <c r="F78" s="1110"/>
      <c r="G78" s="1110"/>
      <c r="H78" s="1110"/>
      <c r="I78" s="1110"/>
      <c r="J78" s="1110"/>
      <c r="K78" s="1110"/>
      <c r="L78" s="1110"/>
      <c r="M78" s="1110"/>
      <c r="N78" s="1110"/>
      <c r="O78" s="1110"/>
      <c r="P78" s="1110"/>
      <c r="Q78" s="1110"/>
      <c r="R78" s="1110"/>
      <c r="S78" s="1110"/>
      <c r="T78" s="1110"/>
      <c r="U78" s="1110"/>
      <c r="V78" s="1110"/>
      <c r="W78" s="1110"/>
      <c r="X78" s="1110"/>
      <c r="Y78" s="1110"/>
      <c r="Z78" s="1110"/>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7" t="s">
        <v>766</v>
      </c>
      <c r="BE78" s="958">
        <f>'Points System'!AF886</f>
        <v>10</v>
      </c>
    </row>
    <row r="79" spans="1:57" ht="13.2" customHeight="1">
      <c r="A79" s="1424" t="s">
        <v>767</v>
      </c>
      <c r="B79" s="1424"/>
      <c r="C79" s="1424"/>
      <c r="D79" s="1424"/>
      <c r="E79" s="1424"/>
      <c r="F79" s="1424"/>
      <c r="G79" s="1424"/>
      <c r="H79" s="1424"/>
      <c r="I79" s="1424"/>
      <c r="J79" s="1424"/>
      <c r="K79" s="1424"/>
      <c r="L79" s="1424"/>
      <c r="M79" s="1424"/>
      <c r="N79" s="1424"/>
      <c r="O79" s="1424"/>
      <c r="P79" s="1424"/>
      <c r="Q79" s="1424"/>
      <c r="R79" s="1424"/>
      <c r="S79" s="1424"/>
      <c r="T79" s="1424"/>
      <c r="U79" s="1424"/>
      <c r="V79" s="1424"/>
      <c r="W79" s="1424"/>
      <c r="X79" s="1424"/>
      <c r="Y79" s="1424"/>
      <c r="Z79" s="1424"/>
      <c r="AA79" s="1424"/>
      <c r="AB79" s="1424"/>
      <c r="AC79" s="1424"/>
      <c r="AD79" s="1424"/>
      <c r="AE79" s="1424"/>
      <c r="AF79" s="1424"/>
      <c r="AG79" s="1424"/>
      <c r="AH79" s="1424"/>
      <c r="AI79" s="1424"/>
      <c r="AJ79" s="1424"/>
      <c r="AK79" s="1424"/>
      <c r="AL79" s="1424"/>
      <c r="AM79" s="1424"/>
      <c r="AN79" s="1424"/>
      <c r="AO79" s="1424"/>
      <c r="AP79" s="1424"/>
      <c r="AQ79" s="1424"/>
      <c r="AR79" s="1424"/>
      <c r="AS79" s="1424"/>
      <c r="AT79" s="1424"/>
      <c r="AU79" s="15"/>
      <c r="AV79" s="15"/>
      <c r="AW79" s="15"/>
      <c r="AX79" s="15"/>
      <c r="AY79" s="15"/>
      <c r="AZ79" s="15"/>
      <c r="BD79" s="956" t="s">
        <v>768</v>
      </c>
      <c r="BE79" s="958">
        <f>'Points System'!AF887</f>
        <v>9</v>
      </c>
    </row>
    <row r="80" spans="1:57" ht="13.2" customHeight="1">
      <c r="A80" s="1424"/>
      <c r="B80" s="1424"/>
      <c r="C80" s="1424"/>
      <c r="D80" s="1424"/>
      <c r="E80" s="1424"/>
      <c r="F80" s="1424"/>
      <c r="G80" s="1424"/>
      <c r="H80" s="1424"/>
      <c r="I80" s="1424"/>
      <c r="J80" s="1424"/>
      <c r="K80" s="1424"/>
      <c r="L80" s="1424"/>
      <c r="M80" s="1424"/>
      <c r="N80" s="1424"/>
      <c r="O80" s="1424"/>
      <c r="P80" s="1424"/>
      <c r="Q80" s="1424"/>
      <c r="R80" s="1424"/>
      <c r="S80" s="1424"/>
      <c r="T80" s="1424"/>
      <c r="U80" s="1424"/>
      <c r="V80" s="1424"/>
      <c r="W80" s="1424"/>
      <c r="X80" s="1424"/>
      <c r="Y80" s="1424"/>
      <c r="Z80" s="1424"/>
      <c r="AA80" s="1424"/>
      <c r="AB80" s="1424"/>
      <c r="AC80" s="1424"/>
      <c r="AD80" s="1424"/>
      <c r="AE80" s="1424"/>
      <c r="AF80" s="1424"/>
      <c r="AG80" s="1424"/>
      <c r="AH80" s="1424"/>
      <c r="AI80" s="1424"/>
      <c r="AJ80" s="1424"/>
      <c r="AK80" s="1424"/>
      <c r="AL80" s="1424"/>
      <c r="AM80" s="1424"/>
      <c r="AN80" s="1424"/>
      <c r="AO80" s="1424"/>
      <c r="AP80" s="1424"/>
      <c r="AQ80" s="1424"/>
      <c r="AR80" s="1424"/>
      <c r="AS80" s="1424"/>
      <c r="AT80" s="1424"/>
      <c r="AU80" s="15"/>
      <c r="AV80" s="15"/>
      <c r="AW80" s="15"/>
      <c r="AX80" s="15"/>
      <c r="AY80" s="15"/>
      <c r="AZ80" s="15"/>
      <c r="BD80" s="957" t="s">
        <v>769</v>
      </c>
      <c r="BE80" s="958">
        <f>'Points System'!AF889</f>
        <v>10</v>
      </c>
    </row>
    <row r="81" spans="1:57" ht="13.2" customHeight="1">
      <c r="A81" s="1424"/>
      <c r="B81" s="1424"/>
      <c r="C81" s="1424"/>
      <c r="D81" s="1424"/>
      <c r="E81" s="1424"/>
      <c r="F81" s="1424"/>
      <c r="G81" s="1424"/>
      <c r="H81" s="1424"/>
      <c r="I81" s="1424"/>
      <c r="J81" s="1424"/>
      <c r="K81" s="1424"/>
      <c r="L81" s="1424"/>
      <c r="M81" s="1424"/>
      <c r="N81" s="1424"/>
      <c r="O81" s="1424"/>
      <c r="P81" s="1424"/>
      <c r="Q81" s="1424"/>
      <c r="R81" s="1424"/>
      <c r="S81" s="1424"/>
      <c r="T81" s="1424"/>
      <c r="U81" s="1424"/>
      <c r="V81" s="1424"/>
      <c r="W81" s="1424"/>
      <c r="X81" s="1424"/>
      <c r="Y81" s="1424"/>
      <c r="Z81" s="1424"/>
      <c r="AA81" s="1424"/>
      <c r="AB81" s="1424"/>
      <c r="AC81" s="1424"/>
      <c r="AD81" s="1424"/>
      <c r="AE81" s="1424"/>
      <c r="AF81" s="1424"/>
      <c r="AG81" s="1424"/>
      <c r="AH81" s="1424"/>
      <c r="AI81" s="1424"/>
      <c r="AJ81" s="1424"/>
      <c r="AK81" s="1424"/>
      <c r="AL81" s="1424"/>
      <c r="AM81" s="1424"/>
      <c r="AN81" s="1424"/>
      <c r="AO81" s="1424"/>
      <c r="AP81" s="1424"/>
      <c r="AQ81" s="1424"/>
      <c r="AR81" s="1424"/>
      <c r="AS81" s="1424"/>
      <c r="AT81" s="1424"/>
      <c r="AU81" s="15"/>
      <c r="AV81" s="15"/>
      <c r="AW81" s="15"/>
      <c r="AX81" s="15"/>
      <c r="AY81" s="15"/>
      <c r="AZ81" s="15"/>
      <c r="BD81" s="956" t="s">
        <v>770</v>
      </c>
      <c r="BE81" s="958">
        <f>'Points System'!AF890</f>
        <v>12</v>
      </c>
    </row>
    <row r="82" spans="1:57" ht="13.2" customHeight="1">
      <c r="A82" s="1110"/>
      <c r="C82" s="1110"/>
      <c r="D82" s="1110"/>
      <c r="E82" s="1110"/>
      <c r="F82" s="1110"/>
      <c r="G82" s="1110"/>
      <c r="H82" s="1110"/>
      <c r="I82" s="1110"/>
      <c r="J82" s="1110"/>
      <c r="K82" s="1110"/>
      <c r="L82" s="1110"/>
      <c r="M82" s="1110"/>
      <c r="N82" s="1110"/>
      <c r="O82" s="1110"/>
      <c r="P82" s="1110"/>
      <c r="Q82" s="1110"/>
      <c r="R82" s="1110"/>
      <c r="S82" s="1110"/>
      <c r="T82" s="1110"/>
      <c r="U82" s="1110"/>
      <c r="V82" s="1110"/>
      <c r="W82" s="1110"/>
      <c r="X82" s="1110"/>
      <c r="Y82" s="1110"/>
      <c r="Z82" s="1110"/>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7" t="s">
        <v>771</v>
      </c>
      <c r="BE82" s="958">
        <f>'Points System'!AF891</f>
        <v>10</v>
      </c>
    </row>
    <row r="83" spans="1:57" ht="13.2" customHeight="1">
      <c r="A83" s="1424" t="s">
        <v>772</v>
      </c>
      <c r="B83" s="1424"/>
      <c r="C83" s="1424"/>
      <c r="D83" s="1424"/>
      <c r="E83" s="1424"/>
      <c r="F83" s="1424"/>
      <c r="G83" s="1424"/>
      <c r="H83" s="1424"/>
      <c r="I83" s="1424"/>
      <c r="J83" s="1424"/>
      <c r="K83" s="1424"/>
      <c r="L83" s="1424"/>
      <c r="M83" s="1424"/>
      <c r="N83" s="1424"/>
      <c r="O83" s="1424"/>
      <c r="P83" s="1424"/>
      <c r="Q83" s="1424"/>
      <c r="R83" s="1424"/>
      <c r="S83" s="1424"/>
      <c r="T83" s="1424"/>
      <c r="U83" s="1424"/>
      <c r="V83" s="1424"/>
      <c r="W83" s="1424"/>
      <c r="X83" s="1424"/>
      <c r="Y83" s="1424"/>
      <c r="Z83" s="1424"/>
      <c r="AA83" s="1424"/>
      <c r="AB83" s="1424"/>
      <c r="AC83" s="1424"/>
      <c r="AD83" s="1424"/>
      <c r="AE83" s="1424"/>
      <c r="AF83" s="1424"/>
      <c r="AG83" s="1424"/>
      <c r="AH83" s="1424"/>
      <c r="AI83" s="1424"/>
      <c r="AJ83" s="1424"/>
      <c r="AK83" s="1424"/>
      <c r="AL83" s="1424"/>
      <c r="AM83" s="1424"/>
      <c r="AN83" s="1424"/>
      <c r="AO83" s="1424"/>
      <c r="AP83" s="1424"/>
      <c r="AQ83" s="1424"/>
      <c r="AR83" s="1424"/>
      <c r="AS83" s="1424"/>
      <c r="AT83" s="1424"/>
      <c r="AU83" s="15"/>
      <c r="AV83" s="15"/>
      <c r="AW83" s="15"/>
      <c r="AX83" s="15"/>
      <c r="AY83" s="15"/>
      <c r="AZ83" s="15"/>
      <c r="BD83" s="956" t="s">
        <v>773</v>
      </c>
      <c r="BE83" s="962">
        <f>'Tie Breaker'!H5</f>
        <v>2.5229548482417283</v>
      </c>
    </row>
    <row r="84" spans="1:57" ht="13.2" customHeight="1">
      <c r="A84" s="1424"/>
      <c r="B84" s="1424"/>
      <c r="C84" s="1424"/>
      <c r="D84" s="1424"/>
      <c r="E84" s="1424"/>
      <c r="F84" s="1424"/>
      <c r="G84" s="1424"/>
      <c r="H84" s="1424"/>
      <c r="I84" s="1424"/>
      <c r="J84" s="1424"/>
      <c r="K84" s="1424"/>
      <c r="L84" s="1424"/>
      <c r="M84" s="1424"/>
      <c r="N84" s="1424"/>
      <c r="O84" s="1424"/>
      <c r="P84" s="1424"/>
      <c r="Q84" s="1424"/>
      <c r="R84" s="1424"/>
      <c r="S84" s="1424"/>
      <c r="T84" s="1424"/>
      <c r="U84" s="1424"/>
      <c r="V84" s="1424"/>
      <c r="W84" s="1424"/>
      <c r="X84" s="1424"/>
      <c r="Y84" s="1424"/>
      <c r="Z84" s="1424"/>
      <c r="AA84" s="1424"/>
      <c r="AB84" s="1424"/>
      <c r="AC84" s="1424"/>
      <c r="AD84" s="1424"/>
      <c r="AE84" s="1424"/>
      <c r="AF84" s="1424"/>
      <c r="AG84" s="1424"/>
      <c r="AH84" s="1424"/>
      <c r="AI84" s="1424"/>
      <c r="AJ84" s="1424"/>
      <c r="AK84" s="1424"/>
      <c r="AL84" s="1424"/>
      <c r="AM84" s="1424"/>
      <c r="AN84" s="1424"/>
      <c r="AO84" s="1424"/>
      <c r="AP84" s="1424"/>
      <c r="AQ84" s="1424"/>
      <c r="AR84" s="1424"/>
      <c r="AS84" s="1424"/>
      <c r="AT84" s="1424"/>
      <c r="AU84" s="15"/>
      <c r="AV84" s="15"/>
      <c r="AW84" s="15"/>
      <c r="AX84" s="15"/>
      <c r="AY84" s="15"/>
      <c r="AZ84" s="15"/>
      <c r="BD84" s="957" t="s">
        <v>774</v>
      </c>
      <c r="BE84" s="958" t="str">
        <f>Application!O153</f>
        <v>San Diego Housing Commission</v>
      </c>
    </row>
    <row r="85" spans="1:57" ht="13.2" customHeight="1">
      <c r="C85" s="1110"/>
      <c r="D85" s="1110"/>
      <c r="E85" s="1110"/>
      <c r="F85" s="1110"/>
      <c r="G85" s="1110"/>
      <c r="H85" s="1110"/>
      <c r="I85" s="1110"/>
      <c r="J85" s="1110"/>
      <c r="K85" s="1110"/>
      <c r="L85" s="1110"/>
      <c r="M85" s="1110"/>
      <c r="N85" s="1110"/>
      <c r="O85" s="1110"/>
      <c r="P85" s="1110"/>
      <c r="Q85" s="1110"/>
      <c r="R85" s="1110"/>
      <c r="S85" s="1110"/>
      <c r="T85" s="1110"/>
      <c r="U85" s="1110"/>
      <c r="V85" s="1110"/>
      <c r="W85" s="1110"/>
      <c r="X85" s="1110"/>
      <c r="Y85" s="1110"/>
      <c r="Z85" s="1110"/>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6" t="s">
        <v>775</v>
      </c>
      <c r="BE85" s="958" t="str">
        <f>Application!O154</f>
        <v>Colin Miller</v>
      </c>
    </row>
    <row r="86" spans="1:57" ht="13.2" customHeight="1">
      <c r="A86" s="1424" t="s">
        <v>776</v>
      </c>
      <c r="B86" s="1424"/>
      <c r="C86" s="1424"/>
      <c r="D86" s="1424"/>
      <c r="E86" s="1424"/>
      <c r="F86" s="1424"/>
      <c r="G86" s="1424"/>
      <c r="H86" s="1424"/>
      <c r="I86" s="1424"/>
      <c r="J86" s="1424"/>
      <c r="K86" s="1424"/>
      <c r="L86" s="1424"/>
      <c r="M86" s="1424"/>
      <c r="N86" s="1424"/>
      <c r="O86" s="1424"/>
      <c r="P86" s="1424"/>
      <c r="Q86" s="1424"/>
      <c r="R86" s="1424"/>
      <c r="S86" s="1424"/>
      <c r="T86" s="1424"/>
      <c r="U86" s="1424"/>
      <c r="V86" s="1424"/>
      <c r="W86" s="1424"/>
      <c r="X86" s="1424"/>
      <c r="Y86" s="1424"/>
      <c r="Z86" s="1424"/>
      <c r="AA86" s="1424"/>
      <c r="AB86" s="1424"/>
      <c r="AC86" s="1424"/>
      <c r="AD86" s="1424"/>
      <c r="AE86" s="1424"/>
      <c r="AF86" s="1424"/>
      <c r="AG86" s="1424"/>
      <c r="AH86" s="1424"/>
      <c r="AI86" s="1424"/>
      <c r="AJ86" s="1424"/>
      <c r="AK86" s="1424"/>
      <c r="AL86" s="1424"/>
      <c r="AM86" s="1424"/>
      <c r="AN86" s="1424"/>
      <c r="AO86" s="1424"/>
      <c r="AP86" s="1424"/>
      <c r="AQ86" s="1424"/>
      <c r="AR86" s="1424"/>
      <c r="AS86" s="1424"/>
      <c r="AT86" s="1424"/>
      <c r="AU86" s="15"/>
      <c r="AV86" s="15"/>
      <c r="AW86" s="15"/>
      <c r="AX86" s="15"/>
      <c r="AY86" s="15"/>
      <c r="AZ86" s="15"/>
      <c r="BD86" s="957" t="s">
        <v>777</v>
      </c>
      <c r="BE86" s="958" t="str">
        <f>Application!O155</f>
        <v xml:space="preserve">Senior Vice President of Real Estate </v>
      </c>
    </row>
    <row r="87" spans="1:57" ht="13.2" customHeight="1">
      <c r="A87" s="1424"/>
      <c r="B87" s="1424"/>
      <c r="C87" s="1424"/>
      <c r="D87" s="1424"/>
      <c r="E87" s="1424"/>
      <c r="F87" s="1424"/>
      <c r="G87" s="1424"/>
      <c r="H87" s="1424"/>
      <c r="I87" s="1424"/>
      <c r="J87" s="1424"/>
      <c r="K87" s="1424"/>
      <c r="L87" s="1424"/>
      <c r="M87" s="1424"/>
      <c r="N87" s="1424"/>
      <c r="O87" s="1424"/>
      <c r="P87" s="1424"/>
      <c r="Q87" s="1424"/>
      <c r="R87" s="1424"/>
      <c r="S87" s="1424"/>
      <c r="T87" s="1424"/>
      <c r="U87" s="1424"/>
      <c r="V87" s="1424"/>
      <c r="W87" s="1424"/>
      <c r="X87" s="1424"/>
      <c r="Y87" s="1424"/>
      <c r="Z87" s="1424"/>
      <c r="AA87" s="1424"/>
      <c r="AB87" s="1424"/>
      <c r="AC87" s="1424"/>
      <c r="AD87" s="1424"/>
      <c r="AE87" s="1424"/>
      <c r="AF87" s="1424"/>
      <c r="AG87" s="1424"/>
      <c r="AH87" s="1424"/>
      <c r="AI87" s="1424"/>
      <c r="AJ87" s="1424"/>
      <c r="AK87" s="1424"/>
      <c r="AL87" s="1424"/>
      <c r="AM87" s="1424"/>
      <c r="AN87" s="1424"/>
      <c r="AO87" s="1424"/>
      <c r="AP87" s="1424"/>
      <c r="AQ87" s="1424"/>
      <c r="AR87" s="1424"/>
      <c r="AS87" s="1424"/>
      <c r="AT87" s="1424"/>
      <c r="AU87" s="15"/>
      <c r="AV87" s="15"/>
      <c r="AW87" s="15"/>
      <c r="AX87" s="15"/>
      <c r="AY87" s="15"/>
      <c r="AZ87" s="15"/>
      <c r="BD87" s="956" t="s">
        <v>778</v>
      </c>
      <c r="BE87" s="958" t="str">
        <f>Application!O156</f>
        <v>1122 Broadway, Suite 300</v>
      </c>
    </row>
    <row r="88" spans="1:57" ht="13.2" customHeight="1">
      <c r="A88" s="1110"/>
      <c r="C88" s="1110"/>
      <c r="D88" s="1110"/>
      <c r="E88" s="1110"/>
      <c r="F88" s="1110"/>
      <c r="G88" s="1110"/>
      <c r="H88" s="1110"/>
      <c r="I88" s="1110"/>
      <c r="J88" s="1110"/>
      <c r="K88" s="1110"/>
      <c r="L88" s="1110"/>
      <c r="M88" s="1110"/>
      <c r="N88" s="1110"/>
      <c r="O88" s="1110"/>
      <c r="P88" s="1110"/>
      <c r="Q88" s="1110"/>
      <c r="R88" s="1110"/>
      <c r="S88" s="1110"/>
      <c r="T88" s="1110"/>
      <c r="U88" s="1110"/>
      <c r="V88" s="1110"/>
      <c r="W88" s="1110"/>
      <c r="X88" s="1110"/>
      <c r="Y88" s="1110"/>
      <c r="Z88" s="1110"/>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7" t="s">
        <v>779</v>
      </c>
      <c r="BE88" s="958" t="str">
        <f>Application!O157</f>
        <v>San Diego</v>
      </c>
    </row>
    <row r="89" spans="1:57" ht="13.2" customHeight="1">
      <c r="A89" s="1435" t="s">
        <v>780</v>
      </c>
      <c r="B89" s="1435"/>
      <c r="C89" s="1435"/>
      <c r="D89" s="1435"/>
      <c r="E89" s="1435"/>
      <c r="F89" s="1435"/>
      <c r="G89" s="1435"/>
      <c r="H89" s="1435"/>
      <c r="I89" s="1435"/>
      <c r="J89" s="1435"/>
      <c r="K89" s="1435"/>
      <c r="L89" s="1435"/>
      <c r="M89" s="1435"/>
      <c r="N89" s="1435"/>
      <c r="O89" s="1435"/>
      <c r="P89" s="1435"/>
      <c r="Q89" s="1435"/>
      <c r="R89" s="1435"/>
      <c r="S89" s="1435"/>
      <c r="T89" s="1435"/>
      <c r="U89" s="1435"/>
      <c r="V89" s="1435"/>
      <c r="W89" s="1435"/>
      <c r="X89" s="1435"/>
      <c r="Y89" s="1435"/>
      <c r="Z89" s="1435"/>
      <c r="AA89" s="1435"/>
      <c r="AB89" s="1435"/>
      <c r="AC89" s="1435"/>
      <c r="AD89" s="1435"/>
      <c r="AE89" s="1435"/>
      <c r="AF89" s="1435"/>
      <c r="AG89" s="1435"/>
      <c r="AH89" s="1435"/>
      <c r="AI89" s="1435"/>
      <c r="AJ89" s="1435"/>
      <c r="AK89" s="1435"/>
      <c r="AL89" s="1435"/>
      <c r="AM89" s="1435"/>
      <c r="AN89" s="1435"/>
      <c r="AO89" s="1435"/>
      <c r="AP89" s="1435"/>
      <c r="AQ89" s="1435"/>
      <c r="AR89" s="1435"/>
      <c r="AS89" s="1435"/>
      <c r="AT89" s="1435"/>
      <c r="AU89" s="13"/>
      <c r="AV89" s="13"/>
      <c r="AW89" s="13"/>
      <c r="AX89" s="13"/>
      <c r="AY89" s="13"/>
      <c r="AZ89" s="15"/>
      <c r="BD89" s="956" t="s">
        <v>781</v>
      </c>
      <c r="BE89" s="958">
        <f>Application!O158</f>
        <v>92101</v>
      </c>
    </row>
    <row r="90" spans="1:57" ht="13.2" customHeight="1">
      <c r="A90" s="1435"/>
      <c r="B90" s="1435"/>
      <c r="C90" s="1435"/>
      <c r="D90" s="1435"/>
      <c r="E90" s="1435"/>
      <c r="F90" s="1435"/>
      <c r="G90" s="1435"/>
      <c r="H90" s="1435"/>
      <c r="I90" s="1435"/>
      <c r="J90" s="1435"/>
      <c r="K90" s="1435"/>
      <c r="L90" s="1435"/>
      <c r="M90" s="1435"/>
      <c r="N90" s="1435"/>
      <c r="O90" s="1435"/>
      <c r="P90" s="1435"/>
      <c r="Q90" s="1435"/>
      <c r="R90" s="1435"/>
      <c r="S90" s="1435"/>
      <c r="T90" s="1435"/>
      <c r="U90" s="1435"/>
      <c r="V90" s="1435"/>
      <c r="W90" s="1435"/>
      <c r="X90" s="1435"/>
      <c r="Y90" s="1435"/>
      <c r="Z90" s="1435"/>
      <c r="AA90" s="1435"/>
      <c r="AB90" s="1435"/>
      <c r="AC90" s="1435"/>
      <c r="AD90" s="1435"/>
      <c r="AE90" s="1435"/>
      <c r="AF90" s="1435"/>
      <c r="AG90" s="1435"/>
      <c r="AH90" s="1435"/>
      <c r="AI90" s="1435"/>
      <c r="AJ90" s="1435"/>
      <c r="AK90" s="1435"/>
      <c r="AL90" s="1435"/>
      <c r="AM90" s="1435"/>
      <c r="AN90" s="1435"/>
      <c r="AO90" s="1435"/>
      <c r="AP90" s="1435"/>
      <c r="AQ90" s="1435"/>
      <c r="AR90" s="1435"/>
      <c r="AS90" s="1435"/>
      <c r="AT90" s="1435"/>
      <c r="AU90" s="13"/>
      <c r="AV90" s="13"/>
      <c r="AW90" s="13"/>
      <c r="AX90" s="13"/>
      <c r="AY90" s="13"/>
      <c r="AZ90" s="15"/>
      <c r="BD90" s="957" t="s">
        <v>782</v>
      </c>
      <c r="BE90" s="958" t="str">
        <f>Application!H16</f>
        <v>Beyer Family Housing, L.P.</v>
      </c>
    </row>
    <row r="91" spans="1:57" ht="13.2" customHeight="1">
      <c r="A91" s="1110"/>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6" t="s">
        <v>783</v>
      </c>
      <c r="BE91" s="958" t="str">
        <f>Application!M242</f>
        <v>11673 George Cooke Express Drive</v>
      </c>
    </row>
    <row r="92" spans="1:57" ht="13.2" customHeight="1">
      <c r="A92" s="1423" t="s">
        <v>784</v>
      </c>
      <c r="B92" s="1423"/>
      <c r="C92" s="1423"/>
      <c r="D92" s="1423"/>
      <c r="E92" s="1423"/>
      <c r="F92" s="1423"/>
      <c r="G92" s="1423"/>
      <c r="H92" s="1423"/>
      <c r="I92" s="1423"/>
      <c r="J92" s="1423"/>
      <c r="K92" s="1423"/>
      <c r="L92" s="1423"/>
      <c r="M92" s="1423"/>
      <c r="N92" s="1423"/>
      <c r="O92" s="1423"/>
      <c r="P92" s="1423"/>
      <c r="Q92" s="1423"/>
      <c r="R92" s="1423"/>
      <c r="S92" s="1423"/>
      <c r="T92" s="1423"/>
      <c r="U92" s="1423"/>
      <c r="V92" s="1423"/>
      <c r="W92" s="1423"/>
      <c r="X92" s="1423"/>
      <c r="Y92" s="1423"/>
      <c r="Z92" s="1423"/>
      <c r="AA92" s="1423"/>
      <c r="AB92" s="1423"/>
      <c r="AC92" s="1423"/>
      <c r="AD92" s="1423"/>
      <c r="AE92" s="1423"/>
      <c r="AF92" s="1423"/>
      <c r="AG92" s="1423"/>
      <c r="AH92" s="1423"/>
      <c r="AI92" s="1423"/>
      <c r="AJ92" s="1423"/>
      <c r="AK92" s="1423"/>
      <c r="AL92" s="1423"/>
      <c r="AM92" s="1423"/>
      <c r="AN92" s="1423"/>
      <c r="AO92" s="1423"/>
      <c r="AP92" s="1423"/>
      <c r="AQ92" s="1423"/>
      <c r="AR92" s="1423"/>
      <c r="AS92" s="1423"/>
      <c r="AT92" s="1423"/>
      <c r="AU92" s="15"/>
      <c r="AV92" s="15"/>
      <c r="AW92" s="15"/>
      <c r="AX92" s="15"/>
      <c r="AY92" s="15"/>
      <c r="AZ92" s="15"/>
      <c r="BD92" s="957" t="s">
        <v>785</v>
      </c>
      <c r="BE92" s="958" t="str">
        <f>Application!M243</f>
        <v>San Diego</v>
      </c>
    </row>
    <row r="93" spans="1:57" ht="13.2" customHeight="1">
      <c r="A93" s="1423"/>
      <c r="B93" s="1423"/>
      <c r="C93" s="1423"/>
      <c r="D93" s="1423"/>
      <c r="E93" s="1423"/>
      <c r="F93" s="1423"/>
      <c r="G93" s="1423"/>
      <c r="H93" s="1423"/>
      <c r="I93" s="1423"/>
      <c r="J93" s="1423"/>
      <c r="K93" s="1423"/>
      <c r="L93" s="1423"/>
      <c r="M93" s="1423"/>
      <c r="N93" s="1423"/>
      <c r="O93" s="1423"/>
      <c r="P93" s="1423"/>
      <c r="Q93" s="1423"/>
      <c r="R93" s="1423"/>
      <c r="S93" s="1423"/>
      <c r="T93" s="1423"/>
      <c r="U93" s="1423"/>
      <c r="V93" s="1423"/>
      <c r="W93" s="1423"/>
      <c r="X93" s="1423"/>
      <c r="Y93" s="1423"/>
      <c r="Z93" s="1423"/>
      <c r="AA93" s="1423"/>
      <c r="AB93" s="1423"/>
      <c r="AC93" s="1423"/>
      <c r="AD93" s="1423"/>
      <c r="AE93" s="1423"/>
      <c r="AF93" s="1423"/>
      <c r="AG93" s="1423"/>
      <c r="AH93" s="1423"/>
      <c r="AI93" s="1423"/>
      <c r="AJ93" s="1423"/>
      <c r="AK93" s="1423"/>
      <c r="AL93" s="1423"/>
      <c r="AM93" s="1423"/>
      <c r="AN93" s="1423"/>
      <c r="AO93" s="1423"/>
      <c r="AP93" s="1423"/>
      <c r="AQ93" s="1423"/>
      <c r="AR93" s="1423"/>
      <c r="AS93" s="1423"/>
      <c r="AT93" s="1423"/>
      <c r="AU93" s="15"/>
      <c r="AV93" s="15"/>
      <c r="AW93" s="15"/>
      <c r="AX93" s="15"/>
      <c r="AY93" s="15"/>
      <c r="AZ93" s="15"/>
      <c r="BD93" s="956" t="s">
        <v>786</v>
      </c>
      <c r="BE93" s="958" t="str">
        <f>Application!W243</f>
        <v>CA</v>
      </c>
    </row>
    <row r="94" spans="1:57" ht="13.2" customHeight="1">
      <c r="A94" s="1423"/>
      <c r="B94" s="1423"/>
      <c r="C94" s="1423"/>
      <c r="D94" s="1423"/>
      <c r="E94" s="1423"/>
      <c r="F94" s="1423"/>
      <c r="G94" s="1423"/>
      <c r="H94" s="1423"/>
      <c r="I94" s="1423"/>
      <c r="J94" s="1423"/>
      <c r="K94" s="1423"/>
      <c r="L94" s="1423"/>
      <c r="M94" s="1423"/>
      <c r="N94" s="1423"/>
      <c r="O94" s="1423"/>
      <c r="P94" s="1423"/>
      <c r="Q94" s="1423"/>
      <c r="R94" s="1423"/>
      <c r="S94" s="1423"/>
      <c r="T94" s="1423"/>
      <c r="U94" s="1423"/>
      <c r="V94" s="1423"/>
      <c r="W94" s="1423"/>
      <c r="X94" s="1423"/>
      <c r="Y94" s="1423"/>
      <c r="Z94" s="1423"/>
      <c r="AA94" s="1423"/>
      <c r="AB94" s="1423"/>
      <c r="AC94" s="1423"/>
      <c r="AD94" s="1423"/>
      <c r="AE94" s="1423"/>
      <c r="AF94" s="1423"/>
      <c r="AG94" s="1423"/>
      <c r="AH94" s="1423"/>
      <c r="AI94" s="1423"/>
      <c r="AJ94" s="1423"/>
      <c r="AK94" s="1423"/>
      <c r="AL94" s="1423"/>
      <c r="AM94" s="1423"/>
      <c r="AN94" s="1423"/>
      <c r="AO94" s="1423"/>
      <c r="AP94" s="1423"/>
      <c r="AQ94" s="1423"/>
      <c r="AR94" s="1423"/>
      <c r="AS94" s="1423"/>
      <c r="AT94" s="1423"/>
      <c r="AU94" s="15"/>
      <c r="AV94" s="15"/>
      <c r="AW94" s="15"/>
      <c r="AX94" s="15"/>
      <c r="AY94" s="15"/>
      <c r="AZ94" s="15"/>
      <c r="BD94" s="957" t="s">
        <v>787</v>
      </c>
      <c r="BE94" s="958">
        <f>Application!AC243</f>
        <v>92127</v>
      </c>
    </row>
    <row r="95" spans="1:57" ht="13.2" customHeight="1">
      <c r="A95" s="1423"/>
      <c r="B95" s="1423"/>
      <c r="C95" s="1423"/>
      <c r="D95" s="1423"/>
      <c r="E95" s="1423"/>
      <c r="F95" s="1423"/>
      <c r="G95" s="1423"/>
      <c r="H95" s="1423"/>
      <c r="I95" s="1423"/>
      <c r="J95" s="1423"/>
      <c r="K95" s="1423"/>
      <c r="L95" s="1423"/>
      <c r="M95" s="1423"/>
      <c r="N95" s="1423"/>
      <c r="O95" s="1423"/>
      <c r="P95" s="1423"/>
      <c r="Q95" s="1423"/>
      <c r="R95" s="1423"/>
      <c r="S95" s="1423"/>
      <c r="T95" s="1423"/>
      <c r="U95" s="1423"/>
      <c r="V95" s="1423"/>
      <c r="W95" s="1423"/>
      <c r="X95" s="1423"/>
      <c r="Y95" s="1423"/>
      <c r="Z95" s="1423"/>
      <c r="AA95" s="1423"/>
      <c r="AB95" s="1423"/>
      <c r="AC95" s="1423"/>
      <c r="AD95" s="1423"/>
      <c r="AE95" s="1423"/>
      <c r="AF95" s="1423"/>
      <c r="AG95" s="1423"/>
      <c r="AH95" s="1423"/>
      <c r="AI95" s="1423"/>
      <c r="AJ95" s="1423"/>
      <c r="AK95" s="1423"/>
      <c r="AL95" s="1423"/>
      <c r="AM95" s="1423"/>
      <c r="AN95" s="1423"/>
      <c r="AO95" s="1423"/>
      <c r="AP95" s="1423"/>
      <c r="AQ95" s="1423"/>
      <c r="AR95" s="1423"/>
      <c r="AS95" s="1423"/>
      <c r="AT95" s="1423"/>
      <c r="AU95" s="15"/>
      <c r="AV95" s="15"/>
      <c r="AW95" s="15"/>
      <c r="AX95" s="15"/>
      <c r="AY95" s="15"/>
      <c r="AZ95" s="15"/>
      <c r="BD95" s="956" t="s">
        <v>788</v>
      </c>
      <c r="BE95" s="958" t="str">
        <f>Application!M244</f>
        <v>James Silverwood</v>
      </c>
    </row>
    <row r="96" spans="1:57" ht="13.2" customHeight="1">
      <c r="A96" s="1423"/>
      <c r="B96" s="1423"/>
      <c r="C96" s="1423"/>
      <c r="D96" s="1423"/>
      <c r="E96" s="1423"/>
      <c r="F96" s="1423"/>
      <c r="G96" s="1423"/>
      <c r="H96" s="1423"/>
      <c r="I96" s="1423"/>
      <c r="J96" s="1423"/>
      <c r="K96" s="1423"/>
      <c r="L96" s="1423"/>
      <c r="M96" s="1423"/>
      <c r="N96" s="1423"/>
      <c r="O96" s="1423"/>
      <c r="P96" s="1423"/>
      <c r="Q96" s="1423"/>
      <c r="R96" s="1423"/>
      <c r="S96" s="1423"/>
      <c r="T96" s="1423"/>
      <c r="U96" s="1423"/>
      <c r="V96" s="1423"/>
      <c r="W96" s="1423"/>
      <c r="X96" s="1423"/>
      <c r="Y96" s="1423"/>
      <c r="Z96" s="1423"/>
      <c r="AA96" s="1423"/>
      <c r="AB96" s="1423"/>
      <c r="AC96" s="1423"/>
      <c r="AD96" s="1423"/>
      <c r="AE96" s="1423"/>
      <c r="AF96" s="1423"/>
      <c r="AG96" s="1423"/>
      <c r="AH96" s="1423"/>
      <c r="AI96" s="1423"/>
      <c r="AJ96" s="1423"/>
      <c r="AK96" s="1423"/>
      <c r="AL96" s="1423"/>
      <c r="AM96" s="1423"/>
      <c r="AN96" s="1423"/>
      <c r="AO96" s="1423"/>
      <c r="AP96" s="1423"/>
      <c r="AQ96" s="1423"/>
      <c r="AR96" s="1423"/>
      <c r="AS96" s="1423"/>
      <c r="AT96" s="1423"/>
      <c r="AU96" s="15"/>
      <c r="AV96" s="15"/>
      <c r="AW96" s="15"/>
      <c r="AX96" s="15"/>
      <c r="AY96" s="15"/>
      <c r="AZ96" s="15"/>
      <c r="BD96" s="957" t="s">
        <v>789</v>
      </c>
      <c r="BE96" s="958" t="str">
        <f>Application!M246</f>
        <v>james@affirmedhousing.com</v>
      </c>
    </row>
    <row r="97" spans="1:57" ht="13.2" customHeight="1">
      <c r="A97" s="1423"/>
      <c r="B97" s="1423"/>
      <c r="C97" s="1423"/>
      <c r="D97" s="1423"/>
      <c r="E97" s="1423"/>
      <c r="F97" s="1423"/>
      <c r="G97" s="1423"/>
      <c r="H97" s="1423"/>
      <c r="I97" s="1423"/>
      <c r="J97" s="1423"/>
      <c r="K97" s="1423"/>
      <c r="L97" s="1423"/>
      <c r="M97" s="1423"/>
      <c r="N97" s="1423"/>
      <c r="O97" s="1423"/>
      <c r="P97" s="1423"/>
      <c r="Q97" s="1423"/>
      <c r="R97" s="1423"/>
      <c r="S97" s="1423"/>
      <c r="T97" s="1423"/>
      <c r="U97" s="1423"/>
      <c r="V97" s="1423"/>
      <c r="W97" s="1423"/>
      <c r="X97" s="1423"/>
      <c r="Y97" s="1423"/>
      <c r="Z97" s="1423"/>
      <c r="AA97" s="1423"/>
      <c r="AB97" s="1423"/>
      <c r="AC97" s="1423"/>
      <c r="AD97" s="1423"/>
      <c r="AE97" s="1423"/>
      <c r="AF97" s="1423"/>
      <c r="AG97" s="1423"/>
      <c r="AH97" s="1423"/>
      <c r="AI97" s="1423"/>
      <c r="AJ97" s="1423"/>
      <c r="AK97" s="1423"/>
      <c r="AL97" s="1423"/>
      <c r="AM97" s="1423"/>
      <c r="AN97" s="1423"/>
      <c r="AO97" s="1423"/>
      <c r="AP97" s="1423"/>
      <c r="AQ97" s="1423"/>
      <c r="AR97" s="1423"/>
      <c r="AS97" s="1423"/>
      <c r="AT97" s="1423"/>
      <c r="AU97" s="15"/>
      <c r="AV97" s="15"/>
      <c r="AW97" s="15"/>
      <c r="AX97" s="15"/>
      <c r="AY97" s="15"/>
      <c r="AZ97" s="15"/>
      <c r="BD97" s="956" t="s">
        <v>790</v>
      </c>
      <c r="BE97" s="958" t="str">
        <f>Application!M257</f>
        <v>james@affirmedhousing.com</v>
      </c>
    </row>
    <row r="98" spans="1:57" ht="13.2" customHeight="1">
      <c r="A98" s="1423"/>
      <c r="B98" s="1423"/>
      <c r="C98" s="1423"/>
      <c r="D98" s="1423"/>
      <c r="E98" s="1423"/>
      <c r="F98" s="1423"/>
      <c r="G98" s="1423"/>
      <c r="H98" s="1423"/>
      <c r="I98" s="1423"/>
      <c r="J98" s="1423"/>
      <c r="K98" s="1423"/>
      <c r="L98" s="1423"/>
      <c r="M98" s="1423"/>
      <c r="N98" s="1423"/>
      <c r="O98" s="1423"/>
      <c r="P98" s="1423"/>
      <c r="Q98" s="1423"/>
      <c r="R98" s="1423"/>
      <c r="S98" s="1423"/>
      <c r="T98" s="1423"/>
      <c r="U98" s="1423"/>
      <c r="V98" s="1423"/>
      <c r="W98" s="1423"/>
      <c r="X98" s="1423"/>
      <c r="Y98" s="1423"/>
      <c r="Z98" s="1423"/>
      <c r="AA98" s="1423"/>
      <c r="AB98" s="1423"/>
      <c r="AC98" s="1423"/>
      <c r="AD98" s="1423"/>
      <c r="AE98" s="1423"/>
      <c r="AF98" s="1423"/>
      <c r="AG98" s="1423"/>
      <c r="AH98" s="1423"/>
      <c r="AI98" s="1423"/>
      <c r="AJ98" s="1423"/>
      <c r="AK98" s="1423"/>
      <c r="AL98" s="1423"/>
      <c r="AM98" s="1423"/>
      <c r="AN98" s="1423"/>
      <c r="AO98" s="1423"/>
      <c r="AP98" s="1423"/>
      <c r="AQ98" s="1423"/>
      <c r="AR98" s="1423"/>
      <c r="AS98" s="1423"/>
      <c r="AT98" s="1423"/>
      <c r="AU98" s="15"/>
      <c r="AV98" s="15"/>
      <c r="AW98" s="15"/>
      <c r="AX98" s="15"/>
      <c r="AY98" s="15"/>
      <c r="AZ98" s="15"/>
      <c r="BD98" s="957" t="s">
        <v>791</v>
      </c>
      <c r="BE98" s="958" t="str">
        <f>Application!M265</f>
        <v>robin@compassfah.org</v>
      </c>
    </row>
    <row r="99" spans="1:57" ht="13.2" customHeight="1">
      <c r="C99" s="1110"/>
      <c r="D99" s="1110"/>
      <c r="E99" s="1110"/>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6" t="s">
        <v>792</v>
      </c>
      <c r="BE99" s="958">
        <f>Application!M273</f>
        <v>0</v>
      </c>
    </row>
    <row r="100" spans="1:57" ht="13.2" customHeight="1">
      <c r="A100" s="1436" t="s">
        <v>793</v>
      </c>
      <c r="B100" s="1436"/>
      <c r="C100" s="1436"/>
      <c r="D100" s="1436"/>
      <c r="E100" s="1436"/>
      <c r="F100" s="1436"/>
      <c r="G100" s="1436"/>
      <c r="H100" s="1436"/>
      <c r="I100" s="1436"/>
      <c r="J100" s="1436"/>
      <c r="K100" s="1436"/>
      <c r="L100" s="1436"/>
      <c r="M100" s="1436"/>
      <c r="N100" s="1436"/>
      <c r="O100" s="1436"/>
      <c r="P100" s="1436"/>
      <c r="Q100" s="1436"/>
      <c r="R100" s="1436"/>
      <c r="S100" s="1436"/>
      <c r="T100" s="1436"/>
      <c r="U100" s="1436"/>
      <c r="V100" s="1436"/>
      <c r="W100" s="1436"/>
      <c r="X100" s="1436"/>
      <c r="Y100" s="1436"/>
      <c r="Z100" s="1436"/>
      <c r="AA100" s="1436"/>
      <c r="AB100" s="1436"/>
      <c r="AC100" s="1436"/>
      <c r="AD100" s="1436"/>
      <c r="AE100" s="1436"/>
      <c r="AF100" s="1436"/>
      <c r="AG100" s="1436"/>
      <c r="AH100" s="1436"/>
      <c r="AI100" s="1436"/>
      <c r="AJ100" s="1436"/>
      <c r="AK100" s="1436"/>
      <c r="AL100" s="1436"/>
      <c r="AM100" s="1436"/>
      <c r="AN100" s="1436"/>
      <c r="AO100" s="1436"/>
      <c r="AP100" s="1436"/>
      <c r="AQ100" s="1436"/>
      <c r="AR100" s="1436"/>
      <c r="AS100" s="1436"/>
      <c r="AT100" s="1436"/>
      <c r="AU100" s="15"/>
      <c r="AV100" s="15"/>
      <c r="AW100" s="15"/>
      <c r="AX100" s="15"/>
      <c r="AY100" s="15"/>
      <c r="AZ100" s="15"/>
      <c r="BD100" s="957" t="s">
        <v>794</v>
      </c>
      <c r="BE100" s="958" t="str">
        <f>Application!L288</f>
        <v>vianney@affirmedhousing.com</v>
      </c>
    </row>
    <row r="101" spans="1:57" ht="13.2" customHeight="1">
      <c r="A101" s="1436"/>
      <c r="B101" s="1436"/>
      <c r="C101" s="1436"/>
      <c r="D101" s="1436"/>
      <c r="E101" s="1436"/>
      <c r="F101" s="1436"/>
      <c r="G101" s="1436"/>
      <c r="H101" s="1436"/>
      <c r="I101" s="1436"/>
      <c r="J101" s="1436"/>
      <c r="K101" s="1436"/>
      <c r="L101" s="1436"/>
      <c r="M101" s="1436"/>
      <c r="N101" s="1436"/>
      <c r="O101" s="1436"/>
      <c r="P101" s="1436"/>
      <c r="Q101" s="1436"/>
      <c r="R101" s="1436"/>
      <c r="S101" s="1436"/>
      <c r="T101" s="1436"/>
      <c r="U101" s="1436"/>
      <c r="V101" s="1436"/>
      <c r="W101" s="1436"/>
      <c r="X101" s="1436"/>
      <c r="Y101" s="1436"/>
      <c r="Z101" s="1436"/>
      <c r="AA101" s="1436"/>
      <c r="AB101" s="1436"/>
      <c r="AC101" s="1436"/>
      <c r="AD101" s="1436"/>
      <c r="AE101" s="1436"/>
      <c r="AF101" s="1436"/>
      <c r="AG101" s="1436"/>
      <c r="AH101" s="1436"/>
      <c r="AI101" s="1436"/>
      <c r="AJ101" s="1436"/>
      <c r="AK101" s="1436"/>
      <c r="AL101" s="1436"/>
      <c r="AM101" s="1436"/>
      <c r="AN101" s="1436"/>
      <c r="AO101" s="1436"/>
      <c r="AP101" s="1436"/>
      <c r="AQ101" s="1436"/>
      <c r="AR101" s="1436"/>
      <c r="AS101" s="1436"/>
      <c r="AT101" s="1436"/>
      <c r="AU101" s="15"/>
      <c r="AV101" s="15"/>
      <c r="AW101" s="15"/>
      <c r="AX101" s="15"/>
      <c r="AY101" s="15"/>
      <c r="AZ101" s="15"/>
      <c r="BD101" s="2" t="s">
        <v>795</v>
      </c>
      <c r="BE101">
        <f>'Sources and Uses Budget'!C105</f>
        <v>74548220</v>
      </c>
    </row>
    <row r="102" spans="1:57" ht="13.2" customHeight="1">
      <c r="A102" s="1436"/>
      <c r="B102" s="1436"/>
      <c r="C102" s="1436"/>
      <c r="D102" s="1436"/>
      <c r="E102" s="1436"/>
      <c r="F102" s="1436"/>
      <c r="G102" s="1436"/>
      <c r="H102" s="1436"/>
      <c r="I102" s="1436"/>
      <c r="J102" s="1436"/>
      <c r="K102" s="1436"/>
      <c r="L102" s="1436"/>
      <c r="M102" s="1436"/>
      <c r="N102" s="1436"/>
      <c r="O102" s="1436"/>
      <c r="P102" s="1436"/>
      <c r="Q102" s="1436"/>
      <c r="R102" s="1436"/>
      <c r="S102" s="1436"/>
      <c r="T102" s="1436"/>
      <c r="U102" s="1436"/>
      <c r="V102" s="1436"/>
      <c r="W102" s="1436"/>
      <c r="X102" s="1436"/>
      <c r="Y102" s="1436"/>
      <c r="Z102" s="1436"/>
      <c r="AA102" s="1436"/>
      <c r="AB102" s="1436"/>
      <c r="AC102" s="1436"/>
      <c r="AD102" s="1436"/>
      <c r="AE102" s="1436"/>
      <c r="AF102" s="1436"/>
      <c r="AG102" s="1436"/>
      <c r="AH102" s="1436"/>
      <c r="AI102" s="1436"/>
      <c r="AJ102" s="1436"/>
      <c r="AK102" s="1436"/>
      <c r="AL102" s="1436"/>
      <c r="AM102" s="1436"/>
      <c r="AN102" s="1436"/>
      <c r="AO102" s="1436"/>
      <c r="AP102" s="1436"/>
      <c r="AQ102" s="1436"/>
      <c r="AR102" s="1436"/>
      <c r="AS102" s="1436"/>
      <c r="AT102" s="1436"/>
      <c r="AU102" s="15"/>
      <c r="AV102" s="15"/>
      <c r="AW102" s="15"/>
      <c r="AX102" s="15"/>
      <c r="AY102" s="15"/>
      <c r="AZ102" s="15"/>
      <c r="BD102" s="2" t="s">
        <v>796</v>
      </c>
      <c r="BE102" t="b">
        <f>T197="Yes"</f>
        <v>0</v>
      </c>
    </row>
    <row r="103" spans="1:57" ht="13.2" customHeight="1">
      <c r="A103" s="1436"/>
      <c r="B103" s="1436"/>
      <c r="C103" s="1436"/>
      <c r="D103" s="1436"/>
      <c r="E103" s="1436"/>
      <c r="F103" s="1436"/>
      <c r="G103" s="1436"/>
      <c r="H103" s="1436"/>
      <c r="I103" s="1436"/>
      <c r="J103" s="1436"/>
      <c r="K103" s="1436"/>
      <c r="L103" s="1436"/>
      <c r="M103" s="1436"/>
      <c r="N103" s="1436"/>
      <c r="O103" s="1436"/>
      <c r="P103" s="1436"/>
      <c r="Q103" s="1436"/>
      <c r="R103" s="1436"/>
      <c r="S103" s="1436"/>
      <c r="T103" s="1436"/>
      <c r="U103" s="1436"/>
      <c r="V103" s="1436"/>
      <c r="W103" s="1436"/>
      <c r="X103" s="1436"/>
      <c r="Y103" s="1436"/>
      <c r="Z103" s="1436"/>
      <c r="AA103" s="1436"/>
      <c r="AB103" s="1436"/>
      <c r="AC103" s="1436"/>
      <c r="AD103" s="1436"/>
      <c r="AE103" s="1436"/>
      <c r="AF103" s="1436"/>
      <c r="AG103" s="1436"/>
      <c r="AH103" s="1436"/>
      <c r="AI103" s="1436"/>
      <c r="AJ103" s="1436"/>
      <c r="AK103" s="1436"/>
      <c r="AL103" s="1436"/>
      <c r="AM103" s="1436"/>
      <c r="AN103" s="1436"/>
      <c r="AO103" s="1436"/>
      <c r="AP103" s="1436"/>
      <c r="AQ103" s="1436"/>
      <c r="AR103" s="1436"/>
      <c r="AS103" s="1436"/>
      <c r="AT103" s="1436"/>
      <c r="AU103" s="15"/>
      <c r="AV103" s="15"/>
      <c r="AW103" s="15"/>
      <c r="AX103" s="15"/>
      <c r="AY103" s="15"/>
      <c r="BD103" t="s">
        <v>797</v>
      </c>
      <c r="BE103" s="958" t="b">
        <f>T199="Yes"</f>
        <v>0</v>
      </c>
    </row>
    <row r="104" spans="1:57" ht="13.2" customHeight="1">
      <c r="C104" s="1110"/>
      <c r="D104" s="1110"/>
      <c r="E104" s="1110"/>
      <c r="F104" s="1110"/>
      <c r="G104" s="1110"/>
      <c r="H104" s="1110"/>
      <c r="I104" s="1110"/>
      <c r="J104" s="1110"/>
      <c r="K104" s="1110"/>
      <c r="L104" s="1110"/>
      <c r="M104" s="1110"/>
      <c r="N104" s="1110"/>
      <c r="O104" s="1110"/>
      <c r="P104" s="1110"/>
      <c r="Q104" s="1110"/>
      <c r="R104" s="1110"/>
      <c r="S104" s="1110"/>
      <c r="T104" s="1110"/>
      <c r="U104" s="1110"/>
      <c r="V104" s="1110"/>
      <c r="W104" s="1110"/>
      <c r="X104" s="1110"/>
      <c r="Y104" s="1110"/>
      <c r="Z104" s="1110"/>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798</v>
      </c>
      <c r="BE104" s="958" t="b">
        <f>T200="Yes"</f>
        <v>0</v>
      </c>
    </row>
    <row r="105" spans="1:57" ht="13.2" customHeight="1">
      <c r="A105" s="1436" t="s">
        <v>799</v>
      </c>
      <c r="B105" s="1436"/>
      <c r="C105" s="1436"/>
      <c r="D105" s="1436"/>
      <c r="E105" s="1436"/>
      <c r="F105" s="1436"/>
      <c r="G105" s="1436"/>
      <c r="H105" s="1436"/>
      <c r="I105" s="1436"/>
      <c r="J105" s="1436"/>
      <c r="K105" s="1436"/>
      <c r="L105" s="1436"/>
      <c r="M105" s="1436"/>
      <c r="N105" s="1436"/>
      <c r="O105" s="1436"/>
      <c r="P105" s="1436"/>
      <c r="Q105" s="1436"/>
      <c r="R105" s="1436"/>
      <c r="S105" s="1436"/>
      <c r="T105" s="1436"/>
      <c r="U105" s="1436"/>
      <c r="V105" s="1436"/>
      <c r="W105" s="1436"/>
      <c r="X105" s="1436"/>
      <c r="Y105" s="1436"/>
      <c r="Z105" s="1436"/>
      <c r="AA105" s="1436"/>
      <c r="AB105" s="1436"/>
      <c r="AC105" s="1436"/>
      <c r="AD105" s="1436"/>
      <c r="AE105" s="1436"/>
      <c r="AF105" s="1436"/>
      <c r="AG105" s="1436"/>
      <c r="AH105" s="1436"/>
      <c r="AI105" s="1436"/>
      <c r="AJ105" s="1436"/>
      <c r="AK105" s="1436"/>
      <c r="AL105" s="1436"/>
      <c r="AM105" s="1436"/>
      <c r="AN105" s="1436"/>
      <c r="AO105" s="1436"/>
      <c r="AP105" s="1436"/>
      <c r="AQ105" s="1436"/>
      <c r="AR105" s="1436"/>
      <c r="AS105" s="1436"/>
      <c r="AT105" s="1436"/>
      <c r="AU105" s="15"/>
      <c r="AV105" s="15"/>
      <c r="AW105" s="15"/>
      <c r="AX105" s="15"/>
      <c r="AY105" s="15"/>
      <c r="BD105" s="2" t="s">
        <v>800</v>
      </c>
      <c r="BE105" s="958" t="b">
        <f>V224="Yes"</f>
        <v>0</v>
      </c>
    </row>
    <row r="106" spans="1:57" ht="13.2" customHeight="1">
      <c r="A106" s="1436"/>
      <c r="B106" s="1436"/>
      <c r="C106" s="1436"/>
      <c r="D106" s="1436"/>
      <c r="E106" s="1436"/>
      <c r="F106" s="1436"/>
      <c r="G106" s="1436"/>
      <c r="H106" s="1436"/>
      <c r="I106" s="1436"/>
      <c r="J106" s="1436"/>
      <c r="K106" s="1436"/>
      <c r="L106" s="1436"/>
      <c r="M106" s="1436"/>
      <c r="N106" s="1436"/>
      <c r="O106" s="1436"/>
      <c r="P106" s="1436"/>
      <c r="Q106" s="1436"/>
      <c r="R106" s="1436"/>
      <c r="S106" s="1436"/>
      <c r="T106" s="1436"/>
      <c r="U106" s="1436"/>
      <c r="V106" s="1436"/>
      <c r="W106" s="1436"/>
      <c r="X106" s="1436"/>
      <c r="Y106" s="1436"/>
      <c r="Z106" s="1436"/>
      <c r="AA106" s="1436"/>
      <c r="AB106" s="1436"/>
      <c r="AC106" s="1436"/>
      <c r="AD106" s="1436"/>
      <c r="AE106" s="1436"/>
      <c r="AF106" s="1436"/>
      <c r="AG106" s="1436"/>
      <c r="AH106" s="1436"/>
      <c r="AI106" s="1436"/>
      <c r="AJ106" s="1436"/>
      <c r="AK106" s="1436"/>
      <c r="AL106" s="1436"/>
      <c r="AM106" s="1436"/>
      <c r="AN106" s="1436"/>
      <c r="AO106" s="1436"/>
      <c r="AP106" s="1436"/>
      <c r="AQ106" s="1436"/>
      <c r="AR106" s="1436"/>
      <c r="AS106" s="1436"/>
      <c r="AT106" s="1436"/>
      <c r="AU106" s="15"/>
      <c r="AV106" s="15"/>
      <c r="AW106" s="15"/>
      <c r="AX106" s="15"/>
      <c r="AY106" s="15"/>
      <c r="BD106" s="2" t="s">
        <v>801</v>
      </c>
      <c r="BE106" s="958" t="b">
        <f t="shared" ref="BE106:BE110" si="0">V225="Yes"</f>
        <v>0</v>
      </c>
    </row>
    <row r="107" spans="1:57" ht="13.2" customHeight="1">
      <c r="A107" s="365"/>
      <c r="C107" s="1110"/>
      <c r="D107" s="1110"/>
      <c r="E107" s="1110"/>
      <c r="F107" s="1110"/>
      <c r="G107" s="1110"/>
      <c r="H107" s="1110"/>
      <c r="I107" s="1110"/>
      <c r="J107" s="1110"/>
      <c r="K107" s="1110"/>
      <c r="L107" s="1110"/>
      <c r="M107" s="1110"/>
      <c r="N107" s="1110"/>
      <c r="O107" s="1110"/>
      <c r="P107" s="1110"/>
      <c r="Q107" s="1110"/>
      <c r="R107" s="1110"/>
      <c r="S107" s="1110"/>
      <c r="T107" s="1110"/>
      <c r="U107" s="1110"/>
      <c r="V107" s="1110"/>
      <c r="W107" s="1110"/>
      <c r="X107" s="1110"/>
      <c r="Y107" s="1110"/>
      <c r="Z107" s="1110"/>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802</v>
      </c>
      <c r="BE107" s="958" t="b">
        <f t="shared" si="0"/>
        <v>0</v>
      </c>
    </row>
    <row r="108" spans="1:57" ht="13.2" customHeight="1">
      <c r="A108" s="365" t="s">
        <v>803</v>
      </c>
      <c r="C108" s="1110"/>
      <c r="D108" s="1110"/>
      <c r="E108" s="1110"/>
      <c r="F108" s="1110"/>
      <c r="G108" s="1110"/>
      <c r="H108" s="1110"/>
      <c r="I108" s="1110"/>
      <c r="J108" s="1110"/>
      <c r="K108" s="1110"/>
      <c r="L108" s="1110"/>
      <c r="M108" s="1110"/>
      <c r="N108" s="1110"/>
      <c r="O108" s="1110"/>
      <c r="P108" s="1110"/>
      <c r="Q108" s="1110"/>
      <c r="R108" s="1110"/>
      <c r="S108" s="1110"/>
      <c r="T108" s="1110"/>
      <c r="U108" s="1110"/>
      <c r="V108" s="1110"/>
      <c r="W108" s="1110"/>
      <c r="X108" s="1110"/>
      <c r="Y108" s="1110"/>
      <c r="Z108" s="1110"/>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804</v>
      </c>
      <c r="BE108" s="958" t="b">
        <f t="shared" si="0"/>
        <v>0</v>
      </c>
    </row>
    <row r="109" spans="1:57" ht="13.2" customHeight="1">
      <c r="C109" s="1110"/>
      <c r="D109" s="1110"/>
      <c r="E109" s="1110"/>
      <c r="F109" s="1110"/>
      <c r="G109" s="1110"/>
      <c r="H109" s="1110"/>
      <c r="I109" s="1110"/>
      <c r="J109" s="1110"/>
      <c r="K109" s="1110"/>
      <c r="L109" s="1110"/>
      <c r="M109" s="1110"/>
      <c r="N109" s="1110"/>
      <c r="O109" s="1110"/>
      <c r="P109" s="1110"/>
      <c r="Q109" s="1110"/>
      <c r="R109" s="1110"/>
      <c r="S109" s="1110"/>
      <c r="T109" s="1110"/>
      <c r="U109" s="1110"/>
      <c r="V109" s="1110"/>
      <c r="W109" s="1110"/>
      <c r="X109" s="1110"/>
      <c r="Y109" s="1110"/>
      <c r="Z109" s="1110"/>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805</v>
      </c>
      <c r="BE109" s="958" t="b">
        <f t="shared" si="0"/>
        <v>1</v>
      </c>
    </row>
    <row r="110" spans="1:57" ht="13.2" customHeight="1">
      <c r="A110" s="365"/>
      <c r="C110" s="1110"/>
      <c r="D110" s="1110"/>
      <c r="E110" s="1110"/>
      <c r="F110" s="1110"/>
      <c r="G110" s="1110"/>
      <c r="H110" s="1110"/>
      <c r="I110" s="1110"/>
      <c r="J110" s="1110"/>
      <c r="K110" s="1110"/>
      <c r="L110" s="1110"/>
      <c r="M110" s="1110"/>
      <c r="N110" s="1110"/>
      <c r="O110" s="1110"/>
      <c r="P110" s="1110"/>
      <c r="Q110" s="1110"/>
      <c r="R110" s="1110"/>
      <c r="S110" s="1110"/>
      <c r="T110" s="1110"/>
      <c r="U110" s="1110"/>
      <c r="V110" s="1110"/>
      <c r="W110" s="1110"/>
      <c r="X110" s="1110"/>
      <c r="Y110" s="1110"/>
      <c r="Z110" s="1110"/>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806</v>
      </c>
      <c r="BE110" s="958" t="b">
        <f t="shared" si="0"/>
        <v>0</v>
      </c>
    </row>
    <row r="111" spans="1:57" ht="13.2" customHeight="1">
      <c r="A111" s="365"/>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3.2" customHeight="1">
      <c r="A112" s="365"/>
      <c r="C112" s="1110"/>
      <c r="D112" s="1110"/>
      <c r="E112" s="1110"/>
      <c r="F112" s="1110"/>
      <c r="G112" s="1110"/>
      <c r="H112" s="1110"/>
      <c r="I112" s="1110"/>
      <c r="J112" s="1110"/>
      <c r="K112" s="1110"/>
      <c r="L112" s="1110"/>
      <c r="M112" s="1110"/>
      <c r="N112" s="1110"/>
      <c r="O112" s="1110"/>
      <c r="P112" s="1110"/>
      <c r="Q112" s="1110"/>
      <c r="R112" s="1110"/>
      <c r="S112" s="1110"/>
      <c r="T112" s="1110"/>
      <c r="U112" s="1110"/>
      <c r="V112" s="1110"/>
      <c r="W112" s="1110"/>
      <c r="X112" s="1110"/>
      <c r="Y112" s="1110"/>
      <c r="Z112" s="1110"/>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3.2" customHeight="1">
      <c r="A113" s="175"/>
      <c r="C113" s="2" t="s">
        <v>807</v>
      </c>
      <c r="G113" s="1427">
        <v>7</v>
      </c>
      <c r="H113" s="1427"/>
      <c r="I113" s="2" t="s">
        <v>808</v>
      </c>
      <c r="L113" s="1427" t="s">
        <v>2875</v>
      </c>
      <c r="M113" s="1427"/>
      <c r="N113" s="1427"/>
      <c r="O113" s="1427"/>
      <c r="P113" s="1447" t="s">
        <v>809</v>
      </c>
      <c r="Q113" s="1447"/>
      <c r="R113" s="1447"/>
      <c r="S113" s="1447"/>
      <c r="T113" s="1110"/>
      <c r="U113" s="1110"/>
      <c r="V113" s="1110"/>
      <c r="W113" s="1110"/>
      <c r="X113" s="1110"/>
      <c r="Y113" s="1110"/>
      <c r="Z113" s="1110"/>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3.2" customHeight="1">
      <c r="M114" s="2"/>
      <c r="S114" s="2"/>
      <c r="T114" s="1110"/>
      <c r="U114" s="1110"/>
      <c r="V114" s="1110"/>
      <c r="W114" s="1110"/>
      <c r="X114" s="1110"/>
      <c r="Y114" s="1110"/>
      <c r="Z114" s="1110"/>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3.2" customHeight="1">
      <c r="A115" s="1110"/>
      <c r="C115" s="1428" t="s">
        <v>965</v>
      </c>
      <c r="D115" s="1428"/>
      <c r="E115" s="1428"/>
      <c r="F115" s="1428"/>
      <c r="G115" s="1428"/>
      <c r="H115" s="1428"/>
      <c r="I115" s="1428"/>
      <c r="J115" s="1428"/>
      <c r="K115" s="1428"/>
      <c r="L115" s="112" t="s">
        <v>810</v>
      </c>
      <c r="S115" s="2"/>
      <c r="T115" s="1110"/>
      <c r="U115" s="1110"/>
      <c r="V115" s="1110"/>
      <c r="W115" s="1110"/>
      <c r="X115" s="1110"/>
      <c r="Y115" s="1110"/>
      <c r="Z115" s="1110"/>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3.2" customHeight="1">
      <c r="A116" s="1110"/>
      <c r="C116" s="1110"/>
      <c r="D116" s="1110"/>
      <c r="E116" s="1110"/>
      <c r="F116" s="1110"/>
      <c r="G116" s="1110"/>
      <c r="H116" s="1110"/>
      <c r="I116" s="1110"/>
      <c r="J116" s="1110"/>
      <c r="K116" s="1110"/>
      <c r="L116" s="1110"/>
      <c r="M116" s="1110"/>
      <c r="N116" s="1110"/>
      <c r="O116" s="1110"/>
      <c r="P116" s="1110"/>
      <c r="Q116" s="1110"/>
      <c r="R116" s="1110"/>
      <c r="S116" s="1110"/>
      <c r="T116" s="1110"/>
      <c r="U116" s="1110"/>
      <c r="V116" s="1110"/>
      <c r="W116" s="1110"/>
      <c r="X116" s="1110"/>
      <c r="Y116" s="1110"/>
      <c r="Z116" s="1110"/>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3.2" customHeight="1">
      <c r="A117" s="1110"/>
      <c r="B117" s="17"/>
      <c r="C117" s="17"/>
      <c r="X117" s="2" t="s">
        <v>811</v>
      </c>
      <c r="Y117" s="1427"/>
      <c r="Z117" s="1427"/>
      <c r="AA117" s="1427"/>
      <c r="AB117" s="1427"/>
      <c r="AC117" s="1427"/>
      <c r="AD117" s="1427"/>
      <c r="AE117" s="1427"/>
      <c r="AF117" s="1427"/>
      <c r="AG117" s="1427"/>
      <c r="AH117" s="1427"/>
      <c r="AI117" s="1427"/>
      <c r="AJ117" s="1427"/>
      <c r="AK117" s="1427"/>
    </row>
    <row r="118" spans="1:117" ht="13.2" customHeight="1">
      <c r="X118" s="2"/>
      <c r="Y118" s="2"/>
      <c r="Z118" s="2" t="s">
        <v>812</v>
      </c>
      <c r="AA118" s="2"/>
      <c r="AB118" s="2"/>
      <c r="AC118" s="2"/>
      <c r="AD118" s="2"/>
      <c r="AE118" s="2"/>
      <c r="AF118" s="2"/>
      <c r="AG118" s="2"/>
      <c r="AH118" s="2"/>
      <c r="AI118" s="2"/>
      <c r="AJ118" s="2"/>
      <c r="AK118" s="2"/>
    </row>
    <row r="119" spans="1:117" ht="13.2" customHeight="1">
      <c r="A119" s="1110"/>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3.2" customHeight="1">
      <c r="A120" s="1110"/>
      <c r="B120" s="2"/>
      <c r="P120" s="2"/>
      <c r="Q120" s="2"/>
      <c r="R120" s="2"/>
      <c r="S120" s="2"/>
      <c r="T120" s="2"/>
      <c r="U120" s="2"/>
      <c r="V120" s="2"/>
      <c r="W120" s="2"/>
      <c r="X120" s="2"/>
      <c r="Y120" s="1427" t="s">
        <v>2686</v>
      </c>
      <c r="Z120" s="1427"/>
      <c r="AA120" s="1427"/>
      <c r="AB120" s="1427"/>
      <c r="AC120" s="1427"/>
      <c r="AD120" s="1427"/>
      <c r="AE120" s="1427"/>
      <c r="AF120" s="1427"/>
      <c r="AG120" s="1427"/>
      <c r="AH120" s="1427"/>
      <c r="AI120" s="1427"/>
      <c r="AJ120" s="1427"/>
      <c r="AK120" s="1427"/>
      <c r="AL120" s="2"/>
      <c r="AM120" s="2"/>
      <c r="AN120" s="2"/>
      <c r="AO120" s="2"/>
      <c r="AP120" s="2"/>
      <c r="AQ120" s="2"/>
      <c r="AR120" s="2"/>
      <c r="AS120" s="2"/>
      <c r="AT120" s="2"/>
      <c r="AU120" s="2"/>
      <c r="AV120" s="2"/>
      <c r="AW120" s="2"/>
      <c r="AX120" s="2"/>
      <c r="AY120" s="2"/>
    </row>
    <row r="121" spans="1:117" ht="13.2" customHeight="1">
      <c r="A121" s="2"/>
      <c r="B121" s="2"/>
      <c r="P121" s="2"/>
      <c r="Q121" s="2"/>
      <c r="R121" s="2"/>
      <c r="S121" s="2"/>
      <c r="T121" s="2"/>
      <c r="U121" s="2"/>
      <c r="V121" s="2"/>
      <c r="W121" s="2"/>
      <c r="X121" s="2"/>
      <c r="Y121" s="2"/>
      <c r="Z121" s="2" t="s">
        <v>813</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3.2" customHeight="1">
      <c r="A122" s="2"/>
      <c r="B122" s="2"/>
      <c r="T122" s="2"/>
      <c r="U122" s="2"/>
      <c r="V122" s="2"/>
      <c r="W122" s="2"/>
      <c r="AL122" s="2"/>
      <c r="AM122" s="2"/>
      <c r="AN122" s="2"/>
      <c r="AO122" s="2"/>
      <c r="AP122" s="2"/>
      <c r="AQ122" s="2"/>
      <c r="AR122" s="2"/>
      <c r="AS122" s="2"/>
      <c r="AT122" s="2"/>
      <c r="AU122" s="2"/>
      <c r="AV122" s="2"/>
      <c r="AW122" s="2"/>
      <c r="AX122" s="2"/>
      <c r="AY122" s="2"/>
      <c r="CQ122" s="11" t="s">
        <v>814</v>
      </c>
      <c r="CR122" s="11"/>
      <c r="CS122" s="11"/>
      <c r="CT122" s="11"/>
      <c r="CU122" s="1569" t="s">
        <v>815</v>
      </c>
      <c r="CV122" s="1570"/>
      <c r="CW122" s="11"/>
      <c r="CX122" s="11" t="s">
        <v>816</v>
      </c>
      <c r="CY122" s="11"/>
      <c r="CZ122" s="11"/>
      <c r="DA122" s="11"/>
      <c r="DB122" s="11"/>
      <c r="DC122" s="11"/>
      <c r="DD122" s="11"/>
      <c r="DE122" s="11"/>
      <c r="DF122" s="11"/>
      <c r="DG122" s="1566" t="str">
        <f>T189</f>
        <v>San Diego</v>
      </c>
      <c r="DH122" s="1567"/>
      <c r="DI122" s="1567"/>
      <c r="DJ122" s="1567"/>
      <c r="DK122" s="1567"/>
      <c r="DL122" s="1567"/>
      <c r="DM122" s="1568"/>
    </row>
    <row r="123" spans="1:117" ht="13.2" customHeight="1">
      <c r="A123" s="2"/>
      <c r="B123" s="2"/>
      <c r="T123" s="2"/>
      <c r="U123" s="2"/>
      <c r="V123" s="2"/>
      <c r="W123" s="2"/>
      <c r="X123" s="2"/>
      <c r="Y123" s="1427" t="s">
        <v>2687</v>
      </c>
      <c r="Z123" s="1427"/>
      <c r="AA123" s="1427"/>
      <c r="AB123" s="1427"/>
      <c r="AC123" s="1427"/>
      <c r="AD123" s="1427"/>
      <c r="AE123" s="1427"/>
      <c r="AF123" s="1427"/>
      <c r="AG123" s="1427"/>
      <c r="AH123" s="1427"/>
      <c r="AI123" s="1427"/>
      <c r="AJ123" s="1427"/>
      <c r="AK123" s="1427"/>
      <c r="AL123" s="2"/>
      <c r="AM123" s="2"/>
      <c r="AN123" s="2"/>
      <c r="AO123" s="2"/>
      <c r="AP123" s="2"/>
      <c r="AQ123" s="2"/>
      <c r="AR123" s="2"/>
      <c r="AS123" s="2"/>
      <c r="AT123" s="2"/>
      <c r="AU123" s="2"/>
      <c r="AV123" s="2"/>
      <c r="AW123" s="2"/>
      <c r="AX123" s="2"/>
      <c r="AY123" s="2"/>
      <c r="DJ123" s="2"/>
      <c r="DK123" s="2"/>
      <c r="DL123" s="2"/>
      <c r="DM123" s="2"/>
    </row>
    <row r="124" spans="1:117" ht="13.2" customHeight="1">
      <c r="A124" s="2"/>
      <c r="B124" s="2"/>
      <c r="T124" s="2"/>
      <c r="U124" s="2"/>
      <c r="V124" s="2"/>
      <c r="W124" s="2"/>
      <c r="X124" s="2"/>
      <c r="Y124" s="2"/>
      <c r="Z124" s="2" t="s">
        <v>817</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815</v>
      </c>
      <c r="CV124" s="11"/>
      <c r="CW124" s="11"/>
      <c r="CX124" s="11"/>
      <c r="CY124" s="11"/>
      <c r="CZ124" s="11"/>
      <c r="DA124" s="11"/>
      <c r="DB124" s="11"/>
      <c r="DE124" s="25"/>
      <c r="DF124" s="25"/>
      <c r="DG124" s="25"/>
      <c r="DH124" s="25"/>
      <c r="DI124" s="25"/>
      <c r="DJ124" s="11"/>
      <c r="DK124" s="11"/>
      <c r="DL124" s="11"/>
      <c r="DM124" s="11"/>
    </row>
    <row r="125" spans="1:117" ht="13.2"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818</v>
      </c>
      <c r="CV125" s="2"/>
      <c r="CW125" s="11"/>
      <c r="CX125" s="11"/>
      <c r="CY125" s="11"/>
      <c r="CZ125" s="11"/>
      <c r="DA125" s="11"/>
      <c r="DB125" s="11"/>
      <c r="DE125" s="2"/>
      <c r="DF125" s="2"/>
      <c r="DG125" s="2"/>
      <c r="DH125" s="2"/>
      <c r="DI125" s="2"/>
      <c r="DJ125" s="2"/>
      <c r="DK125" s="2"/>
      <c r="DL125" s="2"/>
      <c r="DM125" s="2"/>
    </row>
    <row r="126" spans="1:117" ht="13.2"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3.2"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815</v>
      </c>
      <c r="DD127" s="2"/>
      <c r="DE127" s="2"/>
      <c r="DF127" s="2"/>
      <c r="DG127" s="2"/>
      <c r="DH127" s="2"/>
      <c r="DI127" s="2"/>
      <c r="DJ127" s="2"/>
      <c r="DK127" s="2"/>
      <c r="DL127" s="2"/>
      <c r="DM127" s="2"/>
    </row>
    <row r="128" spans="1:117" ht="13.2" customHeight="1">
      <c r="A128" s="1065"/>
      <c r="AL128" s="1065"/>
      <c r="AM128" s="1065"/>
      <c r="AN128" s="1065"/>
      <c r="AO128" s="1065"/>
      <c r="AP128" s="1065"/>
      <c r="AQ128" s="1065"/>
      <c r="AR128" s="1065"/>
      <c r="AS128" s="1065"/>
      <c r="AT128" s="1065"/>
      <c r="AU128" s="1065"/>
      <c r="AV128" s="1065"/>
      <c r="AW128" s="1065"/>
      <c r="AX128" s="1065"/>
      <c r="AY128" s="1065"/>
    </row>
    <row r="129" spans="1:51" ht="13.2" customHeight="1">
      <c r="A129" s="1065"/>
      <c r="B129" s="2"/>
      <c r="R129" s="1065"/>
      <c r="S129" s="1065"/>
      <c r="T129" s="1065"/>
      <c r="U129" s="1065"/>
      <c r="V129" s="1065"/>
      <c r="W129" s="1065"/>
      <c r="AL129" s="1065"/>
      <c r="AM129" s="1065"/>
      <c r="AN129" s="1065"/>
      <c r="AO129" s="1065"/>
      <c r="AP129" s="1065"/>
      <c r="AQ129" s="1065"/>
      <c r="AR129" s="1065"/>
      <c r="AS129" s="1065"/>
      <c r="AT129" s="1065"/>
      <c r="AU129" s="1065"/>
      <c r="AV129" s="1065"/>
      <c r="AW129" s="1065"/>
      <c r="AX129" s="1065"/>
      <c r="AY129" s="1065"/>
    </row>
    <row r="130" spans="1:51" ht="13.2" customHeight="1">
      <c r="A130" s="2"/>
      <c r="B130" s="68"/>
      <c r="C130" s="1065"/>
      <c r="R130" s="1065"/>
      <c r="S130" s="1065"/>
      <c r="T130" s="1065"/>
      <c r="U130" s="1065"/>
      <c r="V130" s="1065"/>
      <c r="W130" s="1065"/>
      <c r="AL130" s="2"/>
      <c r="AM130" s="2"/>
      <c r="AN130" s="2"/>
      <c r="AO130" s="2"/>
      <c r="AP130" s="2"/>
      <c r="AQ130" s="2"/>
      <c r="AR130" s="2"/>
      <c r="AS130" s="2"/>
      <c r="AT130" s="2"/>
      <c r="AU130" s="2"/>
      <c r="AV130" s="2"/>
      <c r="AW130" s="2"/>
      <c r="AX130" s="2"/>
      <c r="AY130" s="2"/>
    </row>
    <row r="131" spans="1:51" ht="13.2" customHeight="1">
      <c r="A131" s="2"/>
      <c r="AL131" s="2"/>
      <c r="AM131" s="2"/>
      <c r="AN131" s="2"/>
      <c r="AO131" s="2"/>
      <c r="AP131" s="2"/>
      <c r="AQ131" s="2"/>
      <c r="AR131" s="2"/>
      <c r="AS131" s="2"/>
      <c r="AT131" s="2"/>
      <c r="AU131" s="2"/>
      <c r="AV131" s="2"/>
      <c r="AW131" s="2"/>
      <c r="AX131" s="2"/>
      <c r="AY131" s="2"/>
    </row>
    <row r="132" spans="1:51" ht="13.2" customHeight="1">
      <c r="A132" s="2"/>
      <c r="B132" s="2"/>
      <c r="C132" s="2"/>
      <c r="D132" s="2"/>
      <c r="F132" s="112"/>
      <c r="G132" s="112"/>
      <c r="H132" s="112"/>
      <c r="I132" s="112"/>
      <c r="J132" s="112"/>
      <c r="K132" s="112"/>
      <c r="L132" s="112"/>
      <c r="M132" s="112"/>
      <c r="N132" s="2"/>
      <c r="P132" s="2"/>
      <c r="Q132" s="2"/>
      <c r="U132" s="2"/>
      <c r="V132" s="2"/>
      <c r="W132" s="2"/>
      <c r="AL132" s="2"/>
      <c r="AM132" s="2"/>
      <c r="AN132" s="2"/>
      <c r="AO132" s="2"/>
      <c r="AP132" s="2"/>
      <c r="AQ132" s="2"/>
      <c r="AR132" s="2"/>
      <c r="AS132" s="2"/>
      <c r="AT132" s="2"/>
      <c r="AU132" s="2"/>
      <c r="AV132" s="2"/>
      <c r="AW132" s="2"/>
      <c r="AX132" s="2"/>
      <c r="AY132" s="2"/>
    </row>
    <row r="133" spans="1:51" ht="13.2" customHeight="1">
      <c r="A133" s="2"/>
      <c r="W133" s="2"/>
      <c r="AL133" s="2"/>
      <c r="AM133" s="2"/>
      <c r="AN133" s="2"/>
      <c r="AO133" s="2"/>
      <c r="AP133" s="2"/>
      <c r="AQ133" s="2"/>
      <c r="AR133" s="2"/>
      <c r="AS133" s="2"/>
      <c r="AT133" s="2"/>
      <c r="AU133" s="2"/>
      <c r="AV133" s="2"/>
      <c r="AW133" s="2"/>
      <c r="AX133" s="2"/>
      <c r="AY133" s="2"/>
    </row>
    <row r="134" spans="1:51" ht="13.2"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3.2" customHeight="1">
      <c r="A135" s="2"/>
      <c r="M135" s="2"/>
      <c r="N135" s="2"/>
      <c r="O135" s="2"/>
      <c r="AK135" s="2"/>
      <c r="AL135" s="2"/>
      <c r="AM135" s="2"/>
      <c r="AN135" s="2"/>
      <c r="AO135" s="2"/>
      <c r="AP135" s="2"/>
      <c r="AQ135" s="2"/>
      <c r="AR135" s="2"/>
      <c r="AS135" s="2"/>
      <c r="AT135" s="2"/>
      <c r="AU135" s="2"/>
      <c r="AV135" s="2"/>
      <c r="AW135" s="2"/>
      <c r="AX135" s="2"/>
      <c r="AY135" s="2"/>
    </row>
    <row r="136" spans="1:51" ht="13.2"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3.2"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3.2"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3.2" customHeight="1">
      <c r="A139" s="2"/>
      <c r="B139" s="2"/>
      <c r="C139" s="2"/>
      <c r="D139" s="2"/>
      <c r="E139" s="2"/>
      <c r="F139" s="2"/>
      <c r="G139" s="2"/>
      <c r="H139" s="2"/>
      <c r="I139" s="2"/>
      <c r="J139" s="2"/>
      <c r="K139" s="2"/>
      <c r="L139" s="2"/>
      <c r="M139" s="2"/>
      <c r="N139" s="2"/>
      <c r="O139" s="2"/>
      <c r="P139" s="2"/>
      <c r="Q139" s="2"/>
      <c r="R139" s="2"/>
      <c r="S139" s="68"/>
      <c r="T139" s="1059"/>
      <c r="U139" s="1059"/>
      <c r="V139" s="1059"/>
      <c r="W139" s="1059"/>
      <c r="X139" s="1059"/>
      <c r="Y139" s="1059"/>
      <c r="Z139" s="1059"/>
      <c r="AA139" s="1059"/>
      <c r="AB139" s="1059"/>
      <c r="AC139" s="1059"/>
      <c r="AD139" s="1059"/>
      <c r="AE139" s="1059"/>
      <c r="AF139" s="1059"/>
      <c r="AG139" s="1059"/>
      <c r="AH139" s="1059"/>
      <c r="AI139" s="1059"/>
      <c r="AJ139" s="1059"/>
      <c r="AK139" s="2"/>
      <c r="AL139" s="2"/>
      <c r="AM139" s="2"/>
      <c r="AN139" s="2"/>
      <c r="AO139" s="2"/>
      <c r="AP139" s="2"/>
      <c r="AQ139" s="2"/>
      <c r="AR139" s="2"/>
      <c r="AS139" s="2"/>
      <c r="AT139" s="2"/>
      <c r="AU139" s="2"/>
      <c r="AV139" s="2"/>
      <c r="AW139" s="2"/>
      <c r="AX139" s="2"/>
      <c r="AY139" s="2"/>
    </row>
    <row r="140" spans="1:51" ht="13.2" customHeight="1">
      <c r="A140" s="2"/>
      <c r="B140" s="69"/>
      <c r="C140" s="1059"/>
      <c r="D140" s="1059"/>
      <c r="E140" s="1059"/>
      <c r="F140" s="1059"/>
      <c r="G140" s="1059"/>
      <c r="H140" s="1059"/>
      <c r="I140" s="1059"/>
      <c r="J140" s="1059"/>
      <c r="K140" s="1059"/>
      <c r="L140" s="1059"/>
      <c r="M140" s="1059"/>
      <c r="N140" s="1059"/>
      <c r="O140" s="1059"/>
      <c r="P140" s="1059"/>
      <c r="Q140" s="1059"/>
      <c r="R140" s="1059"/>
      <c r="S140" s="1059"/>
      <c r="T140" s="1059"/>
      <c r="U140" s="1059"/>
      <c r="V140" s="1059"/>
      <c r="W140" s="1059"/>
      <c r="X140" s="1059"/>
      <c r="Y140" s="1059"/>
      <c r="Z140" s="1059"/>
      <c r="AA140" s="1059"/>
      <c r="AB140" s="1059"/>
      <c r="AC140" s="1059"/>
      <c r="AD140" s="1059"/>
      <c r="AE140" s="1059"/>
      <c r="AF140" s="1059"/>
      <c r="AG140" s="1059"/>
      <c r="AH140" s="1059"/>
      <c r="AI140" s="1059"/>
      <c r="AJ140" s="1059"/>
      <c r="AK140" s="2"/>
      <c r="AL140" s="2"/>
      <c r="AM140" s="2"/>
      <c r="AN140" s="2"/>
      <c r="AO140" s="2"/>
      <c r="AP140" s="2"/>
      <c r="AQ140" s="2"/>
      <c r="AR140" s="2"/>
      <c r="AS140" s="2"/>
      <c r="AT140" s="2"/>
      <c r="AU140" s="2"/>
      <c r="AV140" s="2"/>
      <c r="AW140" s="2"/>
      <c r="AX140" s="2"/>
      <c r="AY140" s="2"/>
    </row>
    <row r="141" spans="1:51" ht="13.2" customHeight="1">
      <c r="A141" s="2"/>
      <c r="B141" s="69"/>
      <c r="C141" s="1059"/>
      <c r="D141" s="1059"/>
      <c r="E141" s="1059"/>
      <c r="F141" s="1059"/>
      <c r="G141" s="1059"/>
      <c r="H141" s="1059"/>
      <c r="I141" s="1059"/>
      <c r="J141" s="1059"/>
      <c r="K141" s="1059"/>
      <c r="L141" s="1059"/>
      <c r="M141" s="1059"/>
      <c r="N141" s="1059"/>
      <c r="O141" s="1059"/>
      <c r="P141" s="1059"/>
      <c r="Q141" s="1059"/>
      <c r="R141" s="1059"/>
      <c r="S141" s="1059"/>
      <c r="T141" s="1059"/>
      <c r="U141" s="1059"/>
      <c r="V141" s="1059"/>
      <c r="W141" s="1059"/>
      <c r="X141" s="1059"/>
      <c r="Y141" s="1059"/>
      <c r="Z141" s="1059"/>
      <c r="AA141" s="1059"/>
      <c r="AB141" s="1059"/>
      <c r="AC141" s="1059"/>
      <c r="AD141" s="1059"/>
      <c r="AE141" s="1059"/>
      <c r="AF141" s="1059"/>
      <c r="AG141" s="1059"/>
      <c r="AH141" s="1059"/>
      <c r="AI141" s="1059"/>
      <c r="AJ141" s="1059"/>
      <c r="AK141" s="2"/>
      <c r="AL141" s="2"/>
      <c r="AM141" s="2"/>
      <c r="AN141" s="2"/>
      <c r="AO141" s="2"/>
      <c r="AP141" s="2"/>
      <c r="AQ141" s="2"/>
      <c r="AR141" s="2"/>
      <c r="AS141" s="2"/>
      <c r="AT141" s="2"/>
      <c r="AU141" s="2"/>
      <c r="AV141" s="2"/>
      <c r="AW141" s="2"/>
      <c r="AX141" s="2"/>
      <c r="AY141" s="2"/>
    </row>
    <row r="142" spans="1:51" ht="13.2" customHeight="1">
      <c r="A142" s="2"/>
      <c r="B142" s="69"/>
      <c r="C142" s="1068"/>
      <c r="D142" s="1068"/>
      <c r="E142" s="1068"/>
      <c r="F142" s="1068"/>
      <c r="G142" s="1068"/>
      <c r="H142" s="1068"/>
      <c r="I142" s="1068"/>
      <c r="J142" s="1068"/>
      <c r="K142" s="1068"/>
      <c r="L142" s="1068"/>
      <c r="M142" s="1068"/>
      <c r="N142" s="1068"/>
      <c r="O142" s="1068"/>
      <c r="P142" s="1068"/>
      <c r="Q142" s="1068"/>
      <c r="R142" s="1068"/>
      <c r="S142" s="1068"/>
      <c r="T142" s="1068"/>
      <c r="U142" s="1068"/>
      <c r="V142" s="1068"/>
      <c r="W142" s="1068"/>
      <c r="X142" s="1068"/>
      <c r="Y142" s="1068"/>
      <c r="Z142" s="1068"/>
      <c r="AA142" s="1068"/>
      <c r="AB142" s="1068"/>
      <c r="AC142" s="1068"/>
      <c r="AD142" s="1068"/>
      <c r="AE142" s="1068"/>
      <c r="AF142" s="1068"/>
      <c r="AG142" s="1068"/>
      <c r="AH142" s="1068"/>
      <c r="AI142" s="1068"/>
      <c r="AJ142" s="1068"/>
      <c r="AK142" s="2"/>
      <c r="AL142" s="2"/>
      <c r="AM142" s="2"/>
      <c r="AN142" s="2"/>
      <c r="AO142" s="2"/>
      <c r="AP142" s="2"/>
      <c r="AQ142" s="2"/>
      <c r="AR142" s="2"/>
      <c r="AS142" s="2"/>
      <c r="AT142" s="2"/>
      <c r="AU142" s="2"/>
      <c r="AV142" s="2"/>
      <c r="AW142" s="2"/>
      <c r="AX142" s="2"/>
      <c r="AY142" s="2"/>
    </row>
    <row r="143" spans="1:51" ht="13.2" customHeight="1">
      <c r="A143" s="2"/>
      <c r="D143" s="1068"/>
      <c r="E143" s="1068"/>
      <c r="F143" s="1068"/>
      <c r="G143" s="1068"/>
      <c r="H143" s="1068"/>
      <c r="I143" s="1068"/>
      <c r="J143" s="1068"/>
      <c r="K143" s="1068"/>
      <c r="L143" s="1068"/>
      <c r="M143" s="1068"/>
      <c r="N143" s="1068"/>
      <c r="O143" s="1068"/>
      <c r="P143" s="1068"/>
      <c r="Q143" s="1068"/>
      <c r="R143" s="1068"/>
      <c r="S143" s="1068"/>
      <c r="T143" s="1068"/>
      <c r="U143" s="1068"/>
      <c r="V143" s="1068"/>
      <c r="W143" s="1068"/>
      <c r="X143" s="1068"/>
      <c r="Y143" s="1068"/>
      <c r="Z143" s="1068"/>
      <c r="AA143" s="1068"/>
      <c r="AB143" s="1068"/>
      <c r="AC143" s="1068"/>
      <c r="AD143" s="1068"/>
      <c r="AE143" s="1068"/>
      <c r="AF143" s="1068"/>
      <c r="AG143" s="1068"/>
      <c r="AH143" s="1068"/>
      <c r="AI143" s="1068"/>
      <c r="AJ143" s="1068"/>
      <c r="AK143" s="2"/>
      <c r="AL143" s="2"/>
      <c r="AM143" s="2"/>
      <c r="AN143" s="2"/>
      <c r="AO143" s="2"/>
      <c r="AP143" s="2"/>
      <c r="AQ143" s="2"/>
      <c r="AR143" s="2"/>
      <c r="AS143" s="2"/>
      <c r="AT143" s="2"/>
      <c r="AU143" s="2"/>
      <c r="AV143" s="2"/>
      <c r="AW143" s="2"/>
      <c r="AX143" s="2"/>
      <c r="AY143" s="2"/>
    </row>
    <row r="144" spans="1:51" ht="13.2" customHeight="1">
      <c r="A144" s="2"/>
      <c r="B144" s="1110"/>
      <c r="C144" s="1068"/>
      <c r="D144" s="1068"/>
      <c r="E144" s="1068"/>
      <c r="F144" s="1068"/>
      <c r="G144" s="1068"/>
      <c r="H144" s="1068"/>
      <c r="I144" s="1068"/>
      <c r="J144" s="1068"/>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068"/>
      <c r="AJ144" s="1068"/>
      <c r="AK144" s="2"/>
      <c r="AL144" s="2"/>
      <c r="AM144" s="2"/>
      <c r="AN144" s="2"/>
      <c r="AO144" s="2"/>
      <c r="AP144" s="2"/>
      <c r="AQ144" s="2"/>
      <c r="AR144" s="2"/>
      <c r="AS144" s="2"/>
      <c r="AT144" s="2"/>
      <c r="AU144" s="2"/>
      <c r="AV144" s="2"/>
      <c r="AW144" s="2"/>
      <c r="AX144" s="2"/>
      <c r="AY144" s="2"/>
    </row>
    <row r="145" spans="1:108" ht="13.2" customHeight="1">
      <c r="A145" s="2"/>
      <c r="B145" s="2"/>
      <c r="C145" s="1068"/>
      <c r="D145" s="1068"/>
      <c r="E145" s="1068"/>
      <c r="F145" s="1068"/>
      <c r="G145" s="1068"/>
      <c r="H145" s="1068"/>
      <c r="I145" s="1068"/>
      <c r="J145" s="1068"/>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068"/>
      <c r="AJ145" s="1068"/>
      <c r="AK145" s="2"/>
      <c r="AL145" s="2"/>
      <c r="AM145" s="2"/>
      <c r="AN145" s="2"/>
      <c r="AO145" s="2"/>
      <c r="AP145" s="2"/>
      <c r="AQ145" s="2"/>
      <c r="AR145" s="2"/>
      <c r="AS145" s="2"/>
      <c r="AT145" s="2"/>
      <c r="AU145" s="2"/>
      <c r="AV145" s="2"/>
      <c r="AW145" s="2"/>
      <c r="AX145" s="2"/>
      <c r="AY145" s="2"/>
    </row>
    <row r="146" spans="1:108" ht="13.2" customHeight="1">
      <c r="A146" s="2"/>
      <c r="D146" s="1068"/>
      <c r="E146" s="1068"/>
      <c r="F146" s="1068"/>
      <c r="G146" s="1068"/>
      <c r="H146" s="1068"/>
      <c r="I146" s="1068"/>
      <c r="J146" s="1068"/>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068"/>
      <c r="AJ146" s="1068"/>
      <c r="AK146" s="2"/>
      <c r="AL146" s="2"/>
      <c r="AM146" s="2"/>
      <c r="AN146" s="2"/>
      <c r="AO146" s="2"/>
      <c r="AP146" s="2"/>
      <c r="AQ146" s="2"/>
      <c r="AR146" s="2"/>
      <c r="AS146" s="2"/>
      <c r="AT146" s="2"/>
      <c r="AU146" s="2"/>
      <c r="AV146" s="2"/>
      <c r="AW146" s="2"/>
      <c r="AX146" s="2"/>
      <c r="AY146" s="2"/>
    </row>
    <row r="147" spans="1:108" ht="13.2" customHeight="1">
      <c r="A147" s="2"/>
      <c r="B147" s="1110"/>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3.2"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3.2"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819</v>
      </c>
    </row>
    <row r="150" spans="1:108" ht="13.2" customHeight="1">
      <c r="A150" s="2"/>
      <c r="B150" s="2"/>
      <c r="D150" s="2"/>
      <c r="E150" s="2"/>
      <c r="F150" s="1371"/>
      <c r="G150" s="1371"/>
      <c r="H150" s="1371"/>
      <c r="I150" s="1371"/>
      <c r="J150" s="1371"/>
      <c r="K150" s="1371"/>
      <c r="L150" s="1371"/>
      <c r="M150" s="1371"/>
      <c r="N150" s="1371"/>
      <c r="O150" s="1371"/>
      <c r="P150" s="1371"/>
      <c r="Q150" s="1371"/>
      <c r="R150" s="1371"/>
      <c r="S150" s="1371"/>
      <c r="T150" s="1371"/>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Balance of Los Angeles County</v>
      </c>
    </row>
    <row r="151" spans="1:108" ht="13.2" customHeight="1">
      <c r="A151" s="2"/>
      <c r="B151" s="2"/>
      <c r="D151" s="2"/>
      <c r="E151" s="2"/>
      <c r="F151" s="1058"/>
      <c r="G151" s="1058"/>
      <c r="H151" s="1058"/>
      <c r="I151" s="1058"/>
      <c r="J151" s="1058"/>
      <c r="K151" s="1058"/>
      <c r="L151" s="1058"/>
      <c r="M151" s="1058"/>
      <c r="N151" s="1058"/>
      <c r="O151" s="1058"/>
      <c r="P151" s="1058"/>
      <c r="Q151" s="1058"/>
      <c r="R151" s="1058"/>
      <c r="S151" s="1058"/>
      <c r="T151" s="1058"/>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820</v>
      </c>
    </row>
    <row r="152" spans="1:108" ht="13.2" customHeight="1">
      <c r="BM152">
        <v>4</v>
      </c>
      <c r="BN152" s="2" t="s">
        <v>821</v>
      </c>
    </row>
    <row r="153" spans="1:108" ht="13.2" customHeight="1">
      <c r="D153" t="s">
        <v>822</v>
      </c>
      <c r="O153" s="1409" t="s">
        <v>2688</v>
      </c>
      <c r="P153" s="1409"/>
      <c r="Q153" s="1409"/>
      <c r="R153" s="1409"/>
      <c r="S153" s="1409"/>
      <c r="T153" s="1409"/>
      <c r="U153" s="1409"/>
      <c r="V153" s="1409"/>
      <c r="W153" s="1409"/>
      <c r="X153" s="1409"/>
      <c r="Y153" s="1409"/>
      <c r="Z153" s="1409"/>
      <c r="AA153" s="1409"/>
      <c r="AB153" s="1409"/>
      <c r="AC153" s="1409"/>
      <c r="AD153" s="1409"/>
      <c r="AE153" s="1409"/>
      <c r="AF153" s="1409"/>
      <c r="AG153" s="1409"/>
      <c r="AH153" s="1409"/>
      <c r="BM153">
        <v>5</v>
      </c>
      <c r="BN153" s="2" t="s">
        <v>823</v>
      </c>
      <c r="CR153" s="24" t="s">
        <v>824</v>
      </c>
      <c r="CS153" s="25"/>
      <c r="CT153" s="25"/>
      <c r="CU153" s="25"/>
      <c r="CV153" s="25"/>
      <c r="CW153" s="25"/>
      <c r="CX153" s="11"/>
      <c r="CY153" s="24" t="s">
        <v>825</v>
      </c>
      <c r="CZ153" s="11"/>
      <c r="DA153" s="11"/>
      <c r="DB153" s="11"/>
      <c r="DC153" s="11"/>
      <c r="DD153" s="11"/>
    </row>
    <row r="154" spans="1:108" ht="13.2" customHeight="1">
      <c r="D154" s="186" t="s">
        <v>826</v>
      </c>
      <c r="O154" s="1271" t="s">
        <v>2689</v>
      </c>
      <c r="P154" s="1271"/>
      <c r="Q154" s="1271"/>
      <c r="R154" s="1271"/>
      <c r="S154" s="1271"/>
      <c r="T154" s="1271"/>
      <c r="U154" s="1271"/>
      <c r="V154" s="1271"/>
      <c r="W154" s="1271"/>
      <c r="X154" s="1271"/>
      <c r="Y154" s="1271"/>
      <c r="Z154" s="1271"/>
      <c r="AA154" s="1271"/>
      <c r="AB154" s="1271"/>
      <c r="AC154" s="1271"/>
      <c r="AD154" s="1271"/>
      <c r="AE154" s="1271"/>
      <c r="AF154" s="1271"/>
      <c r="AG154" s="1271"/>
      <c r="AH154" s="1271"/>
      <c r="BM154">
        <v>6</v>
      </c>
      <c r="BN154" s="2" t="s">
        <v>827</v>
      </c>
      <c r="CR154" s="24"/>
      <c r="CS154" s="25"/>
      <c r="CT154" s="25"/>
      <c r="CU154" s="25"/>
      <c r="CV154" s="25"/>
      <c r="CW154" s="25"/>
      <c r="CX154" s="11"/>
      <c r="CY154" s="24"/>
      <c r="CZ154" s="11"/>
      <c r="DA154" s="11"/>
      <c r="DB154" s="11"/>
      <c r="DC154" s="11"/>
      <c r="DD154" s="11"/>
    </row>
    <row r="155" spans="1:108" ht="13.2" customHeight="1">
      <c r="D155" s="6" t="s">
        <v>828</v>
      </c>
      <c r="F155" s="6"/>
      <c r="G155" s="6"/>
      <c r="H155" s="6"/>
      <c r="I155" s="6"/>
      <c r="J155" s="6"/>
      <c r="K155" s="6"/>
      <c r="L155" s="6"/>
      <c r="M155" s="6"/>
      <c r="N155" s="6"/>
      <c r="O155" s="1419" t="s">
        <v>2878</v>
      </c>
      <c r="P155" s="1419"/>
      <c r="Q155" s="1419"/>
      <c r="R155" s="1419"/>
      <c r="S155" s="1419"/>
      <c r="T155" s="1419"/>
      <c r="U155" s="1419"/>
      <c r="V155" s="1419"/>
      <c r="W155" s="1419"/>
      <c r="X155" s="1419"/>
      <c r="Y155" s="1419"/>
      <c r="Z155" s="1419"/>
      <c r="AA155" s="1419"/>
      <c r="AB155" s="1419"/>
      <c r="AC155" s="1419"/>
      <c r="AD155" s="1419"/>
      <c r="AE155" s="1419"/>
      <c r="AF155" s="1419"/>
      <c r="AG155" s="1419"/>
      <c r="AH155" s="1419"/>
      <c r="BM155">
        <v>7</v>
      </c>
      <c r="BN155" s="2" t="s">
        <v>829</v>
      </c>
      <c r="CR155" s="24"/>
      <c r="CS155" s="25"/>
      <c r="CT155" s="25"/>
      <c r="CU155" s="25"/>
      <c r="CV155" s="25"/>
      <c r="CW155" s="25"/>
      <c r="CX155" s="11"/>
      <c r="CY155" s="24"/>
      <c r="CZ155" s="11"/>
      <c r="DA155" s="11"/>
      <c r="DB155" s="11"/>
      <c r="DC155" s="11"/>
      <c r="DD155" s="11"/>
    </row>
    <row r="156" spans="1:108" ht="13.2" customHeight="1">
      <c r="D156" t="s">
        <v>830</v>
      </c>
      <c r="O156" s="1331" t="s">
        <v>2690</v>
      </c>
      <c r="P156" s="1331"/>
      <c r="Q156" s="1331"/>
      <c r="R156" s="1331"/>
      <c r="S156" s="1331"/>
      <c r="T156" s="1331"/>
      <c r="U156" s="1331"/>
      <c r="V156" s="1331"/>
      <c r="W156" s="1331"/>
      <c r="X156" s="1331"/>
      <c r="Y156" s="1331"/>
      <c r="Z156" s="1331"/>
      <c r="AA156" s="1331"/>
      <c r="AB156" s="1331"/>
      <c r="AC156" s="1331"/>
      <c r="AD156" s="1331"/>
      <c r="AE156" s="1331"/>
      <c r="AF156" s="1331"/>
      <c r="AG156" s="1331"/>
      <c r="AH156" s="1331"/>
      <c r="BT156" t="s">
        <v>311</v>
      </c>
      <c r="CB156" s="109" t="s">
        <v>831</v>
      </c>
      <c r="CC156" s="110"/>
      <c r="CD156" s="110"/>
      <c r="CE156" s="110"/>
      <c r="CF156" s="110"/>
      <c r="CG156" s="110"/>
      <c r="CH156" s="110"/>
      <c r="CI156" s="2"/>
      <c r="CJ156" s="109" t="s">
        <v>832</v>
      </c>
      <c r="CK156" s="2"/>
      <c r="CL156" s="2"/>
      <c r="CM156" s="2"/>
      <c r="CN156" s="2"/>
      <c r="CR156" s="24"/>
      <c r="CS156" s="25"/>
      <c r="CT156" s="25"/>
      <c r="CU156" s="25"/>
      <c r="CV156" s="25"/>
      <c r="CW156" s="25"/>
      <c r="CX156" s="11"/>
      <c r="CY156" s="24"/>
      <c r="CZ156" s="11"/>
      <c r="DA156" s="11"/>
      <c r="DB156" s="11"/>
      <c r="DC156" s="11"/>
      <c r="DD156" s="11"/>
    </row>
    <row r="157" spans="1:108" ht="13.2" customHeight="1">
      <c r="D157" t="s">
        <v>833</v>
      </c>
      <c r="O157" s="1409" t="s">
        <v>965</v>
      </c>
      <c r="P157" s="1409"/>
      <c r="Q157" s="1409"/>
      <c r="R157" s="1409"/>
      <c r="S157" s="1409"/>
      <c r="T157" s="1409"/>
      <c r="U157" s="1409"/>
      <c r="V157" s="1409"/>
      <c r="W157" s="1409"/>
      <c r="X157" s="1409"/>
      <c r="Y157" s="6"/>
      <c r="Z157" s="6"/>
      <c r="AA157" s="6"/>
      <c r="AB157" s="6"/>
      <c r="AC157" s="6"/>
      <c r="AD157" s="6"/>
      <c r="AE157" s="6"/>
      <c r="AF157" s="6"/>
      <c r="BN157" s="111" t="s">
        <v>834</v>
      </c>
      <c r="BS157">
        <v>2</v>
      </c>
      <c r="BT157" t="s">
        <v>835</v>
      </c>
      <c r="CB157" s="172" t="s">
        <v>836</v>
      </c>
      <c r="CC157" s="110"/>
      <c r="CD157" s="110"/>
      <c r="CE157" s="110"/>
      <c r="CF157" s="110"/>
      <c r="CG157" s="110"/>
      <c r="CH157" s="110"/>
      <c r="CI157" s="2"/>
      <c r="CJ157" s="172" t="s">
        <v>837</v>
      </c>
      <c r="CK157" s="2"/>
      <c r="CL157" s="2"/>
      <c r="CM157" s="2"/>
      <c r="CN157" s="2"/>
      <c r="CR157" s="11"/>
      <c r="CS157" s="25"/>
      <c r="CT157" s="25"/>
      <c r="CU157" s="25"/>
      <c r="CV157" s="25"/>
      <c r="CW157" s="25"/>
      <c r="CX157" s="11"/>
      <c r="CY157" s="11"/>
      <c r="CZ157" s="11"/>
      <c r="DA157" s="11"/>
      <c r="DB157" s="11"/>
      <c r="DC157" s="11"/>
      <c r="DD157" s="11"/>
    </row>
    <row r="158" spans="1:108" ht="13.2" customHeight="1">
      <c r="D158" t="s">
        <v>838</v>
      </c>
      <c r="O158" s="1439">
        <v>92101</v>
      </c>
      <c r="P158" s="1439"/>
      <c r="Q158" s="1439"/>
      <c r="R158" s="1439"/>
      <c r="S158" s="7"/>
      <c r="T158" s="7"/>
      <c r="U158" s="7"/>
      <c r="V158" s="7"/>
      <c r="W158" s="7"/>
      <c r="X158" s="7"/>
      <c r="Y158" s="7"/>
      <c r="Z158" s="7"/>
      <c r="AA158" s="7"/>
      <c r="AB158" s="7"/>
      <c r="AC158" s="7"/>
      <c r="AD158" s="7"/>
      <c r="AE158" s="7"/>
      <c r="AF158" s="7"/>
      <c r="BN158" s="111" t="s">
        <v>839</v>
      </c>
      <c r="BS158">
        <v>7</v>
      </c>
      <c r="BT158" t="s">
        <v>840</v>
      </c>
      <c r="CB158" s="1176"/>
      <c r="CC158" s="1177"/>
      <c r="CD158" s="1178"/>
      <c r="CE158" s="1178"/>
      <c r="CF158" s="1178"/>
      <c r="CG158" s="1178"/>
      <c r="CH158" s="1178"/>
      <c r="CI158" s="2"/>
      <c r="CJ158" s="2"/>
      <c r="CK158" s="2"/>
      <c r="CL158" s="2"/>
      <c r="CM158" s="2"/>
      <c r="CN158" s="2"/>
      <c r="CR158" s="11"/>
      <c r="CS158" s="25"/>
      <c r="CT158" s="25"/>
      <c r="CU158" s="25"/>
      <c r="CV158" s="25"/>
      <c r="CW158" s="25"/>
      <c r="CX158" s="11"/>
      <c r="CY158" s="11"/>
      <c r="CZ158" s="11"/>
      <c r="DA158" s="11"/>
      <c r="DB158" s="11"/>
      <c r="DC158" s="11"/>
      <c r="DD158" s="11"/>
    </row>
    <row r="159" spans="1:108" ht="13.2" customHeight="1" thickBot="1">
      <c r="D159" t="s">
        <v>841</v>
      </c>
      <c r="O159" s="1448" t="s">
        <v>2691</v>
      </c>
      <c r="P159" s="1448"/>
      <c r="Q159" s="1448"/>
      <c r="R159" s="1448"/>
      <c r="S159" s="1448"/>
      <c r="T159" s="1448"/>
      <c r="V159" s="56" t="s">
        <v>842</v>
      </c>
      <c r="W159" s="1440" t="s">
        <v>2693</v>
      </c>
      <c r="X159" s="1440"/>
      <c r="Y159" s="8"/>
      <c r="Z159" s="8"/>
      <c r="AA159" s="8"/>
      <c r="AB159" s="8"/>
      <c r="AC159" s="8"/>
      <c r="AD159" s="8"/>
      <c r="AE159" s="8"/>
      <c r="AF159" s="8"/>
      <c r="BN159" s="111" t="s">
        <v>843</v>
      </c>
      <c r="BS159">
        <v>7</v>
      </c>
      <c r="BT159" t="s">
        <v>844</v>
      </c>
      <c r="CB159" s="218" t="s">
        <v>845</v>
      </c>
      <c r="CC159" s="219" t="s">
        <v>846</v>
      </c>
      <c r="CD159" s="219" t="s">
        <v>847</v>
      </c>
      <c r="CE159" s="219" t="s">
        <v>848</v>
      </c>
      <c r="CF159" s="219" t="s">
        <v>849</v>
      </c>
      <c r="CG159" s="219" t="s">
        <v>850</v>
      </c>
      <c r="CH159" s="219" t="s">
        <v>851</v>
      </c>
      <c r="CI159" s="2"/>
      <c r="CJ159" s="219" t="s">
        <v>846</v>
      </c>
      <c r="CK159" s="219" t="s">
        <v>847</v>
      </c>
      <c r="CL159" s="219" t="s">
        <v>848</v>
      </c>
      <c r="CM159" s="219" t="s">
        <v>849</v>
      </c>
      <c r="CN159" s="219" t="s">
        <v>850</v>
      </c>
      <c r="CR159" s="11"/>
      <c r="CS159" s="1179" t="s">
        <v>852</v>
      </c>
      <c r="CT159" s="1180" t="s">
        <v>847</v>
      </c>
      <c r="CU159" s="1180" t="s">
        <v>848</v>
      </c>
      <c r="CV159" s="1180" t="s">
        <v>849</v>
      </c>
      <c r="CW159" s="1180" t="s">
        <v>853</v>
      </c>
      <c r="CX159" s="11"/>
      <c r="CY159" s="11"/>
      <c r="CZ159" s="1179" t="s">
        <v>852</v>
      </c>
      <c r="DA159" s="1180" t="s">
        <v>847</v>
      </c>
      <c r="DB159" s="1180" t="s">
        <v>848</v>
      </c>
      <c r="DC159" s="1180" t="s">
        <v>849</v>
      </c>
      <c r="DD159" s="1180" t="s">
        <v>853</v>
      </c>
    </row>
    <row r="160" spans="1:108" ht="13.2" customHeight="1">
      <c r="D160" t="s">
        <v>854</v>
      </c>
      <c r="O160" s="1448" t="s">
        <v>2691</v>
      </c>
      <c r="P160" s="1448"/>
      <c r="Q160" s="1448"/>
      <c r="R160" s="1448"/>
      <c r="S160" s="1448"/>
      <c r="T160" s="1448"/>
      <c r="U160" s="8"/>
      <c r="V160" s="8"/>
      <c r="W160" s="8"/>
      <c r="X160" s="8"/>
      <c r="Y160" s="8"/>
      <c r="Z160" s="8"/>
      <c r="AA160" s="8"/>
      <c r="AB160" s="8"/>
      <c r="AC160" s="8"/>
      <c r="AD160" s="8"/>
      <c r="AE160" s="8"/>
      <c r="AF160" s="8"/>
      <c r="BN160" s="111" t="s">
        <v>855</v>
      </c>
      <c r="BS160">
        <v>6</v>
      </c>
      <c r="BT160" t="s">
        <v>856</v>
      </c>
      <c r="CB160" s="220" t="s">
        <v>835</v>
      </c>
      <c r="CC160" s="310">
        <v>2970</v>
      </c>
      <c r="CD160" s="311">
        <v>3182</v>
      </c>
      <c r="CE160" s="312">
        <v>3820</v>
      </c>
      <c r="CF160" s="311">
        <v>4412</v>
      </c>
      <c r="CG160" s="312">
        <v>4922</v>
      </c>
      <c r="CH160" s="313">
        <v>5432</v>
      </c>
      <c r="CI160" s="2" t="s">
        <v>835</v>
      </c>
      <c r="CJ160" s="674">
        <v>2142</v>
      </c>
      <c r="CK160" s="674">
        <v>2385</v>
      </c>
      <c r="CL160" s="674">
        <v>2912</v>
      </c>
      <c r="CM160" s="674">
        <v>3724</v>
      </c>
      <c r="CN160" s="674">
        <v>4413</v>
      </c>
      <c r="CR160" s="111" t="s">
        <v>834</v>
      </c>
      <c r="CS160" s="200">
        <v>491221</v>
      </c>
      <c r="CT160" s="200">
        <v>566373</v>
      </c>
      <c r="CU160" s="200">
        <v>683200</v>
      </c>
      <c r="CV160" s="200">
        <v>874496</v>
      </c>
      <c r="CW160" s="200">
        <v>974243</v>
      </c>
      <c r="CX160" s="11"/>
      <c r="CY160" s="111" t="s">
        <v>834</v>
      </c>
      <c r="CZ160" s="200">
        <v>491221</v>
      </c>
      <c r="DA160" s="200">
        <v>566373</v>
      </c>
      <c r="DB160" s="200">
        <v>683200</v>
      </c>
      <c r="DC160" s="200">
        <v>874496</v>
      </c>
      <c r="DD160" s="200">
        <v>974243</v>
      </c>
    </row>
    <row r="161" spans="1:108" ht="13.2" customHeight="1">
      <c r="D161" t="s">
        <v>857</v>
      </c>
      <c r="O161" s="1417" t="s">
        <v>2692</v>
      </c>
      <c r="P161" s="1417"/>
      <c r="Q161" s="1417"/>
      <c r="R161" s="1417"/>
      <c r="S161" s="1417"/>
      <c r="T161" s="1417"/>
      <c r="U161" s="1417"/>
      <c r="V161" s="1417"/>
      <c r="W161" s="1417"/>
      <c r="X161" s="1417"/>
      <c r="Y161" s="1417"/>
      <c r="Z161" s="1417"/>
      <c r="AA161" s="1417"/>
      <c r="AB161" s="1417"/>
      <c r="AC161" s="1417"/>
      <c r="AD161" s="1417"/>
      <c r="AE161" s="1417"/>
      <c r="AF161" s="1417"/>
      <c r="AG161" s="1417"/>
      <c r="AH161" s="1417"/>
      <c r="BJ161" t="s">
        <v>710</v>
      </c>
      <c r="BN161" s="111" t="s">
        <v>858</v>
      </c>
      <c r="BS161">
        <v>7</v>
      </c>
      <c r="BT161" t="s">
        <v>859</v>
      </c>
      <c r="CB161" s="221" t="s">
        <v>840</v>
      </c>
      <c r="CC161" s="314">
        <v>2184</v>
      </c>
      <c r="CD161" s="315">
        <v>2340</v>
      </c>
      <c r="CE161" s="314">
        <v>2810</v>
      </c>
      <c r="CF161" s="315">
        <v>3244</v>
      </c>
      <c r="CG161" s="315">
        <v>3620</v>
      </c>
      <c r="CH161" s="316">
        <v>3994</v>
      </c>
      <c r="CI161" s="2" t="s">
        <v>840</v>
      </c>
      <c r="CJ161" s="674">
        <v>1068</v>
      </c>
      <c r="CK161" s="674">
        <v>1165</v>
      </c>
      <c r="CL161" s="674">
        <v>1529</v>
      </c>
      <c r="CM161" s="674">
        <v>2126</v>
      </c>
      <c r="CN161" s="674">
        <v>2527</v>
      </c>
      <c r="CR161" s="111" t="s">
        <v>839</v>
      </c>
      <c r="CS161" s="198">
        <v>402640</v>
      </c>
      <c r="CT161" s="198">
        <v>464240</v>
      </c>
      <c r="CU161" s="198">
        <v>560000</v>
      </c>
      <c r="CV161" s="198">
        <v>716800</v>
      </c>
      <c r="CW161" s="198">
        <v>798560</v>
      </c>
      <c r="CX161" s="11"/>
      <c r="CY161" s="111" t="s">
        <v>839</v>
      </c>
      <c r="CZ161" s="198">
        <v>402640</v>
      </c>
      <c r="DA161" s="198">
        <v>464240</v>
      </c>
      <c r="DB161" s="198">
        <v>560000</v>
      </c>
      <c r="DC161" s="198">
        <v>716800</v>
      </c>
      <c r="DD161" s="198">
        <v>798560</v>
      </c>
    </row>
    <row r="162" spans="1:108" ht="13.2" customHeight="1">
      <c r="O162" s="95"/>
      <c r="P162" s="95"/>
      <c r="Q162" s="95"/>
      <c r="R162" s="95"/>
      <c r="S162" s="95"/>
      <c r="T162" s="95"/>
      <c r="U162" s="95"/>
      <c r="V162" s="95"/>
      <c r="W162" s="95"/>
      <c r="X162" s="95"/>
      <c r="Y162" s="95"/>
      <c r="Z162" s="95"/>
      <c r="AA162" s="95"/>
      <c r="AB162" s="95"/>
      <c r="AC162" s="95"/>
      <c r="AD162" s="95"/>
      <c r="AE162" s="95"/>
      <c r="AF162" s="95"/>
      <c r="AG162" s="95"/>
      <c r="AH162" s="95"/>
      <c r="BJ162" t="s">
        <v>860</v>
      </c>
      <c r="BN162" s="111" t="s">
        <v>861</v>
      </c>
      <c r="BS162">
        <v>7</v>
      </c>
      <c r="BT162" t="s">
        <v>862</v>
      </c>
      <c r="CB162" s="221" t="s">
        <v>844</v>
      </c>
      <c r="CC162" s="317">
        <v>1934</v>
      </c>
      <c r="CD162" s="318">
        <v>2072</v>
      </c>
      <c r="CE162" s="317">
        <v>2486</v>
      </c>
      <c r="CF162" s="318">
        <v>2872</v>
      </c>
      <c r="CG162" s="318">
        <v>3204</v>
      </c>
      <c r="CH162" s="319">
        <v>3536</v>
      </c>
      <c r="CI162" s="2" t="s">
        <v>844</v>
      </c>
      <c r="CJ162" s="674">
        <v>1387</v>
      </c>
      <c r="CK162" s="674">
        <v>1396</v>
      </c>
      <c r="CL162" s="674">
        <v>1698</v>
      </c>
      <c r="CM162" s="674">
        <v>2220</v>
      </c>
      <c r="CN162" s="674">
        <v>2714</v>
      </c>
      <c r="CR162" s="111" t="s">
        <v>843</v>
      </c>
      <c r="CS162" s="200">
        <v>402640</v>
      </c>
      <c r="CT162" s="200">
        <v>464240</v>
      </c>
      <c r="CU162" s="200">
        <v>560000</v>
      </c>
      <c r="CV162" s="200">
        <v>716800</v>
      </c>
      <c r="CW162" s="200">
        <v>798560</v>
      </c>
      <c r="CX162" s="11"/>
      <c r="CY162" s="111" t="s">
        <v>843</v>
      </c>
      <c r="CZ162" s="200">
        <v>402640</v>
      </c>
      <c r="DA162" s="200">
        <v>464240</v>
      </c>
      <c r="DB162" s="200">
        <v>560000</v>
      </c>
      <c r="DC162" s="200">
        <v>716800</v>
      </c>
      <c r="DD162" s="200">
        <v>798560</v>
      </c>
    </row>
    <row r="163" spans="1:108" ht="13.2" customHeight="1">
      <c r="C163" s="21" t="s">
        <v>863</v>
      </c>
      <c r="D163" s="2" t="s">
        <v>864</v>
      </c>
      <c r="O163" s="95"/>
      <c r="P163" s="95"/>
      <c r="Q163" s="95"/>
      <c r="R163" s="95"/>
      <c r="S163" s="95"/>
      <c r="T163" s="95"/>
      <c r="U163" s="95"/>
      <c r="V163" s="95"/>
      <c r="W163" s="95"/>
      <c r="X163" s="95"/>
      <c r="Y163" s="95"/>
      <c r="Z163" s="95"/>
      <c r="AA163" s="95"/>
      <c r="AB163" s="95"/>
      <c r="AC163" s="95"/>
      <c r="AD163" s="95"/>
      <c r="AE163" s="95"/>
      <c r="AF163" s="95"/>
      <c r="AG163" s="95"/>
      <c r="AH163" s="95"/>
      <c r="BN163" s="111" t="s">
        <v>865</v>
      </c>
      <c r="BS163">
        <v>2</v>
      </c>
      <c r="BT163" t="s">
        <v>866</v>
      </c>
      <c r="CB163" s="221" t="s">
        <v>856</v>
      </c>
      <c r="CC163" s="317">
        <v>1700</v>
      </c>
      <c r="CD163" s="318">
        <v>1820</v>
      </c>
      <c r="CE163" s="317">
        <v>2184</v>
      </c>
      <c r="CF163" s="318">
        <v>2524</v>
      </c>
      <c r="CG163" s="318">
        <v>2816</v>
      </c>
      <c r="CH163" s="319">
        <v>3108</v>
      </c>
      <c r="CI163" s="2" t="s">
        <v>856</v>
      </c>
      <c r="CJ163" s="674">
        <v>1155</v>
      </c>
      <c r="CK163" s="674">
        <v>1270</v>
      </c>
      <c r="CL163" s="674">
        <v>1625</v>
      </c>
      <c r="CM163" s="674">
        <v>2260</v>
      </c>
      <c r="CN163" s="674">
        <v>2726</v>
      </c>
      <c r="CR163" s="111" t="s">
        <v>855</v>
      </c>
      <c r="CS163" s="198">
        <v>369278</v>
      </c>
      <c r="CT163" s="198">
        <v>425774</v>
      </c>
      <c r="CU163" s="198">
        <v>513600</v>
      </c>
      <c r="CV163" s="198">
        <v>657408</v>
      </c>
      <c r="CW163" s="198">
        <v>732394</v>
      </c>
      <c r="CX163" s="11"/>
      <c r="CY163" s="111" t="s">
        <v>855</v>
      </c>
      <c r="CZ163" s="198">
        <v>369278</v>
      </c>
      <c r="DA163" s="198">
        <v>425774</v>
      </c>
      <c r="DB163" s="198">
        <v>513600</v>
      </c>
      <c r="DC163" s="198">
        <v>657408</v>
      </c>
      <c r="DD163" s="198">
        <v>732394</v>
      </c>
    </row>
    <row r="164" spans="1:108" ht="13.2" customHeight="1">
      <c r="C164" s="21"/>
      <c r="D164" s="1429" t="s">
        <v>867</v>
      </c>
      <c r="E164" s="1429"/>
      <c r="F164" s="1429"/>
      <c r="G164" s="1429"/>
      <c r="H164" s="1429"/>
      <c r="I164" s="1429"/>
      <c r="J164" s="1429"/>
      <c r="K164" s="1429"/>
      <c r="L164" s="1429"/>
      <c r="M164" s="1429"/>
      <c r="N164" s="1429"/>
      <c r="O164" s="1429"/>
      <c r="P164" s="1429"/>
      <c r="Q164" s="1429"/>
      <c r="R164" s="1429"/>
      <c r="S164" s="1429"/>
      <c r="T164" s="1429"/>
      <c r="U164" s="1429"/>
      <c r="V164" s="1429"/>
      <c r="W164" s="1429"/>
      <c r="X164" s="1429"/>
      <c r="Y164" s="1429"/>
      <c r="Z164" s="1429"/>
      <c r="AA164" s="1429"/>
      <c r="AB164" s="1429"/>
      <c r="AC164" s="1429"/>
      <c r="AD164" s="1429"/>
      <c r="AE164" s="1429"/>
      <c r="AF164" s="1429"/>
      <c r="AG164" s="1429"/>
      <c r="AH164" s="1429"/>
      <c r="BN164" s="111" t="s">
        <v>868</v>
      </c>
      <c r="BS164">
        <v>7</v>
      </c>
      <c r="BT164" t="s">
        <v>869</v>
      </c>
      <c r="CB164" s="221" t="s">
        <v>859</v>
      </c>
      <c r="CC164" s="317">
        <v>1796</v>
      </c>
      <c r="CD164" s="318">
        <v>1924</v>
      </c>
      <c r="CE164" s="317">
        <v>2310</v>
      </c>
      <c r="CF164" s="318">
        <v>2668</v>
      </c>
      <c r="CG164" s="318">
        <v>2976</v>
      </c>
      <c r="CH164" s="319">
        <v>3284</v>
      </c>
      <c r="CI164" s="2" t="s">
        <v>859</v>
      </c>
      <c r="CJ164" s="674">
        <v>1078</v>
      </c>
      <c r="CK164" s="674">
        <v>1175</v>
      </c>
      <c r="CL164" s="674">
        <v>1542</v>
      </c>
      <c r="CM164" s="674">
        <v>2145</v>
      </c>
      <c r="CN164" s="674">
        <v>2316</v>
      </c>
      <c r="CR164" s="111" t="s">
        <v>858</v>
      </c>
      <c r="CS164" s="200">
        <v>402640</v>
      </c>
      <c r="CT164" s="200">
        <v>464240</v>
      </c>
      <c r="CU164" s="200">
        <v>560000</v>
      </c>
      <c r="CV164" s="200">
        <v>716800</v>
      </c>
      <c r="CW164" s="200">
        <v>798560</v>
      </c>
      <c r="CX164" s="11"/>
      <c r="CY164" s="111" t="s">
        <v>858</v>
      </c>
      <c r="CZ164" s="200">
        <v>402640</v>
      </c>
      <c r="DA164" s="200">
        <v>464240</v>
      </c>
      <c r="DB164" s="200">
        <v>560000</v>
      </c>
      <c r="DC164" s="200">
        <v>716800</v>
      </c>
      <c r="DD164" s="200">
        <v>798560</v>
      </c>
    </row>
    <row r="165" spans="1:108" ht="13.2" customHeight="1">
      <c r="C165" s="21"/>
      <c r="D165" s="57"/>
      <c r="E165" s="57"/>
      <c r="F165" s="57"/>
      <c r="G165" s="57"/>
      <c r="H165" s="57"/>
      <c r="I165" s="57"/>
      <c r="J165" s="57"/>
      <c r="K165" s="57"/>
      <c r="L165" s="57"/>
      <c r="M165" s="57"/>
      <c r="N165" s="57"/>
      <c r="O165" s="1181"/>
      <c r="P165" s="1181"/>
      <c r="Q165" s="1181"/>
      <c r="R165" s="1181"/>
      <c r="S165" s="1181"/>
      <c r="T165" s="1181"/>
      <c r="U165" s="1181"/>
      <c r="V165" s="1181"/>
      <c r="W165" s="1181"/>
      <c r="X165" s="1181"/>
      <c r="Y165" s="1181"/>
      <c r="Z165" s="1181"/>
      <c r="AA165" s="95"/>
      <c r="AB165" s="95"/>
      <c r="AC165" s="95"/>
      <c r="AD165" s="95"/>
      <c r="AE165" s="95"/>
      <c r="AF165" s="95"/>
      <c r="AG165" s="95"/>
      <c r="AH165" s="95"/>
      <c r="BN165" s="111" t="s">
        <v>870</v>
      </c>
      <c r="BS165">
        <v>6</v>
      </c>
      <c r="BT165" t="s">
        <v>871</v>
      </c>
      <c r="CB165" s="221" t="s">
        <v>862</v>
      </c>
      <c r="CC165" s="317">
        <v>1700</v>
      </c>
      <c r="CD165" s="318">
        <v>1820</v>
      </c>
      <c r="CE165" s="317">
        <v>2184</v>
      </c>
      <c r="CF165" s="318">
        <v>2524</v>
      </c>
      <c r="CG165" s="318">
        <v>2816</v>
      </c>
      <c r="CH165" s="319">
        <v>3108</v>
      </c>
      <c r="CI165" s="2" t="s">
        <v>862</v>
      </c>
      <c r="CJ165" s="674">
        <v>989</v>
      </c>
      <c r="CK165" s="674">
        <v>995</v>
      </c>
      <c r="CL165" s="674">
        <v>1306</v>
      </c>
      <c r="CM165" s="674">
        <v>1723</v>
      </c>
      <c r="CN165" s="674">
        <v>1729</v>
      </c>
      <c r="CR165" s="111" t="s">
        <v>861</v>
      </c>
      <c r="CS165" s="198">
        <v>402640</v>
      </c>
      <c r="CT165" s="198">
        <v>464240</v>
      </c>
      <c r="CU165" s="198">
        <v>560000</v>
      </c>
      <c r="CV165" s="198">
        <v>716800</v>
      </c>
      <c r="CW165" s="198">
        <v>798560</v>
      </c>
      <c r="CX165" s="11"/>
      <c r="CY165" s="111" t="s">
        <v>861</v>
      </c>
      <c r="CZ165" s="198">
        <v>402640</v>
      </c>
      <c r="DA165" s="198">
        <v>464240</v>
      </c>
      <c r="DB165" s="198">
        <v>560000</v>
      </c>
      <c r="DC165" s="198">
        <v>716800</v>
      </c>
      <c r="DD165" s="198">
        <v>798560</v>
      </c>
    </row>
    <row r="166" spans="1:108" ht="13.2" customHeight="1">
      <c r="B166" s="1"/>
      <c r="C166" s="21"/>
      <c r="D166" s="57"/>
      <c r="E166" s="57"/>
      <c r="F166" s="57"/>
      <c r="G166" s="57"/>
      <c r="H166" s="57"/>
      <c r="I166" s="57"/>
      <c r="J166" s="57"/>
      <c r="K166" s="57"/>
      <c r="L166" s="57"/>
      <c r="M166" s="57"/>
      <c r="N166" s="57"/>
      <c r="O166" s="1181"/>
      <c r="P166" s="1181"/>
      <c r="Q166" s="1181"/>
      <c r="R166" s="1181"/>
      <c r="S166" s="1181"/>
      <c r="T166" s="1181"/>
      <c r="U166" s="1181"/>
      <c r="V166" s="1181"/>
      <c r="W166" s="1181"/>
      <c r="X166" s="1181"/>
      <c r="Y166" s="1181"/>
      <c r="Z166" s="1181"/>
      <c r="AA166" s="95"/>
      <c r="AB166" s="95"/>
      <c r="AC166" s="95"/>
      <c r="AD166" s="95"/>
      <c r="AE166" s="95"/>
      <c r="AF166" s="95"/>
      <c r="AG166" s="95"/>
      <c r="AH166" s="95"/>
      <c r="BN166" s="111" t="s">
        <v>872</v>
      </c>
      <c r="BS166">
        <v>5</v>
      </c>
      <c r="BT166" t="s">
        <v>873</v>
      </c>
      <c r="CB166" s="221" t="s">
        <v>866</v>
      </c>
      <c r="CC166" s="317">
        <v>2970</v>
      </c>
      <c r="CD166" s="318">
        <v>3182</v>
      </c>
      <c r="CE166" s="317">
        <v>3820</v>
      </c>
      <c r="CF166" s="318">
        <v>4412</v>
      </c>
      <c r="CG166" s="318">
        <v>4922</v>
      </c>
      <c r="CH166" s="319">
        <v>5432</v>
      </c>
      <c r="CI166" s="2" t="s">
        <v>866</v>
      </c>
      <c r="CJ166" s="674">
        <v>2142</v>
      </c>
      <c r="CK166" s="674">
        <v>2385</v>
      </c>
      <c r="CL166" s="674">
        <v>2912</v>
      </c>
      <c r="CM166" s="674">
        <v>3724</v>
      </c>
      <c r="CN166" s="674">
        <v>4413</v>
      </c>
      <c r="CR166" s="111" t="s">
        <v>865</v>
      </c>
      <c r="CS166" s="200">
        <v>491221</v>
      </c>
      <c r="CT166" s="200">
        <v>566373</v>
      </c>
      <c r="CU166" s="200">
        <v>683200</v>
      </c>
      <c r="CV166" s="200">
        <v>874496</v>
      </c>
      <c r="CW166" s="200">
        <v>974243</v>
      </c>
      <c r="CX166" s="11"/>
      <c r="CY166" s="111" t="s">
        <v>865</v>
      </c>
      <c r="CZ166" s="200">
        <v>491221</v>
      </c>
      <c r="DA166" s="200">
        <v>566373</v>
      </c>
      <c r="DB166" s="200">
        <v>683200</v>
      </c>
      <c r="DC166" s="200">
        <v>874496</v>
      </c>
      <c r="DD166" s="200">
        <v>974243</v>
      </c>
    </row>
    <row r="167" spans="1:108" ht="13.2" customHeight="1">
      <c r="B167" s="1"/>
      <c r="C167" s="21"/>
      <c r="D167" s="57"/>
      <c r="E167" s="57"/>
      <c r="F167" s="57"/>
      <c r="G167" s="57"/>
      <c r="H167" s="57"/>
      <c r="I167" s="57"/>
      <c r="J167" s="57"/>
      <c r="K167" s="57"/>
      <c r="L167" s="57"/>
      <c r="M167" s="57"/>
      <c r="N167" s="57"/>
      <c r="O167" s="1181"/>
      <c r="P167" s="1181"/>
      <c r="Q167" s="1181"/>
      <c r="R167" s="1181"/>
      <c r="S167" s="1181"/>
      <c r="T167" s="1181"/>
      <c r="U167" s="1181"/>
      <c r="V167" s="1181"/>
      <c r="W167" s="1181"/>
      <c r="X167" s="1181"/>
      <c r="Y167" s="1181"/>
      <c r="Z167" s="1181"/>
      <c r="AA167" s="95"/>
      <c r="AB167" s="95"/>
      <c r="AC167" s="95"/>
      <c r="AD167" s="95"/>
      <c r="AE167" s="95"/>
      <c r="AF167" s="95"/>
      <c r="AG167" s="95"/>
      <c r="AH167" s="95"/>
      <c r="BN167" s="111" t="s">
        <v>874</v>
      </c>
      <c r="BS167">
        <v>7</v>
      </c>
      <c r="BT167" t="s">
        <v>875</v>
      </c>
      <c r="CB167" s="221" t="s">
        <v>869</v>
      </c>
      <c r="CC167" s="317">
        <v>1700</v>
      </c>
      <c r="CD167" s="318">
        <v>1820</v>
      </c>
      <c r="CE167" s="317">
        <v>2184</v>
      </c>
      <c r="CF167" s="318">
        <v>2524</v>
      </c>
      <c r="CG167" s="318">
        <v>2816</v>
      </c>
      <c r="CH167" s="319">
        <v>3108</v>
      </c>
      <c r="CI167" s="2" t="s">
        <v>869</v>
      </c>
      <c r="CJ167" s="674">
        <v>957</v>
      </c>
      <c r="CK167" s="674">
        <v>1222</v>
      </c>
      <c r="CL167" s="674">
        <v>1370</v>
      </c>
      <c r="CM167" s="674">
        <v>1905</v>
      </c>
      <c r="CN167" s="674">
        <v>2277</v>
      </c>
      <c r="CR167" s="111" t="s">
        <v>868</v>
      </c>
      <c r="CS167" s="198">
        <v>402640</v>
      </c>
      <c r="CT167" s="198">
        <v>464240</v>
      </c>
      <c r="CU167" s="198">
        <v>560000</v>
      </c>
      <c r="CV167" s="198">
        <v>716800</v>
      </c>
      <c r="CW167" s="198">
        <v>798560</v>
      </c>
      <c r="CX167" s="11"/>
      <c r="CY167" s="111" t="s">
        <v>868</v>
      </c>
      <c r="CZ167" s="198">
        <v>402640</v>
      </c>
      <c r="DA167" s="198">
        <v>464240</v>
      </c>
      <c r="DB167" s="198">
        <v>560000</v>
      </c>
      <c r="DC167" s="198">
        <v>716800</v>
      </c>
      <c r="DD167" s="198">
        <v>798560</v>
      </c>
    </row>
    <row r="168" spans="1:108" ht="13.2" customHeight="1">
      <c r="O168" s="95"/>
      <c r="P168" s="95"/>
      <c r="Q168" s="95"/>
      <c r="R168" s="95"/>
      <c r="S168" s="95"/>
      <c r="T168" s="95"/>
      <c r="U168" s="95"/>
      <c r="V168" s="95"/>
      <c r="W168" s="95"/>
      <c r="X168" s="95"/>
      <c r="Y168" s="95"/>
      <c r="Z168" s="95"/>
      <c r="AA168" s="95"/>
      <c r="AB168" s="95"/>
      <c r="AC168" s="95"/>
      <c r="AD168" s="95"/>
      <c r="AE168" s="95"/>
      <c r="AF168" s="95"/>
      <c r="AG168" s="95"/>
      <c r="AH168" s="95"/>
      <c r="BN168" s="111" t="s">
        <v>876</v>
      </c>
      <c r="BS168">
        <v>7</v>
      </c>
      <c r="BT168" t="s">
        <v>877</v>
      </c>
      <c r="CB168" s="221" t="s">
        <v>871</v>
      </c>
      <c r="CC168" s="317">
        <v>2300</v>
      </c>
      <c r="CD168" s="318">
        <v>2464</v>
      </c>
      <c r="CE168" s="317">
        <v>2956</v>
      </c>
      <c r="CF168" s="318">
        <v>3416</v>
      </c>
      <c r="CG168" s="318">
        <v>3812</v>
      </c>
      <c r="CH168" s="319">
        <v>4206</v>
      </c>
      <c r="CI168" s="2" t="s">
        <v>871</v>
      </c>
      <c r="CJ168" s="674">
        <v>1748</v>
      </c>
      <c r="CK168" s="674">
        <v>1832</v>
      </c>
      <c r="CL168" s="674">
        <v>2255</v>
      </c>
      <c r="CM168" s="674">
        <v>3002</v>
      </c>
      <c r="CN168" s="674">
        <v>3460</v>
      </c>
      <c r="CR168" s="111" t="s">
        <v>870</v>
      </c>
      <c r="CS168" s="200">
        <v>360075</v>
      </c>
      <c r="CT168" s="200">
        <v>415163</v>
      </c>
      <c r="CU168" s="200">
        <v>500800</v>
      </c>
      <c r="CV168" s="200">
        <v>641024</v>
      </c>
      <c r="CW168" s="200">
        <v>714141</v>
      </c>
      <c r="CX168" s="11"/>
      <c r="CY168" s="111" t="s">
        <v>870</v>
      </c>
      <c r="CZ168" s="200">
        <v>360075</v>
      </c>
      <c r="DA168" s="200">
        <v>415163</v>
      </c>
      <c r="DB168" s="200">
        <v>500800</v>
      </c>
      <c r="DC168" s="200">
        <v>641024</v>
      </c>
      <c r="DD168" s="200">
        <v>714141</v>
      </c>
    </row>
    <row r="169" spans="1:108" ht="13.2" customHeight="1">
      <c r="A169" s="1434" t="s">
        <v>878</v>
      </c>
      <c r="B169" s="1434"/>
      <c r="C169" s="1434"/>
      <c r="D169" s="1434"/>
      <c r="E169" s="1434"/>
      <c r="F169" s="1434"/>
      <c r="G169" s="1434"/>
      <c r="H169" s="1434"/>
      <c r="I169" s="1434"/>
      <c r="J169" s="1434"/>
      <c r="K169" s="1434"/>
      <c r="L169" s="1434"/>
      <c r="M169" s="1434"/>
      <c r="N169" s="1434"/>
      <c r="O169" s="1434"/>
      <c r="P169" s="1434"/>
      <c r="Q169" s="1434"/>
      <c r="R169" s="1434"/>
      <c r="S169" s="1434"/>
      <c r="T169" s="1434"/>
      <c r="U169" s="1434"/>
      <c r="V169" s="1434"/>
      <c r="W169" s="1434"/>
      <c r="X169" s="1434"/>
      <c r="Y169" s="1434"/>
      <c r="Z169" s="1434"/>
      <c r="AA169" s="1434"/>
      <c r="AB169" s="1434"/>
      <c r="AC169" s="1434"/>
      <c r="AD169" s="1434"/>
      <c r="AE169" s="1434"/>
      <c r="AF169" s="1434"/>
      <c r="AG169" s="1434"/>
      <c r="AH169" s="1434"/>
      <c r="AI169" s="1434"/>
      <c r="AJ169" s="1434"/>
      <c r="AK169" s="1434"/>
      <c r="AL169" s="1434"/>
      <c r="AM169" s="1434"/>
      <c r="AN169" s="1434"/>
      <c r="AO169" s="1434"/>
      <c r="AP169" s="1434"/>
      <c r="AQ169" s="1434"/>
      <c r="AR169" s="1434"/>
      <c r="AS169" s="1434"/>
      <c r="AT169" s="1434"/>
      <c r="AU169" s="54"/>
      <c r="AV169" s="54"/>
      <c r="AW169" s="54"/>
      <c r="AX169" s="54"/>
      <c r="AY169" s="54"/>
      <c r="BN169" s="111" t="s">
        <v>879</v>
      </c>
      <c r="BS169">
        <v>5</v>
      </c>
      <c r="BT169" t="s">
        <v>880</v>
      </c>
      <c r="CB169" s="221" t="s">
        <v>873</v>
      </c>
      <c r="CC169" s="317">
        <v>1700</v>
      </c>
      <c r="CD169" s="318">
        <v>1820</v>
      </c>
      <c r="CE169" s="317">
        <v>2184</v>
      </c>
      <c r="CF169" s="318">
        <v>2524</v>
      </c>
      <c r="CG169" s="318">
        <v>2816</v>
      </c>
      <c r="CH169" s="319">
        <v>3108</v>
      </c>
      <c r="CI169" s="2" t="s">
        <v>873</v>
      </c>
      <c r="CJ169" s="674">
        <v>1347</v>
      </c>
      <c r="CK169" s="674">
        <v>1355</v>
      </c>
      <c r="CL169" s="674">
        <v>1664</v>
      </c>
      <c r="CM169" s="674">
        <v>2314</v>
      </c>
      <c r="CN169" s="674">
        <v>2660</v>
      </c>
      <c r="CR169" s="111" t="s">
        <v>872</v>
      </c>
      <c r="CS169" s="198">
        <v>323262</v>
      </c>
      <c r="CT169" s="198">
        <v>372718</v>
      </c>
      <c r="CU169" s="198">
        <v>449600</v>
      </c>
      <c r="CV169" s="198">
        <v>575488</v>
      </c>
      <c r="CW169" s="198">
        <v>641130</v>
      </c>
      <c r="CX169" s="11"/>
      <c r="CY169" s="111" t="s">
        <v>872</v>
      </c>
      <c r="CZ169" s="198">
        <v>323262</v>
      </c>
      <c r="DA169" s="198">
        <v>372718</v>
      </c>
      <c r="DB169" s="198">
        <v>449600</v>
      </c>
      <c r="DC169" s="198">
        <v>575488</v>
      </c>
      <c r="DD169" s="198">
        <v>641130</v>
      </c>
    </row>
    <row r="170" spans="1:108" ht="13.2" customHeight="1">
      <c r="A170" s="1434"/>
      <c r="B170" s="1434"/>
      <c r="C170" s="1434"/>
      <c r="D170" s="1434"/>
      <c r="E170" s="1434"/>
      <c r="F170" s="1434"/>
      <c r="G170" s="1434"/>
      <c r="H170" s="1434"/>
      <c r="I170" s="1434"/>
      <c r="J170" s="1434"/>
      <c r="K170" s="1434"/>
      <c r="L170" s="1434"/>
      <c r="M170" s="1434"/>
      <c r="N170" s="1434"/>
      <c r="O170" s="1434"/>
      <c r="P170" s="1434"/>
      <c r="Q170" s="1434"/>
      <c r="R170" s="1434"/>
      <c r="S170" s="1434"/>
      <c r="T170" s="1434"/>
      <c r="U170" s="1434"/>
      <c r="V170" s="1434"/>
      <c r="W170" s="1434"/>
      <c r="X170" s="1434"/>
      <c r="Y170" s="1434"/>
      <c r="Z170" s="1434"/>
      <c r="AA170" s="1434"/>
      <c r="AB170" s="1434"/>
      <c r="AC170" s="1434"/>
      <c r="AD170" s="1434"/>
      <c r="AE170" s="1434"/>
      <c r="AF170" s="1434"/>
      <c r="AG170" s="1434"/>
      <c r="AH170" s="1434"/>
      <c r="AI170" s="1434"/>
      <c r="AJ170" s="1434"/>
      <c r="AK170" s="1434"/>
      <c r="AL170" s="1434"/>
      <c r="AM170" s="1434"/>
      <c r="AN170" s="1434"/>
      <c r="AO170" s="1434"/>
      <c r="AP170" s="1434"/>
      <c r="AQ170" s="1434"/>
      <c r="AR170" s="1434"/>
      <c r="AS170" s="1434"/>
      <c r="AT170" s="1434"/>
      <c r="AU170" s="54"/>
      <c r="AV170" s="54"/>
      <c r="AW170" s="54"/>
      <c r="AX170" s="54"/>
      <c r="AY170" s="54"/>
      <c r="BN170" s="111" t="s">
        <v>881</v>
      </c>
      <c r="BS170">
        <v>7</v>
      </c>
      <c r="BT170" t="s">
        <v>882</v>
      </c>
      <c r="CB170" s="221" t="s">
        <v>875</v>
      </c>
      <c r="CC170" s="317">
        <v>1700</v>
      </c>
      <c r="CD170" s="318">
        <v>1820</v>
      </c>
      <c r="CE170" s="317">
        <v>2184</v>
      </c>
      <c r="CF170" s="318">
        <v>2524</v>
      </c>
      <c r="CG170" s="318">
        <v>2816</v>
      </c>
      <c r="CH170" s="319">
        <v>3108</v>
      </c>
      <c r="CI170" s="2" t="s">
        <v>875</v>
      </c>
      <c r="CJ170" s="674">
        <v>939</v>
      </c>
      <c r="CK170" s="674">
        <v>1038</v>
      </c>
      <c r="CL170" s="674">
        <v>1362</v>
      </c>
      <c r="CM170" s="674">
        <v>1807</v>
      </c>
      <c r="CN170" s="674">
        <v>2179</v>
      </c>
      <c r="CR170" s="111" t="s">
        <v>874</v>
      </c>
      <c r="CS170" s="200">
        <v>402640</v>
      </c>
      <c r="CT170" s="200">
        <v>464240</v>
      </c>
      <c r="CU170" s="200">
        <v>560000</v>
      </c>
      <c r="CV170" s="200">
        <v>716800</v>
      </c>
      <c r="CW170" s="200">
        <v>798560</v>
      </c>
      <c r="CX170" s="11"/>
      <c r="CY170" s="111" t="s">
        <v>874</v>
      </c>
      <c r="CZ170" s="200">
        <v>402640</v>
      </c>
      <c r="DA170" s="200">
        <v>464240</v>
      </c>
      <c r="DB170" s="200">
        <v>560000</v>
      </c>
      <c r="DC170" s="200">
        <v>716800</v>
      </c>
      <c r="DD170" s="200">
        <v>798560</v>
      </c>
    </row>
    <row r="171" spans="1:108" ht="13.2" customHeight="1">
      <c r="BN171" s="111" t="s">
        <v>883</v>
      </c>
      <c r="BS171">
        <v>5</v>
      </c>
      <c r="BT171" t="s">
        <v>884</v>
      </c>
      <c r="CB171" s="221" t="s">
        <v>877</v>
      </c>
      <c r="CC171" s="317">
        <v>1700</v>
      </c>
      <c r="CD171" s="318">
        <v>1820</v>
      </c>
      <c r="CE171" s="317">
        <v>2184</v>
      </c>
      <c r="CF171" s="318">
        <v>2524</v>
      </c>
      <c r="CG171" s="318">
        <v>2816</v>
      </c>
      <c r="CH171" s="319">
        <v>3108</v>
      </c>
      <c r="CI171" s="2" t="s">
        <v>877</v>
      </c>
      <c r="CJ171" s="674">
        <v>1112</v>
      </c>
      <c r="CK171" s="674">
        <v>1186</v>
      </c>
      <c r="CL171" s="674">
        <v>1550</v>
      </c>
      <c r="CM171" s="674">
        <v>2156</v>
      </c>
      <c r="CN171" s="674">
        <v>2600</v>
      </c>
      <c r="CR171" s="111" t="s">
        <v>876</v>
      </c>
      <c r="CS171" s="198">
        <v>402640</v>
      </c>
      <c r="CT171" s="198">
        <v>464240</v>
      </c>
      <c r="CU171" s="198">
        <v>560000</v>
      </c>
      <c r="CV171" s="198">
        <v>716800</v>
      </c>
      <c r="CW171" s="198">
        <v>798560</v>
      </c>
      <c r="CX171" s="11"/>
      <c r="CY171" s="111" t="s">
        <v>876</v>
      </c>
      <c r="CZ171" s="198">
        <v>402640</v>
      </c>
      <c r="DA171" s="198">
        <v>464240</v>
      </c>
      <c r="DB171" s="198">
        <v>560000</v>
      </c>
      <c r="DC171" s="198">
        <v>716800</v>
      </c>
      <c r="DD171" s="198">
        <v>798560</v>
      </c>
    </row>
    <row r="172" spans="1:108" ht="13.2" customHeight="1">
      <c r="A172" s="1" t="s">
        <v>885</v>
      </c>
      <c r="C172" s="1" t="s">
        <v>91</v>
      </c>
      <c r="BN172" s="111" t="s">
        <v>886</v>
      </c>
      <c r="BS172">
        <v>5</v>
      </c>
      <c r="BT172" t="s">
        <v>887</v>
      </c>
      <c r="CB172" s="221" t="s">
        <v>880</v>
      </c>
      <c r="CC172" s="317">
        <v>1700</v>
      </c>
      <c r="CD172" s="318">
        <v>1820</v>
      </c>
      <c r="CE172" s="317">
        <v>2184</v>
      </c>
      <c r="CF172" s="318">
        <v>2524</v>
      </c>
      <c r="CG172" s="318">
        <v>2816</v>
      </c>
      <c r="CH172" s="319">
        <v>3108</v>
      </c>
      <c r="CI172" s="2" t="s">
        <v>880</v>
      </c>
      <c r="CJ172" s="674">
        <v>939</v>
      </c>
      <c r="CK172" s="674">
        <v>1038</v>
      </c>
      <c r="CL172" s="674">
        <v>1362</v>
      </c>
      <c r="CM172" s="674">
        <v>1845</v>
      </c>
      <c r="CN172" s="674">
        <v>2285</v>
      </c>
      <c r="CR172" s="111" t="s">
        <v>879</v>
      </c>
      <c r="CS172" s="200">
        <v>381933</v>
      </c>
      <c r="CT172" s="200">
        <v>440365</v>
      </c>
      <c r="CU172" s="200">
        <v>531200</v>
      </c>
      <c r="CV172" s="200">
        <v>679936</v>
      </c>
      <c r="CW172" s="200">
        <v>757491</v>
      </c>
      <c r="CX172" s="11"/>
      <c r="CY172" s="111" t="s">
        <v>879</v>
      </c>
      <c r="CZ172" s="200">
        <v>381933</v>
      </c>
      <c r="DA172" s="200">
        <v>440365</v>
      </c>
      <c r="DB172" s="200">
        <v>531200</v>
      </c>
      <c r="DC172" s="200">
        <v>679936</v>
      </c>
      <c r="DD172" s="200">
        <v>757491</v>
      </c>
    </row>
    <row r="173" spans="1:108" ht="13.2" customHeight="1">
      <c r="C173" s="18"/>
      <c r="D173" t="s">
        <v>888</v>
      </c>
      <c r="J173" s="1418" t="s">
        <v>889</v>
      </c>
      <c r="K173" s="1418"/>
      <c r="L173" s="1418"/>
      <c r="M173" s="1418"/>
      <c r="N173" s="1418"/>
      <c r="O173" s="1418"/>
      <c r="P173" s="1418"/>
      <c r="Q173" s="1418"/>
      <c r="R173" s="1418"/>
      <c r="S173" s="1418"/>
      <c r="U173" s="19"/>
      <c r="X173" s="19"/>
      <c r="BB173" s="2" t="s">
        <v>311</v>
      </c>
      <c r="BN173" s="111" t="s">
        <v>890</v>
      </c>
      <c r="BS173">
        <v>7</v>
      </c>
      <c r="BT173" t="s">
        <v>891</v>
      </c>
      <c r="CB173" s="221" t="s">
        <v>882</v>
      </c>
      <c r="CC173" s="317">
        <v>1700</v>
      </c>
      <c r="CD173" s="318">
        <v>1820</v>
      </c>
      <c r="CE173" s="317">
        <v>2184</v>
      </c>
      <c r="CF173" s="318">
        <v>2524</v>
      </c>
      <c r="CG173" s="318">
        <v>2816</v>
      </c>
      <c r="CH173" s="319">
        <v>3108</v>
      </c>
      <c r="CI173" s="2" t="s">
        <v>882</v>
      </c>
      <c r="CJ173" s="674">
        <v>1058</v>
      </c>
      <c r="CK173" s="674">
        <v>1381</v>
      </c>
      <c r="CL173" s="674">
        <v>1514</v>
      </c>
      <c r="CM173" s="674">
        <v>1940</v>
      </c>
      <c r="CN173" s="674">
        <v>2540</v>
      </c>
      <c r="CR173" s="111" t="s">
        <v>881</v>
      </c>
      <c r="CS173" s="198">
        <v>402640</v>
      </c>
      <c r="CT173" s="198">
        <v>464240</v>
      </c>
      <c r="CU173" s="198">
        <v>560000</v>
      </c>
      <c r="CV173" s="198">
        <v>716800</v>
      </c>
      <c r="CW173" s="198">
        <v>798560</v>
      </c>
      <c r="CX173" s="11"/>
      <c r="CY173" s="111" t="s">
        <v>881</v>
      </c>
      <c r="CZ173" s="198">
        <v>402640</v>
      </c>
      <c r="DA173" s="198">
        <v>464240</v>
      </c>
      <c r="DB173" s="198">
        <v>560000</v>
      </c>
      <c r="DC173" s="198">
        <v>716800</v>
      </c>
      <c r="DD173" s="198">
        <v>798560</v>
      </c>
    </row>
    <row r="174" spans="1:108" ht="13.2" customHeight="1">
      <c r="C174" s="18"/>
      <c r="D174" s="2" t="s">
        <v>892</v>
      </c>
      <c r="J174" s="1331" t="s">
        <v>893</v>
      </c>
      <c r="K174" s="1331"/>
      <c r="L174" s="1331"/>
      <c r="M174" s="1331"/>
      <c r="N174" s="1331"/>
      <c r="O174" s="1331"/>
      <c r="P174" s="1331"/>
      <c r="Q174" s="1331"/>
      <c r="R174" s="1331"/>
      <c r="S174" s="1331"/>
      <c r="T174" s="1331"/>
      <c r="U174" s="1331"/>
      <c r="V174" s="1331"/>
      <c r="W174" s="1331"/>
      <c r="X174" s="1331"/>
      <c r="Y174" s="1331"/>
      <c r="Z174" s="1331"/>
      <c r="AA174" s="1331"/>
      <c r="AB174" s="1331"/>
      <c r="BB174" t="s">
        <v>894</v>
      </c>
      <c r="BN174" s="111" t="s">
        <v>895</v>
      </c>
      <c r="BS174">
        <v>7</v>
      </c>
      <c r="BT174" t="s">
        <v>896</v>
      </c>
      <c r="CB174" s="221" t="s">
        <v>884</v>
      </c>
      <c r="CC174" s="317">
        <v>1700</v>
      </c>
      <c r="CD174" s="318">
        <v>1820</v>
      </c>
      <c r="CE174" s="317">
        <v>2184</v>
      </c>
      <c r="CF174" s="318">
        <v>2524</v>
      </c>
      <c r="CG174" s="318">
        <v>2816</v>
      </c>
      <c r="CH174" s="319">
        <v>3108</v>
      </c>
      <c r="CI174" s="2" t="s">
        <v>884</v>
      </c>
      <c r="CJ174" s="674">
        <v>1132</v>
      </c>
      <c r="CK174" s="674">
        <v>1140</v>
      </c>
      <c r="CL174" s="674">
        <v>1483</v>
      </c>
      <c r="CM174" s="674">
        <v>2062</v>
      </c>
      <c r="CN174" s="674">
        <v>2488</v>
      </c>
      <c r="CR174" s="111" t="s">
        <v>883</v>
      </c>
      <c r="CS174" s="200">
        <v>323262</v>
      </c>
      <c r="CT174" s="200">
        <v>372718</v>
      </c>
      <c r="CU174" s="200">
        <v>449600</v>
      </c>
      <c r="CV174" s="200">
        <v>575488</v>
      </c>
      <c r="CW174" s="200">
        <v>641130</v>
      </c>
      <c r="CX174" s="11"/>
      <c r="CY174" s="111" t="s">
        <v>883</v>
      </c>
      <c r="CZ174" s="200">
        <v>323262</v>
      </c>
      <c r="DA174" s="200">
        <v>372718</v>
      </c>
      <c r="DB174" s="200">
        <v>449600</v>
      </c>
      <c r="DC174" s="200">
        <v>575488</v>
      </c>
      <c r="DD174" s="200">
        <v>641130</v>
      </c>
    </row>
    <row r="175" spans="1:108" ht="13.2" customHeight="1">
      <c r="C175" s="6"/>
      <c r="D175" s="2" t="s">
        <v>897</v>
      </c>
      <c r="O175" s="21"/>
      <c r="U175" s="1288" t="s">
        <v>710</v>
      </c>
      <c r="V175" s="1288"/>
      <c r="BB175" t="s">
        <v>898</v>
      </c>
      <c r="BN175" s="111" t="s">
        <v>899</v>
      </c>
      <c r="BS175">
        <v>1</v>
      </c>
      <c r="BT175" t="s">
        <v>900</v>
      </c>
      <c r="CB175" s="221" t="s">
        <v>887</v>
      </c>
      <c r="CC175" s="317">
        <v>1700</v>
      </c>
      <c r="CD175" s="318">
        <v>1820</v>
      </c>
      <c r="CE175" s="317">
        <v>2184</v>
      </c>
      <c r="CF175" s="318">
        <v>2524</v>
      </c>
      <c r="CG175" s="318">
        <v>2816</v>
      </c>
      <c r="CH175" s="319">
        <v>3108</v>
      </c>
      <c r="CI175" s="2" t="s">
        <v>887</v>
      </c>
      <c r="CJ175" s="674">
        <v>1150</v>
      </c>
      <c r="CK175" s="674">
        <v>1157</v>
      </c>
      <c r="CL175" s="674">
        <v>1469</v>
      </c>
      <c r="CM175" s="674">
        <v>2043</v>
      </c>
      <c r="CN175" s="674">
        <v>2451</v>
      </c>
      <c r="CR175" s="111" t="s">
        <v>886</v>
      </c>
      <c r="CS175" s="198">
        <v>323262</v>
      </c>
      <c r="CT175" s="198">
        <v>372718</v>
      </c>
      <c r="CU175" s="198">
        <v>449600</v>
      </c>
      <c r="CV175" s="198">
        <v>575488</v>
      </c>
      <c r="CW175" s="198">
        <v>641130</v>
      </c>
      <c r="CX175" s="11"/>
      <c r="CY175" s="111" t="s">
        <v>886</v>
      </c>
      <c r="CZ175" s="198">
        <v>323262</v>
      </c>
      <c r="DA175" s="198">
        <v>372718</v>
      </c>
      <c r="DB175" s="198">
        <v>449600</v>
      </c>
      <c r="DC175" s="198">
        <v>575488</v>
      </c>
      <c r="DD175" s="198">
        <v>641130</v>
      </c>
    </row>
    <row r="176" spans="1:108" ht="13.2" customHeight="1">
      <c r="C176" s="6"/>
      <c r="D176" s="20"/>
      <c r="E176" t="s">
        <v>901</v>
      </c>
      <c r="O176" s="21"/>
      <c r="P176" t="s">
        <v>902</v>
      </c>
      <c r="T176" s="21" t="s">
        <v>903</v>
      </c>
      <c r="U176" s="1432" t="s">
        <v>2693</v>
      </c>
      <c r="V176" s="1432"/>
      <c r="W176" s="1058" t="s">
        <v>904</v>
      </c>
      <c r="X176" s="1452" t="s">
        <v>2693</v>
      </c>
      <c r="Y176" s="1452"/>
      <c r="BB176" t="s">
        <v>905</v>
      </c>
      <c r="BN176" s="111" t="s">
        <v>906</v>
      </c>
      <c r="BS176">
        <v>5</v>
      </c>
      <c r="BT176" t="s">
        <v>907</v>
      </c>
      <c r="CB176" s="221" t="s">
        <v>891</v>
      </c>
      <c r="CC176" s="317">
        <v>1700</v>
      </c>
      <c r="CD176" s="318">
        <v>1820</v>
      </c>
      <c r="CE176" s="317">
        <v>2184</v>
      </c>
      <c r="CF176" s="318">
        <v>2524</v>
      </c>
      <c r="CG176" s="318">
        <v>2816</v>
      </c>
      <c r="CH176" s="319">
        <v>3108</v>
      </c>
      <c r="CI176" s="2" t="s">
        <v>891</v>
      </c>
      <c r="CJ176" s="674">
        <v>1173</v>
      </c>
      <c r="CK176" s="674">
        <v>1181</v>
      </c>
      <c r="CL176" s="674">
        <v>1549</v>
      </c>
      <c r="CM176" s="674">
        <v>2154</v>
      </c>
      <c r="CN176" s="674">
        <v>2599</v>
      </c>
      <c r="CR176" s="111" t="s">
        <v>890</v>
      </c>
      <c r="CS176" s="200">
        <v>402640</v>
      </c>
      <c r="CT176" s="200">
        <v>464240</v>
      </c>
      <c r="CU176" s="200">
        <v>560000</v>
      </c>
      <c r="CV176" s="200">
        <v>716800</v>
      </c>
      <c r="CW176" s="200">
        <v>798560</v>
      </c>
      <c r="CX176" s="11"/>
      <c r="CY176" s="111" t="s">
        <v>890</v>
      </c>
      <c r="CZ176" s="200">
        <v>402640</v>
      </c>
      <c r="DA176" s="200">
        <v>464240</v>
      </c>
      <c r="DB176" s="200">
        <v>560000</v>
      </c>
      <c r="DC176" s="200">
        <v>716800</v>
      </c>
      <c r="DD176" s="200">
        <v>798560</v>
      </c>
    </row>
    <row r="177" spans="1:108" ht="13.2" customHeight="1">
      <c r="C177" s="18"/>
      <c r="D177" t="s">
        <v>908</v>
      </c>
      <c r="R177" s="1288" t="s">
        <v>710</v>
      </c>
      <c r="S177" s="1288"/>
      <c r="BB177" t="s">
        <v>909</v>
      </c>
      <c r="BN177" s="111" t="s">
        <v>910</v>
      </c>
      <c r="BS177">
        <v>2</v>
      </c>
      <c r="BT177" t="s">
        <v>911</v>
      </c>
      <c r="CB177" s="221" t="s">
        <v>896</v>
      </c>
      <c r="CC177" s="317">
        <v>1700</v>
      </c>
      <c r="CD177" s="318">
        <v>1820</v>
      </c>
      <c r="CE177" s="317">
        <v>2184</v>
      </c>
      <c r="CF177" s="318">
        <v>2524</v>
      </c>
      <c r="CG177" s="318">
        <v>2816</v>
      </c>
      <c r="CH177" s="319">
        <v>3108</v>
      </c>
      <c r="CI177" s="2" t="s">
        <v>896</v>
      </c>
      <c r="CJ177" s="674">
        <v>882</v>
      </c>
      <c r="CK177" s="674">
        <v>1016</v>
      </c>
      <c r="CL177" s="674">
        <v>1279</v>
      </c>
      <c r="CM177" s="674">
        <v>1779</v>
      </c>
      <c r="CN177" s="674">
        <v>2146</v>
      </c>
      <c r="CR177" s="111" t="s">
        <v>895</v>
      </c>
      <c r="CS177" s="198">
        <v>402640</v>
      </c>
      <c r="CT177" s="198">
        <v>464240</v>
      </c>
      <c r="CU177" s="198">
        <v>560000</v>
      </c>
      <c r="CV177" s="198">
        <v>716800</v>
      </c>
      <c r="CW177" s="198">
        <v>798560</v>
      </c>
      <c r="CX177" s="11"/>
      <c r="CY177" s="111" t="s">
        <v>895</v>
      </c>
      <c r="CZ177" s="198">
        <v>402640</v>
      </c>
      <c r="DA177" s="198">
        <v>464240</v>
      </c>
      <c r="DB177" s="198">
        <v>560000</v>
      </c>
      <c r="DC177" s="198">
        <v>716800</v>
      </c>
      <c r="DD177" s="198">
        <v>798560</v>
      </c>
    </row>
    <row r="178" spans="1:108" ht="13.2" customHeight="1">
      <c r="C178" s="18"/>
      <c r="D178" s="2" t="s">
        <v>912</v>
      </c>
      <c r="AA178" t="s">
        <v>902</v>
      </c>
      <c r="AE178" s="21" t="s">
        <v>903</v>
      </c>
      <c r="AF178" s="1451" t="s">
        <v>2693</v>
      </c>
      <c r="AG178" s="1451"/>
      <c r="AH178" s="1058" t="s">
        <v>904</v>
      </c>
      <c r="AI178" s="1405" t="s">
        <v>2693</v>
      </c>
      <c r="AJ178" s="1405"/>
      <c r="AK178" s="1405"/>
      <c r="BB178" t="s">
        <v>913</v>
      </c>
      <c r="BN178" s="111" t="s">
        <v>914</v>
      </c>
      <c r="BS178">
        <v>7</v>
      </c>
      <c r="BT178" t="s">
        <v>915</v>
      </c>
      <c r="CB178" s="221" t="s">
        <v>900</v>
      </c>
      <c r="CC178" s="317">
        <v>2914</v>
      </c>
      <c r="CD178" s="318">
        <v>3122</v>
      </c>
      <c r="CE178" s="317">
        <v>3746</v>
      </c>
      <c r="CF178" s="318">
        <v>4330</v>
      </c>
      <c r="CG178" s="318">
        <v>4830</v>
      </c>
      <c r="CH178" s="319">
        <v>5330</v>
      </c>
      <c r="CI178" s="2" t="s">
        <v>900</v>
      </c>
      <c r="CJ178" s="674">
        <v>2079</v>
      </c>
      <c r="CK178" s="674">
        <v>2328</v>
      </c>
      <c r="CL178" s="674">
        <v>2903</v>
      </c>
      <c r="CM178" s="674">
        <v>3681</v>
      </c>
      <c r="CN178" s="674">
        <v>4098</v>
      </c>
      <c r="CR178" s="111" t="s">
        <v>899</v>
      </c>
      <c r="CS178" s="200">
        <v>437727</v>
      </c>
      <c r="CT178" s="200">
        <v>504695</v>
      </c>
      <c r="CU178" s="200">
        <v>608800</v>
      </c>
      <c r="CV178" s="200">
        <v>779264</v>
      </c>
      <c r="CW178" s="200">
        <v>868149</v>
      </c>
      <c r="CX178" s="11"/>
      <c r="CY178" s="111" t="s">
        <v>899</v>
      </c>
      <c r="CZ178" s="200">
        <v>437727</v>
      </c>
      <c r="DA178" s="200">
        <v>504695</v>
      </c>
      <c r="DB178" s="200">
        <v>608800</v>
      </c>
      <c r="DC178" s="200">
        <v>779264</v>
      </c>
      <c r="DD178" s="200">
        <v>868149</v>
      </c>
    </row>
    <row r="179" spans="1:108" ht="13.2" customHeight="1">
      <c r="C179" s="18"/>
      <c r="BN179" s="111" t="s">
        <v>916</v>
      </c>
      <c r="BS179">
        <v>7</v>
      </c>
      <c r="BT179" t="s">
        <v>917</v>
      </c>
      <c r="CB179" s="221" t="s">
        <v>907</v>
      </c>
      <c r="CC179" s="317">
        <v>1700</v>
      </c>
      <c r="CD179" s="318">
        <v>1820</v>
      </c>
      <c r="CE179" s="317">
        <v>2184</v>
      </c>
      <c r="CF179" s="318">
        <v>2524</v>
      </c>
      <c r="CG179" s="318">
        <v>2816</v>
      </c>
      <c r="CH179" s="319">
        <v>3108</v>
      </c>
      <c r="CI179" s="2" t="s">
        <v>907</v>
      </c>
      <c r="CJ179" s="674">
        <v>1055</v>
      </c>
      <c r="CK179" s="674">
        <v>1062</v>
      </c>
      <c r="CL179" s="674">
        <v>1376</v>
      </c>
      <c r="CM179" s="674">
        <v>1914</v>
      </c>
      <c r="CN179" s="674">
        <v>2275</v>
      </c>
      <c r="CR179" s="111" t="s">
        <v>906</v>
      </c>
      <c r="CS179" s="198">
        <v>323262</v>
      </c>
      <c r="CT179" s="198">
        <v>372718</v>
      </c>
      <c r="CU179" s="198">
        <v>449600</v>
      </c>
      <c r="CV179" s="198">
        <v>575488</v>
      </c>
      <c r="CW179" s="198">
        <v>641130</v>
      </c>
      <c r="CX179" s="11"/>
      <c r="CY179" s="111" t="s">
        <v>906</v>
      </c>
      <c r="CZ179" s="198">
        <v>323262</v>
      </c>
      <c r="DA179" s="198">
        <v>372718</v>
      </c>
      <c r="DB179" s="198">
        <v>449600</v>
      </c>
      <c r="DC179" s="198">
        <v>575488</v>
      </c>
      <c r="DD179" s="198">
        <v>641130</v>
      </c>
    </row>
    <row r="180" spans="1:108" ht="13.2" customHeight="1">
      <c r="C180" s="18"/>
      <c r="D180" s="2" t="s">
        <v>918</v>
      </c>
      <c r="X180" s="1288" t="s">
        <v>710</v>
      </c>
      <c r="Y180" s="1288"/>
      <c r="BN180" s="111" t="s">
        <v>919</v>
      </c>
      <c r="BS180">
        <v>5</v>
      </c>
      <c r="BT180" t="s">
        <v>920</v>
      </c>
      <c r="CB180" s="221" t="s">
        <v>911</v>
      </c>
      <c r="CC180" s="317">
        <v>3676</v>
      </c>
      <c r="CD180" s="318">
        <v>3940</v>
      </c>
      <c r="CE180" s="317">
        <v>4726</v>
      </c>
      <c r="CF180" s="318">
        <v>5462</v>
      </c>
      <c r="CG180" s="318">
        <v>6094</v>
      </c>
      <c r="CH180" s="319">
        <v>6724</v>
      </c>
      <c r="CI180" s="2" t="s">
        <v>911</v>
      </c>
      <c r="CJ180" s="674">
        <v>2485</v>
      </c>
      <c r="CK180" s="674">
        <v>2977</v>
      </c>
      <c r="CL180" s="674">
        <v>3604</v>
      </c>
      <c r="CM180" s="674">
        <v>4604</v>
      </c>
      <c r="CN180" s="674">
        <v>4772</v>
      </c>
      <c r="CR180" s="111" t="s">
        <v>910</v>
      </c>
      <c r="CS180" s="200">
        <v>406666</v>
      </c>
      <c r="CT180" s="200">
        <v>468882</v>
      </c>
      <c r="CU180" s="200">
        <v>565600</v>
      </c>
      <c r="CV180" s="200">
        <v>723968</v>
      </c>
      <c r="CW180" s="200">
        <v>806546</v>
      </c>
      <c r="CX180" s="11"/>
      <c r="CY180" s="111" t="s">
        <v>910</v>
      </c>
      <c r="CZ180" s="200">
        <v>406666</v>
      </c>
      <c r="DA180" s="200">
        <v>468882</v>
      </c>
      <c r="DB180" s="200">
        <v>565600</v>
      </c>
      <c r="DC180" s="200">
        <v>723968</v>
      </c>
      <c r="DD180" s="200">
        <v>806546</v>
      </c>
    </row>
    <row r="181" spans="1:108" ht="13.2" customHeight="1">
      <c r="C181" s="6"/>
      <c r="E181" s="2" t="s">
        <v>921</v>
      </c>
      <c r="BN181" s="111" t="s">
        <v>922</v>
      </c>
      <c r="BS181">
        <v>7</v>
      </c>
      <c r="BT181" t="s">
        <v>923</v>
      </c>
      <c r="CB181" s="221" t="s">
        <v>915</v>
      </c>
      <c r="CC181" s="317">
        <v>1700</v>
      </c>
      <c r="CD181" s="318">
        <v>1820</v>
      </c>
      <c r="CE181" s="317">
        <v>2184</v>
      </c>
      <c r="CF181" s="318">
        <v>2524</v>
      </c>
      <c r="CG181" s="318">
        <v>2816</v>
      </c>
      <c r="CH181" s="319">
        <v>3108</v>
      </c>
      <c r="CI181" s="2" t="s">
        <v>915</v>
      </c>
      <c r="CJ181" s="674">
        <v>1016</v>
      </c>
      <c r="CK181" s="674">
        <v>1148</v>
      </c>
      <c r="CL181" s="674">
        <v>1454</v>
      </c>
      <c r="CM181" s="674">
        <v>2022</v>
      </c>
      <c r="CN181" s="674">
        <v>2439</v>
      </c>
      <c r="CR181" s="111" t="s">
        <v>914</v>
      </c>
      <c r="CS181" s="198">
        <v>402640</v>
      </c>
      <c r="CT181" s="198">
        <v>464240</v>
      </c>
      <c r="CU181" s="198">
        <v>560000</v>
      </c>
      <c r="CV181" s="198">
        <v>716800</v>
      </c>
      <c r="CW181" s="198">
        <v>798560</v>
      </c>
      <c r="CX181" s="11"/>
      <c r="CY181" s="111" t="s">
        <v>914</v>
      </c>
      <c r="CZ181" s="198">
        <v>402640</v>
      </c>
      <c r="DA181" s="198">
        <v>464240</v>
      </c>
      <c r="DB181" s="198">
        <v>560000</v>
      </c>
      <c r="DC181" s="198">
        <v>716800</v>
      </c>
      <c r="DD181" s="198">
        <v>798560</v>
      </c>
    </row>
    <row r="182" spans="1:108" ht="13.2" customHeight="1">
      <c r="C182" s="376"/>
      <c r="BN182" s="111" t="s">
        <v>924</v>
      </c>
      <c r="BS182">
        <v>7</v>
      </c>
      <c r="BT182" t="s">
        <v>925</v>
      </c>
      <c r="CB182" s="221" t="s">
        <v>917</v>
      </c>
      <c r="CC182" s="317">
        <v>1746</v>
      </c>
      <c r="CD182" s="318">
        <v>1872</v>
      </c>
      <c r="CE182" s="317">
        <v>2246</v>
      </c>
      <c r="CF182" s="318">
        <v>2594</v>
      </c>
      <c r="CG182" s="318">
        <v>2894</v>
      </c>
      <c r="CH182" s="319">
        <v>3194</v>
      </c>
      <c r="CI182" s="2" t="s">
        <v>917</v>
      </c>
      <c r="CJ182" s="674">
        <v>1269</v>
      </c>
      <c r="CK182" s="674">
        <v>1306</v>
      </c>
      <c r="CL182" s="674">
        <v>1713</v>
      </c>
      <c r="CM182" s="674">
        <v>2382</v>
      </c>
      <c r="CN182" s="674">
        <v>2789</v>
      </c>
      <c r="CR182" s="111" t="s">
        <v>916</v>
      </c>
      <c r="CS182" s="200">
        <v>402640</v>
      </c>
      <c r="CT182" s="200">
        <v>464240</v>
      </c>
      <c r="CU182" s="200">
        <v>560000</v>
      </c>
      <c r="CV182" s="200">
        <v>716800</v>
      </c>
      <c r="CW182" s="200">
        <v>798560</v>
      </c>
      <c r="CX182" s="11"/>
      <c r="CY182" s="111" t="s">
        <v>916</v>
      </c>
      <c r="CZ182" s="200">
        <v>402640</v>
      </c>
      <c r="DA182" s="200">
        <v>464240</v>
      </c>
      <c r="DB182" s="200">
        <v>560000</v>
      </c>
      <c r="DC182" s="200">
        <v>716800</v>
      </c>
      <c r="DD182" s="200">
        <v>798560</v>
      </c>
    </row>
    <row r="183" spans="1:108" ht="13.2" customHeight="1">
      <c r="A183" s="1" t="s">
        <v>926</v>
      </c>
      <c r="C183" s="1" t="s">
        <v>93</v>
      </c>
      <c r="BN183" s="111" t="s">
        <v>927</v>
      </c>
      <c r="BS183">
        <v>4</v>
      </c>
      <c r="BT183" t="s">
        <v>928</v>
      </c>
      <c r="CB183" s="221" t="s">
        <v>920</v>
      </c>
      <c r="CC183" s="317">
        <v>1700</v>
      </c>
      <c r="CD183" s="318">
        <v>1820</v>
      </c>
      <c r="CE183" s="317">
        <v>2184</v>
      </c>
      <c r="CF183" s="318">
        <v>2524</v>
      </c>
      <c r="CG183" s="318">
        <v>2816</v>
      </c>
      <c r="CH183" s="319">
        <v>3108</v>
      </c>
      <c r="CI183" s="2" t="s">
        <v>920</v>
      </c>
      <c r="CJ183" s="674">
        <v>1116</v>
      </c>
      <c r="CK183" s="674">
        <v>1213</v>
      </c>
      <c r="CL183" s="674">
        <v>1503</v>
      </c>
      <c r="CM183" s="674">
        <v>2067</v>
      </c>
      <c r="CN183" s="674">
        <v>2503</v>
      </c>
      <c r="CR183" s="111" t="s">
        <v>919</v>
      </c>
      <c r="CS183" s="198">
        <v>323262</v>
      </c>
      <c r="CT183" s="198">
        <v>372718</v>
      </c>
      <c r="CU183" s="198">
        <v>449600</v>
      </c>
      <c r="CV183" s="198">
        <v>575488</v>
      </c>
      <c r="CW183" s="198">
        <v>641130</v>
      </c>
      <c r="CX183" s="11"/>
      <c r="CY183" s="111" t="s">
        <v>919</v>
      </c>
      <c r="CZ183" s="198">
        <v>323262</v>
      </c>
      <c r="DA183" s="198">
        <v>372718</v>
      </c>
      <c r="DB183" s="198">
        <v>449600</v>
      </c>
      <c r="DC183" s="198">
        <v>575488</v>
      </c>
      <c r="DD183" s="198">
        <v>641130</v>
      </c>
    </row>
    <row r="184" spans="1:108" ht="13.2" customHeight="1">
      <c r="C184" s="16"/>
      <c r="D184" t="s">
        <v>929</v>
      </c>
      <c r="I184" s="1278" t="str">
        <f>H18</f>
        <v>Beyer Blvd. Trolley Village</v>
      </c>
      <c r="J184" s="1278"/>
      <c r="K184" s="1278"/>
      <c r="L184" s="1278"/>
      <c r="M184" s="1278"/>
      <c r="N184" s="1278"/>
      <c r="O184" s="1278"/>
      <c r="P184" s="1278"/>
      <c r="Q184" s="1278"/>
      <c r="R184" s="1278"/>
      <c r="S184" s="1278"/>
      <c r="T184" s="1278"/>
      <c r="U184" s="1278"/>
      <c r="V184" s="1278"/>
      <c r="W184" s="1278"/>
      <c r="X184" s="1278"/>
      <c r="Y184" s="1278"/>
      <c r="Z184" s="1278"/>
      <c r="AA184" s="1278"/>
      <c r="AB184" s="1278"/>
      <c r="AC184" s="1278"/>
      <c r="AD184" s="1278"/>
      <c r="AE184" s="1278"/>
      <c r="BC184" t="s">
        <v>930</v>
      </c>
      <c r="BN184" s="111" t="s">
        <v>931</v>
      </c>
      <c r="BS184">
        <v>4</v>
      </c>
      <c r="BT184" t="s">
        <v>932</v>
      </c>
      <c r="CB184" s="221" t="s">
        <v>923</v>
      </c>
      <c r="CC184" s="317">
        <v>1700</v>
      </c>
      <c r="CD184" s="318">
        <v>1820</v>
      </c>
      <c r="CE184" s="317">
        <v>2184</v>
      </c>
      <c r="CF184" s="318">
        <v>2524</v>
      </c>
      <c r="CG184" s="318">
        <v>2816</v>
      </c>
      <c r="CH184" s="319">
        <v>3108</v>
      </c>
      <c r="CI184" s="2" t="s">
        <v>923</v>
      </c>
      <c r="CJ184" s="674">
        <v>774</v>
      </c>
      <c r="CK184" s="674">
        <v>883</v>
      </c>
      <c r="CL184" s="674">
        <v>1108</v>
      </c>
      <c r="CM184" s="674">
        <v>1434</v>
      </c>
      <c r="CN184" s="674">
        <v>1831</v>
      </c>
      <c r="CR184" s="111" t="s">
        <v>922</v>
      </c>
      <c r="CS184" s="200">
        <v>402640</v>
      </c>
      <c r="CT184" s="200">
        <v>464240</v>
      </c>
      <c r="CU184" s="200">
        <v>560000</v>
      </c>
      <c r="CV184" s="200">
        <v>716800</v>
      </c>
      <c r="CW184" s="200">
        <v>798560</v>
      </c>
      <c r="CX184" s="11"/>
      <c r="CY184" s="111" t="s">
        <v>922</v>
      </c>
      <c r="CZ184" s="200">
        <v>402640</v>
      </c>
      <c r="DA184" s="200">
        <v>464240</v>
      </c>
      <c r="DB184" s="200">
        <v>560000</v>
      </c>
      <c r="DC184" s="200">
        <v>716800</v>
      </c>
      <c r="DD184" s="200">
        <v>798560</v>
      </c>
    </row>
    <row r="185" spans="1:108" ht="13.2" customHeight="1">
      <c r="C185" s="16"/>
      <c r="D185" t="s">
        <v>933</v>
      </c>
      <c r="I185" s="1292" t="s">
        <v>2877</v>
      </c>
      <c r="J185" s="1292"/>
      <c r="K185" s="1292"/>
      <c r="L185" s="1292"/>
      <c r="M185" s="1292"/>
      <c r="N185" s="1292"/>
      <c r="O185" s="1292"/>
      <c r="P185" s="1292"/>
      <c r="Q185" s="1292"/>
      <c r="R185" s="1292"/>
      <c r="S185" s="1292"/>
      <c r="T185" s="1292"/>
      <c r="U185" s="1292"/>
      <c r="V185" s="1292"/>
      <c r="W185" s="1292"/>
      <c r="X185" s="1292"/>
      <c r="Y185" s="1292"/>
      <c r="Z185" s="1292"/>
      <c r="AA185" s="1292"/>
      <c r="AB185" s="1292"/>
      <c r="AC185" s="1292"/>
      <c r="AD185" s="1292"/>
      <c r="AE185" s="1292"/>
      <c r="BC185" t="s">
        <v>934</v>
      </c>
      <c r="BN185" s="111" t="s">
        <v>935</v>
      </c>
      <c r="BS185">
        <v>7</v>
      </c>
      <c r="BT185" t="s">
        <v>936</v>
      </c>
      <c r="CB185" s="221" t="s">
        <v>925</v>
      </c>
      <c r="CC185" s="317">
        <v>1962</v>
      </c>
      <c r="CD185" s="318">
        <v>2102</v>
      </c>
      <c r="CE185" s="317">
        <v>2522</v>
      </c>
      <c r="CF185" s="318">
        <v>2918</v>
      </c>
      <c r="CG185" s="318">
        <v>3254</v>
      </c>
      <c r="CH185" s="319">
        <v>3590</v>
      </c>
      <c r="CI185" s="2" t="s">
        <v>925</v>
      </c>
      <c r="CJ185" s="674">
        <v>1171</v>
      </c>
      <c r="CK185" s="674">
        <v>1528</v>
      </c>
      <c r="CL185" s="674">
        <v>1675</v>
      </c>
      <c r="CM185" s="674">
        <v>2330</v>
      </c>
      <c r="CN185" s="674">
        <v>2769</v>
      </c>
      <c r="CR185" s="111" t="s">
        <v>924</v>
      </c>
      <c r="CS185" s="198">
        <v>402640</v>
      </c>
      <c r="CT185" s="198">
        <v>464240</v>
      </c>
      <c r="CU185" s="198">
        <v>560000</v>
      </c>
      <c r="CV185" s="198">
        <v>716800</v>
      </c>
      <c r="CW185" s="198">
        <v>798560</v>
      </c>
      <c r="CX185" s="11"/>
      <c r="CY185" s="111" t="s">
        <v>924</v>
      </c>
      <c r="CZ185" s="198">
        <v>402640</v>
      </c>
      <c r="DA185" s="198">
        <v>464240</v>
      </c>
      <c r="DB185" s="198">
        <v>560000</v>
      </c>
      <c r="DC185" s="198">
        <v>716800</v>
      </c>
      <c r="DD185" s="198">
        <v>798560</v>
      </c>
    </row>
    <row r="186" spans="1:108" ht="13.2" customHeight="1">
      <c r="C186" s="16"/>
      <c r="E186" t="s">
        <v>937</v>
      </c>
      <c r="BN186" s="111" t="s">
        <v>938</v>
      </c>
      <c r="BS186">
        <v>4</v>
      </c>
      <c r="BT186" t="s">
        <v>939</v>
      </c>
      <c r="CB186" s="221" t="s">
        <v>928</v>
      </c>
      <c r="CC186" s="317">
        <v>2736</v>
      </c>
      <c r="CD186" s="318">
        <v>2932</v>
      </c>
      <c r="CE186" s="317">
        <v>3520</v>
      </c>
      <c r="CF186" s="318">
        <v>4066</v>
      </c>
      <c r="CG186" s="318">
        <v>4536</v>
      </c>
      <c r="CH186" s="319">
        <v>5006</v>
      </c>
      <c r="CI186" s="2" t="s">
        <v>928</v>
      </c>
      <c r="CJ186" s="674">
        <v>2173</v>
      </c>
      <c r="CK186" s="674">
        <v>2232</v>
      </c>
      <c r="CL186" s="674">
        <v>2684</v>
      </c>
      <c r="CM186" s="674">
        <v>3623</v>
      </c>
      <c r="CN186" s="674">
        <v>3945</v>
      </c>
      <c r="CR186" s="111" t="s">
        <v>927</v>
      </c>
      <c r="CS186" s="200">
        <v>442904</v>
      </c>
      <c r="CT186" s="200">
        <v>510664</v>
      </c>
      <c r="CU186" s="200">
        <v>616000</v>
      </c>
      <c r="CV186" s="200">
        <v>788480</v>
      </c>
      <c r="CW186" s="200">
        <v>878416</v>
      </c>
      <c r="CX186" s="11"/>
      <c r="CY186" s="111" t="s">
        <v>927</v>
      </c>
      <c r="CZ186" s="200">
        <v>442904</v>
      </c>
      <c r="DA186" s="200">
        <v>510664</v>
      </c>
      <c r="DB186" s="200">
        <v>616000</v>
      </c>
      <c r="DC186" s="200">
        <v>788480</v>
      </c>
      <c r="DD186" s="200">
        <v>878416</v>
      </c>
    </row>
    <row r="187" spans="1:108" ht="13.2" customHeight="1">
      <c r="C187" s="16"/>
      <c r="E187" s="1415"/>
      <c r="F187" s="1415"/>
      <c r="G187" s="1415"/>
      <c r="H187" s="1415"/>
      <c r="I187" s="1415"/>
      <c r="J187" s="1415"/>
      <c r="K187" s="1415"/>
      <c r="L187" s="1415"/>
      <c r="M187" s="1415"/>
      <c r="N187" s="1415"/>
      <c r="O187" s="1415"/>
      <c r="P187" s="1415"/>
      <c r="Q187" s="1415"/>
      <c r="R187" s="1415"/>
      <c r="S187" s="1415"/>
      <c r="T187" s="1415"/>
      <c r="U187" s="1415"/>
      <c r="V187" s="1415"/>
      <c r="W187" s="1415"/>
      <c r="X187" s="1415"/>
      <c r="Y187" s="1415"/>
      <c r="Z187" s="1415"/>
      <c r="AA187" s="1415"/>
      <c r="AB187" s="1415"/>
      <c r="AC187" s="1415"/>
      <c r="AD187" s="1415"/>
      <c r="AE187" s="1415"/>
      <c r="BN187" s="111" t="s">
        <v>940</v>
      </c>
      <c r="BS187">
        <v>6</v>
      </c>
      <c r="BT187" t="s">
        <v>941</v>
      </c>
      <c r="CB187" s="221" t="s">
        <v>932</v>
      </c>
      <c r="CC187" s="317">
        <v>3084</v>
      </c>
      <c r="CD187" s="318">
        <v>3304</v>
      </c>
      <c r="CE187" s="317">
        <v>3966</v>
      </c>
      <c r="CF187" s="318">
        <v>4584</v>
      </c>
      <c r="CG187" s="318">
        <v>5114</v>
      </c>
      <c r="CH187" s="319">
        <v>5640</v>
      </c>
      <c r="CI187" s="2" t="s">
        <v>932</v>
      </c>
      <c r="CJ187" s="674">
        <v>2286</v>
      </c>
      <c r="CK187" s="674">
        <v>2526</v>
      </c>
      <c r="CL187" s="674">
        <v>3315</v>
      </c>
      <c r="CM187" s="674">
        <v>4222</v>
      </c>
      <c r="CN187" s="674">
        <v>4942</v>
      </c>
      <c r="CR187" s="111" t="s">
        <v>931</v>
      </c>
      <c r="CS187" s="198">
        <v>406666</v>
      </c>
      <c r="CT187" s="198">
        <v>468882</v>
      </c>
      <c r="CU187" s="198">
        <v>565600</v>
      </c>
      <c r="CV187" s="198">
        <v>723968</v>
      </c>
      <c r="CW187" s="198">
        <v>806546</v>
      </c>
      <c r="CX187" s="11"/>
      <c r="CY187" s="111" t="s">
        <v>931</v>
      </c>
      <c r="CZ187" s="198">
        <v>406666</v>
      </c>
      <c r="DA187" s="198">
        <v>468882</v>
      </c>
      <c r="DB187" s="198">
        <v>565600</v>
      </c>
      <c r="DC187" s="198">
        <v>723968</v>
      </c>
      <c r="DD187" s="198">
        <v>806546</v>
      </c>
    </row>
    <row r="188" spans="1:108" ht="13.2" customHeight="1">
      <c r="C188" s="16"/>
      <c r="E188" s="1416"/>
      <c r="F188" s="1416"/>
      <c r="G188" s="1416"/>
      <c r="H188" s="1416"/>
      <c r="I188" s="1416"/>
      <c r="J188" s="1416"/>
      <c r="K188" s="1416"/>
      <c r="L188" s="1416"/>
      <c r="M188" s="1416"/>
      <c r="N188" s="1416"/>
      <c r="O188" s="1416"/>
      <c r="P188" s="1416"/>
      <c r="Q188" s="1416"/>
      <c r="R188" s="1416"/>
      <c r="S188" s="1416"/>
      <c r="T188" s="1416"/>
      <c r="U188" s="1416"/>
      <c r="V188" s="1416"/>
      <c r="W188" s="1416"/>
      <c r="X188" s="1416"/>
      <c r="Y188" s="1416"/>
      <c r="Z188" s="1416"/>
      <c r="AA188" s="1416"/>
      <c r="AB188" s="1416"/>
      <c r="AC188" s="1416"/>
      <c r="AD188" s="1416"/>
      <c r="AE188" s="1416"/>
      <c r="BN188" s="111" t="s">
        <v>942</v>
      </c>
      <c r="BS188">
        <v>7</v>
      </c>
      <c r="BT188" t="s">
        <v>943</v>
      </c>
      <c r="CB188" s="221" t="s">
        <v>936</v>
      </c>
      <c r="CC188" s="317">
        <v>2190</v>
      </c>
      <c r="CD188" s="318">
        <v>2346</v>
      </c>
      <c r="CE188" s="317">
        <v>2814</v>
      </c>
      <c r="CF188" s="318">
        <v>3252</v>
      </c>
      <c r="CG188" s="318">
        <v>3630</v>
      </c>
      <c r="CH188" s="319">
        <v>4004</v>
      </c>
      <c r="CI188" s="2" t="s">
        <v>936</v>
      </c>
      <c r="CJ188" s="674">
        <v>1373</v>
      </c>
      <c r="CK188" s="674">
        <v>1382</v>
      </c>
      <c r="CL188" s="674">
        <v>1813</v>
      </c>
      <c r="CM188" s="674">
        <v>2521</v>
      </c>
      <c r="CN188" s="674">
        <v>3041</v>
      </c>
      <c r="CR188" s="111" t="s">
        <v>935</v>
      </c>
      <c r="CS188" s="200">
        <v>402640</v>
      </c>
      <c r="CT188" s="200">
        <v>464240</v>
      </c>
      <c r="CU188" s="200">
        <v>560000</v>
      </c>
      <c r="CV188" s="200">
        <v>716800</v>
      </c>
      <c r="CW188" s="200">
        <v>798560</v>
      </c>
      <c r="CX188" s="11"/>
      <c r="CY188" s="111" t="s">
        <v>935</v>
      </c>
      <c r="CZ188" s="200">
        <v>402640</v>
      </c>
      <c r="DA188" s="200">
        <v>464240</v>
      </c>
      <c r="DB188" s="200">
        <v>560000</v>
      </c>
      <c r="DC188" s="200">
        <v>716800</v>
      </c>
      <c r="DD188" s="200">
        <v>798560</v>
      </c>
    </row>
    <row r="189" spans="1:108" ht="13.2" customHeight="1">
      <c r="C189" s="16"/>
      <c r="D189" t="s">
        <v>944</v>
      </c>
      <c r="I189" s="1409" t="s">
        <v>2694</v>
      </c>
      <c r="J189" s="1331"/>
      <c r="K189" s="1331"/>
      <c r="L189" s="1331"/>
      <c r="M189" s="1331"/>
      <c r="N189" s="1331"/>
      <c r="O189" s="1331"/>
      <c r="P189" s="1331"/>
      <c r="Q189" t="s">
        <v>945</v>
      </c>
      <c r="T189" s="1331" t="s">
        <v>965</v>
      </c>
      <c r="U189" s="1331"/>
      <c r="V189" s="1331"/>
      <c r="W189" s="1331"/>
      <c r="X189" s="1331"/>
      <c r="Y189" s="1331"/>
      <c r="Z189" s="1331"/>
      <c r="AA189" s="1331"/>
      <c r="AB189" s="1331"/>
      <c r="AC189" s="1331"/>
      <c r="AD189" s="1331"/>
      <c r="AE189" s="1331"/>
      <c r="BC189" t="s">
        <v>311</v>
      </c>
      <c r="BH189" s="2" t="s">
        <v>829</v>
      </c>
      <c r="BN189" s="111" t="s">
        <v>946</v>
      </c>
      <c r="BS189">
        <v>5</v>
      </c>
      <c r="BT189" t="s">
        <v>947</v>
      </c>
      <c r="CB189" s="221" t="s">
        <v>939</v>
      </c>
      <c r="CC189" s="317">
        <v>3256</v>
      </c>
      <c r="CD189" s="318">
        <v>3490</v>
      </c>
      <c r="CE189" s="317">
        <v>4186</v>
      </c>
      <c r="CF189" s="318">
        <v>4838</v>
      </c>
      <c r="CG189" s="318">
        <v>5396</v>
      </c>
      <c r="CH189" s="319">
        <v>5956</v>
      </c>
      <c r="CI189" s="2" t="s">
        <v>939</v>
      </c>
      <c r="CJ189" s="674">
        <v>2682</v>
      </c>
      <c r="CK189" s="674">
        <v>2746</v>
      </c>
      <c r="CL189" s="674">
        <v>3236</v>
      </c>
      <c r="CM189" s="674">
        <v>4393</v>
      </c>
      <c r="CN189" s="674">
        <v>5246</v>
      </c>
      <c r="CR189" s="111" t="s">
        <v>938</v>
      </c>
      <c r="CS189" s="198">
        <v>402065</v>
      </c>
      <c r="CT189" s="198">
        <v>463577</v>
      </c>
      <c r="CU189" s="198">
        <v>559200</v>
      </c>
      <c r="CV189" s="198">
        <v>715776</v>
      </c>
      <c r="CW189" s="198">
        <v>797419</v>
      </c>
      <c r="CX189" s="11"/>
      <c r="CY189" s="111" t="s">
        <v>938</v>
      </c>
      <c r="CZ189" s="198">
        <v>402065</v>
      </c>
      <c r="DA189" s="198">
        <v>463577</v>
      </c>
      <c r="DB189" s="198">
        <v>559200</v>
      </c>
      <c r="DC189" s="198">
        <v>715776</v>
      </c>
      <c r="DD189" s="198">
        <v>797419</v>
      </c>
    </row>
    <row r="190" spans="1:108" ht="13.2" customHeight="1">
      <c r="C190" s="16"/>
      <c r="D190" t="s">
        <v>948</v>
      </c>
      <c r="I190" s="1292">
        <v>92173</v>
      </c>
      <c r="J190" s="1292"/>
      <c r="K190" s="1292"/>
      <c r="L190" s="1292"/>
      <c r="M190" s="1292"/>
      <c r="N190" s="1292"/>
      <c r="O190" t="s">
        <v>949</v>
      </c>
      <c r="T190" s="1437">
        <v>100.13</v>
      </c>
      <c r="U190" s="1437"/>
      <c r="V190" s="1437"/>
      <c r="W190" s="1437"/>
      <c r="X190" s="1437"/>
      <c r="Y190" s="1437"/>
      <c r="Z190" s="1437"/>
      <c r="AA190" s="1437"/>
      <c r="AB190" s="1437"/>
      <c r="AC190" s="1437"/>
      <c r="AD190" s="1437"/>
      <c r="AE190" s="1437"/>
      <c r="BC190" t="s">
        <v>950</v>
      </c>
      <c r="BH190" t="s">
        <v>950</v>
      </c>
      <c r="BN190" s="111" t="s">
        <v>951</v>
      </c>
      <c r="BS190">
        <v>6</v>
      </c>
      <c r="BT190" t="s">
        <v>952</v>
      </c>
      <c r="CB190" s="221" t="s">
        <v>941</v>
      </c>
      <c r="CC190" s="317">
        <v>2300</v>
      </c>
      <c r="CD190" s="318">
        <v>2464</v>
      </c>
      <c r="CE190" s="317">
        <v>2956</v>
      </c>
      <c r="CF190" s="318">
        <v>3416</v>
      </c>
      <c r="CG190" s="318">
        <v>3812</v>
      </c>
      <c r="CH190" s="319">
        <v>4206</v>
      </c>
      <c r="CI190" s="2" t="s">
        <v>941</v>
      </c>
      <c r="CJ190" s="674">
        <v>1748</v>
      </c>
      <c r="CK190" s="674">
        <v>1832</v>
      </c>
      <c r="CL190" s="674">
        <v>2255</v>
      </c>
      <c r="CM190" s="674">
        <v>3002</v>
      </c>
      <c r="CN190" s="674">
        <v>3460</v>
      </c>
      <c r="CR190" s="111" t="s">
        <v>940</v>
      </c>
      <c r="CS190" s="200">
        <v>360075</v>
      </c>
      <c r="CT190" s="200">
        <v>415163</v>
      </c>
      <c r="CU190" s="200">
        <v>500800</v>
      </c>
      <c r="CV190" s="200">
        <v>641024</v>
      </c>
      <c r="CW190" s="200">
        <v>714141</v>
      </c>
      <c r="CX190" s="11"/>
      <c r="CY190" s="111" t="s">
        <v>940</v>
      </c>
      <c r="CZ190" s="200">
        <v>360075</v>
      </c>
      <c r="DA190" s="200">
        <v>415163</v>
      </c>
      <c r="DB190" s="200">
        <v>500800</v>
      </c>
      <c r="DC190" s="200">
        <v>641024</v>
      </c>
      <c r="DD190" s="200">
        <v>714141</v>
      </c>
    </row>
    <row r="191" spans="1:108" ht="13.2" customHeight="1">
      <c r="C191" s="16"/>
      <c r="D191" t="s">
        <v>953</v>
      </c>
      <c r="N191" s="1415" t="s">
        <v>2695</v>
      </c>
      <c r="O191" s="1415"/>
      <c r="P191" s="1415"/>
      <c r="Q191" s="1415"/>
      <c r="R191" s="1415"/>
      <c r="S191" s="1415"/>
      <c r="T191" s="1415"/>
      <c r="U191" s="1415"/>
      <c r="V191" s="1415"/>
      <c r="W191" s="1415"/>
      <c r="X191" s="1415"/>
      <c r="Y191" s="1415"/>
      <c r="Z191" s="1415"/>
      <c r="AA191" s="1415"/>
      <c r="AB191" s="1415"/>
      <c r="AC191" s="1415"/>
      <c r="AD191" s="1415"/>
      <c r="AE191" s="1415"/>
      <c r="BC191" t="s">
        <v>954</v>
      </c>
      <c r="BH191" t="s">
        <v>954</v>
      </c>
      <c r="BN191" s="111" t="s">
        <v>955</v>
      </c>
      <c r="BS191">
        <v>4</v>
      </c>
      <c r="BT191" t="s">
        <v>956</v>
      </c>
      <c r="CB191" s="221" t="s">
        <v>943</v>
      </c>
      <c r="CC191" s="317">
        <v>1700</v>
      </c>
      <c r="CD191" s="318">
        <v>1820</v>
      </c>
      <c r="CE191" s="317">
        <v>2184</v>
      </c>
      <c r="CF191" s="318">
        <v>2524</v>
      </c>
      <c r="CG191" s="318">
        <v>2816</v>
      </c>
      <c r="CH191" s="319">
        <v>3108</v>
      </c>
      <c r="CI191" s="2" t="s">
        <v>943</v>
      </c>
      <c r="CJ191" s="674">
        <v>973</v>
      </c>
      <c r="CK191" s="674">
        <v>1075</v>
      </c>
      <c r="CL191" s="674">
        <v>1411</v>
      </c>
      <c r="CM191" s="674">
        <v>1962</v>
      </c>
      <c r="CN191" s="674">
        <v>1995</v>
      </c>
      <c r="CR191" s="111" t="s">
        <v>942</v>
      </c>
      <c r="CS191" s="198">
        <v>402640</v>
      </c>
      <c r="CT191" s="198">
        <v>464240</v>
      </c>
      <c r="CU191" s="198">
        <v>560000</v>
      </c>
      <c r="CV191" s="198">
        <v>716800</v>
      </c>
      <c r="CW191" s="198">
        <v>798560</v>
      </c>
      <c r="CX191" s="11"/>
      <c r="CY191" s="111" t="s">
        <v>942</v>
      </c>
      <c r="CZ191" s="198">
        <v>402640</v>
      </c>
      <c r="DA191" s="198">
        <v>464240</v>
      </c>
      <c r="DB191" s="198">
        <v>560000</v>
      </c>
      <c r="DC191" s="198">
        <v>716800</v>
      </c>
      <c r="DD191" s="198">
        <v>798560</v>
      </c>
    </row>
    <row r="192" spans="1:108" ht="13.2" customHeight="1">
      <c r="C192" s="16"/>
      <c r="M192" s="1100"/>
      <c r="N192" s="1416"/>
      <c r="O192" s="1416"/>
      <c r="P192" s="1416"/>
      <c r="Q192" s="1416"/>
      <c r="R192" s="1416"/>
      <c r="S192" s="1416"/>
      <c r="T192" s="1416"/>
      <c r="U192" s="1416"/>
      <c r="V192" s="1416"/>
      <c r="W192" s="1416"/>
      <c r="X192" s="1416"/>
      <c r="Y192" s="1416"/>
      <c r="Z192" s="1416"/>
      <c r="AA192" s="1416"/>
      <c r="AB192" s="1416"/>
      <c r="AC192" s="1416"/>
      <c r="AD192" s="1416"/>
      <c r="AE192" s="1416"/>
      <c r="BC192" t="s">
        <v>957</v>
      </c>
      <c r="BH192" s="2" t="s">
        <v>958</v>
      </c>
      <c r="BN192" s="111" t="s">
        <v>959</v>
      </c>
      <c r="BS192">
        <v>5</v>
      </c>
      <c r="BT192" t="s">
        <v>960</v>
      </c>
      <c r="CB192" s="221" t="s">
        <v>947</v>
      </c>
      <c r="CC192" s="317">
        <v>2152</v>
      </c>
      <c r="CD192" s="318">
        <v>2306</v>
      </c>
      <c r="CE192" s="317">
        <v>2766</v>
      </c>
      <c r="CF192" s="318">
        <v>3198</v>
      </c>
      <c r="CG192" s="318">
        <v>3566</v>
      </c>
      <c r="CH192" s="319">
        <v>3936</v>
      </c>
      <c r="CI192" s="2" t="s">
        <v>947</v>
      </c>
      <c r="CJ192" s="674">
        <v>1692</v>
      </c>
      <c r="CK192" s="674">
        <v>1777</v>
      </c>
      <c r="CL192" s="674">
        <v>2201</v>
      </c>
      <c r="CM192" s="674">
        <v>2912</v>
      </c>
      <c r="CN192" s="674">
        <v>3514</v>
      </c>
      <c r="CR192" s="111" t="s">
        <v>946</v>
      </c>
      <c r="CS192" s="200">
        <v>381933</v>
      </c>
      <c r="CT192" s="200">
        <v>440365</v>
      </c>
      <c r="CU192" s="200">
        <v>531200</v>
      </c>
      <c r="CV192" s="200">
        <v>679936</v>
      </c>
      <c r="CW192" s="200">
        <v>757491</v>
      </c>
      <c r="CX192" s="11"/>
      <c r="CY192" s="111" t="s">
        <v>946</v>
      </c>
      <c r="CZ192" s="200">
        <v>381933</v>
      </c>
      <c r="DA192" s="200">
        <v>440365</v>
      </c>
      <c r="DB192" s="200">
        <v>531200</v>
      </c>
      <c r="DC192" s="200">
        <v>679936</v>
      </c>
      <c r="DD192" s="200">
        <v>757491</v>
      </c>
    </row>
    <row r="193" spans="1:108" ht="13.2" customHeight="1">
      <c r="C193" s="16"/>
      <c r="D193" t="s">
        <v>961</v>
      </c>
      <c r="M193" s="1100"/>
      <c r="N193" s="697"/>
      <c r="O193" s="697"/>
      <c r="P193" s="697"/>
      <c r="Q193" s="697"/>
      <c r="R193" s="697"/>
      <c r="S193" s="697"/>
      <c r="T193" s="1445" t="s">
        <v>909</v>
      </c>
      <c r="U193" s="1445"/>
      <c r="V193" s="1445"/>
      <c r="W193" s="1445"/>
      <c r="X193" s="1445"/>
      <c r="Y193" s="1445"/>
      <c r="Z193" s="1445"/>
      <c r="AA193" s="1445"/>
      <c r="AB193" s="1445"/>
      <c r="AC193" s="1445"/>
      <c r="AD193" s="1445"/>
      <c r="AE193" s="1445"/>
      <c r="AF193" s="1445"/>
      <c r="AG193" s="1445"/>
      <c r="AH193" s="1445"/>
      <c r="AI193" s="1445"/>
      <c r="BC193" t="s">
        <v>962</v>
      </c>
      <c r="BH193" s="2" t="s">
        <v>963</v>
      </c>
      <c r="BN193" s="111" t="s">
        <v>964</v>
      </c>
      <c r="BS193">
        <v>4</v>
      </c>
      <c r="BT193" t="s">
        <v>965</v>
      </c>
      <c r="CB193" s="221" t="s">
        <v>952</v>
      </c>
      <c r="CC193" s="317">
        <v>2300</v>
      </c>
      <c r="CD193" s="318">
        <v>2464</v>
      </c>
      <c r="CE193" s="317">
        <v>2956</v>
      </c>
      <c r="CF193" s="318">
        <v>3416</v>
      </c>
      <c r="CG193" s="318">
        <v>3812</v>
      </c>
      <c r="CH193" s="319">
        <v>4206</v>
      </c>
      <c r="CI193" s="2" t="s">
        <v>952</v>
      </c>
      <c r="CJ193" s="674">
        <v>1748</v>
      </c>
      <c r="CK193" s="674">
        <v>1832</v>
      </c>
      <c r="CL193" s="674">
        <v>2255</v>
      </c>
      <c r="CM193" s="674">
        <v>3002</v>
      </c>
      <c r="CN193" s="674">
        <v>3460</v>
      </c>
      <c r="CR193" s="111" t="s">
        <v>951</v>
      </c>
      <c r="CS193" s="198">
        <v>360075</v>
      </c>
      <c r="CT193" s="198">
        <v>415163</v>
      </c>
      <c r="CU193" s="198">
        <v>500800</v>
      </c>
      <c r="CV193" s="198">
        <v>641024</v>
      </c>
      <c r="CW193" s="198">
        <v>714141</v>
      </c>
      <c r="CX193" s="11"/>
      <c r="CY193" s="111" t="s">
        <v>951</v>
      </c>
      <c r="CZ193" s="198">
        <v>360075</v>
      </c>
      <c r="DA193" s="198">
        <v>415163</v>
      </c>
      <c r="DB193" s="198">
        <v>500800</v>
      </c>
      <c r="DC193" s="198">
        <v>641024</v>
      </c>
      <c r="DD193" s="198">
        <v>714141</v>
      </c>
    </row>
    <row r="194" spans="1:108" ht="13.2" customHeight="1">
      <c r="C194" s="16"/>
      <c r="D194" s="2" t="s">
        <v>966</v>
      </c>
      <c r="M194" s="1100"/>
      <c r="N194" s="697"/>
      <c r="O194" s="697"/>
      <c r="P194" s="697"/>
      <c r="Q194" s="697"/>
      <c r="R194" s="697"/>
      <c r="S194" s="697"/>
      <c r="AH194" s="1288" t="s">
        <v>710</v>
      </c>
      <c r="AI194" s="1288"/>
      <c r="BC194" t="s">
        <v>958</v>
      </c>
      <c r="BN194" s="111" t="s">
        <v>967</v>
      </c>
      <c r="BS194">
        <v>2</v>
      </c>
      <c r="BT194" t="s">
        <v>968</v>
      </c>
      <c r="CB194" s="221" t="s">
        <v>956</v>
      </c>
      <c r="CC194" s="317">
        <v>2572</v>
      </c>
      <c r="CD194" s="318">
        <v>2754</v>
      </c>
      <c r="CE194" s="317">
        <v>3306</v>
      </c>
      <c r="CF194" s="318">
        <v>3820</v>
      </c>
      <c r="CG194" s="318">
        <v>4262</v>
      </c>
      <c r="CH194" s="319">
        <v>4702</v>
      </c>
      <c r="CI194" s="2" t="s">
        <v>956</v>
      </c>
      <c r="CJ194" s="674">
        <v>2205</v>
      </c>
      <c r="CK194" s="674">
        <v>2212</v>
      </c>
      <c r="CL194" s="674">
        <v>2902</v>
      </c>
      <c r="CM194" s="674">
        <v>3944</v>
      </c>
      <c r="CN194" s="674">
        <v>4190</v>
      </c>
      <c r="CR194" s="111" t="s">
        <v>955</v>
      </c>
      <c r="CS194" s="200">
        <v>402640</v>
      </c>
      <c r="CT194" s="200">
        <v>464240</v>
      </c>
      <c r="CU194" s="200">
        <v>560000</v>
      </c>
      <c r="CV194" s="200">
        <v>716800</v>
      </c>
      <c r="CW194" s="200">
        <v>798560</v>
      </c>
      <c r="CX194" s="11"/>
      <c r="CY194" s="111" t="s">
        <v>955</v>
      </c>
      <c r="CZ194" s="200">
        <v>402640</v>
      </c>
      <c r="DA194" s="200">
        <v>464240</v>
      </c>
      <c r="DB194" s="200">
        <v>560000</v>
      </c>
      <c r="DC194" s="200">
        <v>716800</v>
      </c>
      <c r="DD194" s="200">
        <v>798560</v>
      </c>
    </row>
    <row r="195" spans="1:108" ht="13.2" customHeight="1">
      <c r="C195" s="16"/>
      <c r="D195" t="s">
        <v>969</v>
      </c>
      <c r="T195" s="1288" t="s">
        <v>710</v>
      </c>
      <c r="U195" s="1288"/>
      <c r="W195" t="s">
        <v>970</v>
      </c>
      <c r="AH195" s="1288">
        <v>52</v>
      </c>
      <c r="AI195" s="1288"/>
      <c r="BC195" t="s">
        <v>971</v>
      </c>
      <c r="BN195" s="111" t="s">
        <v>972</v>
      </c>
      <c r="BS195">
        <v>6</v>
      </c>
      <c r="BT195" t="s">
        <v>973</v>
      </c>
      <c r="CB195" s="221" t="s">
        <v>960</v>
      </c>
      <c r="CC195" s="317">
        <v>2152</v>
      </c>
      <c r="CD195" s="318">
        <v>2306</v>
      </c>
      <c r="CE195" s="317">
        <v>2766</v>
      </c>
      <c r="CF195" s="318">
        <v>3198</v>
      </c>
      <c r="CG195" s="318">
        <v>3566</v>
      </c>
      <c r="CH195" s="319">
        <v>3936</v>
      </c>
      <c r="CI195" s="2" t="s">
        <v>960</v>
      </c>
      <c r="CJ195" s="674">
        <v>1692</v>
      </c>
      <c r="CK195" s="674">
        <v>1777</v>
      </c>
      <c r="CL195" s="674">
        <v>2201</v>
      </c>
      <c r="CM195" s="674">
        <v>2912</v>
      </c>
      <c r="CN195" s="674">
        <v>3514</v>
      </c>
      <c r="CR195" s="111" t="s">
        <v>959</v>
      </c>
      <c r="CS195" s="198">
        <v>381933</v>
      </c>
      <c r="CT195" s="198">
        <v>440365</v>
      </c>
      <c r="CU195" s="198">
        <v>531200</v>
      </c>
      <c r="CV195" s="198">
        <v>679936</v>
      </c>
      <c r="CW195" s="198">
        <v>757491</v>
      </c>
      <c r="CX195" s="11"/>
      <c r="CY195" s="111" t="s">
        <v>959</v>
      </c>
      <c r="CZ195" s="198">
        <v>381933</v>
      </c>
      <c r="DA195" s="198">
        <v>440365</v>
      </c>
      <c r="DB195" s="198">
        <v>531200</v>
      </c>
      <c r="DC195" s="198">
        <v>679936</v>
      </c>
      <c r="DD195" s="198">
        <v>757491</v>
      </c>
    </row>
    <row r="196" spans="1:108" ht="13.2" customHeight="1">
      <c r="C196" s="16"/>
      <c r="D196" t="s">
        <v>974</v>
      </c>
      <c r="T196" s="1309" t="s">
        <v>860</v>
      </c>
      <c r="U196" s="1309"/>
      <c r="W196" t="s">
        <v>975</v>
      </c>
      <c r="AH196" s="1288">
        <v>80</v>
      </c>
      <c r="AI196" s="1288"/>
      <c r="BN196" s="111" t="s">
        <v>976</v>
      </c>
      <c r="BS196">
        <v>4</v>
      </c>
      <c r="BT196" t="s">
        <v>977</v>
      </c>
      <c r="CB196" s="221" t="s">
        <v>965</v>
      </c>
      <c r="CC196" s="317">
        <v>3062</v>
      </c>
      <c r="CD196" s="318">
        <v>3280</v>
      </c>
      <c r="CE196" s="317">
        <v>3936</v>
      </c>
      <c r="CF196" s="318">
        <v>4546</v>
      </c>
      <c r="CG196" s="318">
        <v>5072</v>
      </c>
      <c r="CH196" s="319">
        <v>5596</v>
      </c>
      <c r="CI196" s="2" t="s">
        <v>965</v>
      </c>
      <c r="CJ196" s="674">
        <v>2288</v>
      </c>
      <c r="CK196" s="674">
        <v>2459</v>
      </c>
      <c r="CL196" s="674">
        <v>3001</v>
      </c>
      <c r="CM196" s="674">
        <v>3998</v>
      </c>
      <c r="CN196" s="674">
        <v>4845</v>
      </c>
      <c r="CR196" s="111" t="s">
        <v>964</v>
      </c>
      <c r="CS196" s="200">
        <v>392286</v>
      </c>
      <c r="CT196" s="200">
        <v>452302</v>
      </c>
      <c r="CU196" s="200">
        <v>545600</v>
      </c>
      <c r="CV196" s="200">
        <v>698368</v>
      </c>
      <c r="CW196" s="200">
        <v>778026</v>
      </c>
      <c r="CX196" s="11"/>
      <c r="CY196" s="111" t="s">
        <v>964</v>
      </c>
      <c r="CZ196" s="200">
        <v>392286</v>
      </c>
      <c r="DA196" s="200">
        <v>452302</v>
      </c>
      <c r="DB196" s="200">
        <v>545600</v>
      </c>
      <c r="DC196" s="200">
        <v>698368</v>
      </c>
      <c r="DD196" s="200">
        <v>778026</v>
      </c>
    </row>
    <row r="197" spans="1:108" ht="13.2" customHeight="1">
      <c r="C197" s="16"/>
      <c r="D197" s="2" t="s">
        <v>978</v>
      </c>
      <c r="T197" s="1309" t="s">
        <v>710</v>
      </c>
      <c r="U197" s="1309"/>
      <c r="W197" t="s">
        <v>979</v>
      </c>
      <c r="AH197" s="1288">
        <v>18</v>
      </c>
      <c r="AI197" s="1288"/>
      <c r="BC197" t="s">
        <v>311</v>
      </c>
      <c r="BN197" s="111" t="s">
        <v>980</v>
      </c>
      <c r="BS197">
        <v>2</v>
      </c>
      <c r="BT197" t="s">
        <v>981</v>
      </c>
      <c r="CB197" s="221" t="s">
        <v>968</v>
      </c>
      <c r="CC197" s="317">
        <v>3676</v>
      </c>
      <c r="CD197" s="318">
        <v>3940</v>
      </c>
      <c r="CE197" s="317">
        <v>4726</v>
      </c>
      <c r="CF197" s="318">
        <v>5462</v>
      </c>
      <c r="CG197" s="318">
        <v>6094</v>
      </c>
      <c r="CH197" s="319">
        <v>6724</v>
      </c>
      <c r="CI197" s="2" t="s">
        <v>968</v>
      </c>
      <c r="CJ197" s="674">
        <v>2485</v>
      </c>
      <c r="CK197" s="674">
        <v>2977</v>
      </c>
      <c r="CL197" s="674">
        <v>3604</v>
      </c>
      <c r="CM197" s="674">
        <v>4604</v>
      </c>
      <c r="CN197" s="674">
        <v>4772</v>
      </c>
      <c r="CR197" s="111" t="s">
        <v>967</v>
      </c>
      <c r="CS197" s="198">
        <v>694266</v>
      </c>
      <c r="CT197" s="198">
        <v>800482</v>
      </c>
      <c r="CU197" s="198">
        <v>965600</v>
      </c>
      <c r="CV197" s="198">
        <v>1235968</v>
      </c>
      <c r="CW197" s="198">
        <v>1376946</v>
      </c>
      <c r="CX197" s="11"/>
      <c r="CY197" s="111" t="s">
        <v>967</v>
      </c>
      <c r="CZ197" s="198">
        <v>694266</v>
      </c>
      <c r="DA197" s="198">
        <v>800482</v>
      </c>
      <c r="DB197" s="198">
        <v>965600</v>
      </c>
      <c r="DC197" s="198">
        <v>1235968</v>
      </c>
      <c r="DD197" s="198">
        <v>1376946</v>
      </c>
    </row>
    <row r="198" spans="1:108" s="11" customFormat="1" ht="13.2" customHeight="1">
      <c r="A198"/>
      <c r="B198"/>
      <c r="C198" s="16"/>
      <c r="D198" s="2" t="s">
        <v>982</v>
      </c>
      <c r="E198"/>
      <c r="F198"/>
      <c r="G198"/>
      <c r="H198"/>
      <c r="I198"/>
      <c r="J198"/>
      <c r="K198"/>
      <c r="L198"/>
      <c r="M198"/>
      <c r="N198"/>
      <c r="O198"/>
      <c r="P198"/>
      <c r="Q198"/>
      <c r="R198"/>
      <c r="S198"/>
      <c r="T198" s="1309">
        <v>0</v>
      </c>
      <c r="U198" s="1309"/>
      <c r="V198"/>
      <c r="X198" s="1444" t="s">
        <v>983</v>
      </c>
      <c r="Y198" s="1444"/>
      <c r="Z198" s="1444"/>
      <c r="AA198" s="1444"/>
      <c r="AB198" s="1444"/>
      <c r="AC198" s="1444"/>
      <c r="AD198" s="1444"/>
      <c r="AE198" s="1444"/>
      <c r="AF198" s="1444"/>
      <c r="AG198" s="1444"/>
      <c r="AH198" s="1444"/>
      <c r="AI198" s="1444"/>
      <c r="AJ198" s="1444"/>
      <c r="AK198" s="1444"/>
      <c r="AL198" s="1444"/>
      <c r="AM198" s="1444"/>
      <c r="AN198" s="1444"/>
      <c r="AO198" s="1444"/>
      <c r="AP198" s="1444"/>
      <c r="AQ198" s="1444"/>
      <c r="AR198" s="1444"/>
      <c r="AS198" s="1444"/>
      <c r="AT198" s="1444"/>
      <c r="AU198"/>
      <c r="AV198"/>
      <c r="AW198"/>
      <c r="AX198"/>
      <c r="AY198"/>
      <c r="AZ198" s="23"/>
      <c r="BA198" s="23"/>
      <c r="BC198" s="11" t="s">
        <v>829</v>
      </c>
      <c r="BD198"/>
      <c r="BN198" s="111" t="s">
        <v>984</v>
      </c>
      <c r="BO198"/>
      <c r="BP198"/>
      <c r="BQ198"/>
      <c r="BR198"/>
      <c r="BS198">
        <v>4</v>
      </c>
      <c r="BT198" t="s">
        <v>985</v>
      </c>
      <c r="BU198"/>
      <c r="BV198" s="24"/>
      <c r="CB198" s="221" t="s">
        <v>973</v>
      </c>
      <c r="CC198" s="317">
        <v>1892</v>
      </c>
      <c r="CD198" s="318">
        <v>2026</v>
      </c>
      <c r="CE198" s="317">
        <v>2432</v>
      </c>
      <c r="CF198" s="318">
        <v>2810</v>
      </c>
      <c r="CG198" s="318">
        <v>3134</v>
      </c>
      <c r="CH198" s="319">
        <v>3460</v>
      </c>
      <c r="CI198" s="2" t="s">
        <v>973</v>
      </c>
      <c r="CJ198" s="674">
        <v>1288</v>
      </c>
      <c r="CK198" s="674">
        <v>1395</v>
      </c>
      <c r="CL198" s="674">
        <v>1742</v>
      </c>
      <c r="CM198" s="674">
        <v>2423</v>
      </c>
      <c r="CN198" s="674">
        <v>2922</v>
      </c>
      <c r="CR198" s="111" t="s">
        <v>972</v>
      </c>
      <c r="CS198" s="200">
        <v>323262</v>
      </c>
      <c r="CT198" s="200">
        <v>372718</v>
      </c>
      <c r="CU198" s="200">
        <v>449600</v>
      </c>
      <c r="CV198" s="200">
        <v>575488</v>
      </c>
      <c r="CW198" s="200">
        <v>641130</v>
      </c>
      <c r="CY198" s="111" t="s">
        <v>972</v>
      </c>
      <c r="CZ198" s="200">
        <v>323262</v>
      </c>
      <c r="DA198" s="200">
        <v>372718</v>
      </c>
      <c r="DB198" s="200">
        <v>449600</v>
      </c>
      <c r="DC198" s="200">
        <v>575488</v>
      </c>
      <c r="DD198" s="200">
        <v>641130</v>
      </c>
    </row>
    <row r="199" spans="1:108" s="11" customFormat="1" ht="13.2" customHeight="1">
      <c r="A199"/>
      <c r="B199"/>
      <c r="C199" s="16"/>
      <c r="D199" s="68" t="s">
        <v>986</v>
      </c>
      <c r="E199"/>
      <c r="F199"/>
      <c r="G199"/>
      <c r="H199"/>
      <c r="I199"/>
      <c r="J199"/>
      <c r="K199"/>
      <c r="L199"/>
      <c r="M199"/>
      <c r="N199"/>
      <c r="O199"/>
      <c r="P199"/>
      <c r="Q199"/>
      <c r="R199"/>
      <c r="S199"/>
      <c r="T199" s="1288" t="s">
        <v>710</v>
      </c>
      <c r="U199" s="1288"/>
      <c r="V199"/>
      <c r="W199"/>
      <c r="X199" s="1444"/>
      <c r="Y199" s="1444"/>
      <c r="Z199" s="1444"/>
      <c r="AA199" s="1444"/>
      <c r="AB199" s="1444"/>
      <c r="AC199" s="1444"/>
      <c r="AD199" s="1444"/>
      <c r="AE199" s="1444"/>
      <c r="AF199" s="1444"/>
      <c r="AG199" s="1444"/>
      <c r="AH199" s="1444"/>
      <c r="AI199" s="1444"/>
      <c r="AJ199" s="1444"/>
      <c r="AK199" s="1444"/>
      <c r="AL199" s="1444"/>
      <c r="AM199" s="1444"/>
      <c r="AN199" s="1444"/>
      <c r="AO199" s="1444"/>
      <c r="AP199" s="1444"/>
      <c r="AQ199" s="1444"/>
      <c r="AR199" s="1444"/>
      <c r="AS199" s="1444"/>
      <c r="AT199" s="1444"/>
      <c r="AU199"/>
      <c r="AV199"/>
      <c r="AW199"/>
      <c r="AX199"/>
      <c r="AY199"/>
      <c r="AZ199" s="23"/>
      <c r="BA199" s="23"/>
      <c r="BC199" t="s">
        <v>819</v>
      </c>
      <c r="BD199"/>
      <c r="BN199" s="111" t="s">
        <v>987</v>
      </c>
      <c r="BO199"/>
      <c r="BP199"/>
      <c r="BQ199"/>
      <c r="BR199"/>
      <c r="BS199">
        <v>2</v>
      </c>
      <c r="BT199" s="25" t="s">
        <v>988</v>
      </c>
      <c r="BU199"/>
      <c r="BV199" s="24"/>
      <c r="CB199" s="221" t="s">
        <v>977</v>
      </c>
      <c r="CC199" s="317">
        <v>2674</v>
      </c>
      <c r="CD199" s="318">
        <v>2866</v>
      </c>
      <c r="CE199" s="317">
        <v>3440</v>
      </c>
      <c r="CF199" s="318">
        <v>3974</v>
      </c>
      <c r="CG199" s="318">
        <v>4434</v>
      </c>
      <c r="CH199" s="319">
        <v>4892</v>
      </c>
      <c r="CI199" s="2" t="s">
        <v>977</v>
      </c>
      <c r="CJ199" s="674">
        <v>1842</v>
      </c>
      <c r="CK199" s="674">
        <v>2036</v>
      </c>
      <c r="CL199" s="674">
        <v>2671</v>
      </c>
      <c r="CM199" s="674">
        <v>3584</v>
      </c>
      <c r="CN199" s="674">
        <v>4105</v>
      </c>
      <c r="CR199" s="111" t="s">
        <v>976</v>
      </c>
      <c r="CS199" s="198">
        <v>442904</v>
      </c>
      <c r="CT199" s="198">
        <v>510664</v>
      </c>
      <c r="CU199" s="198">
        <v>616000</v>
      </c>
      <c r="CV199" s="198">
        <v>788480</v>
      </c>
      <c r="CW199" s="198">
        <v>878416</v>
      </c>
      <c r="CY199" s="111" t="s">
        <v>976</v>
      </c>
      <c r="CZ199" s="198">
        <v>442904</v>
      </c>
      <c r="DA199" s="198">
        <v>510664</v>
      </c>
      <c r="DB199" s="198">
        <v>616000</v>
      </c>
      <c r="DC199" s="198">
        <v>788480</v>
      </c>
      <c r="DD199" s="198">
        <v>878416</v>
      </c>
    </row>
    <row r="200" spans="1:108" s="11" customFormat="1" ht="13.2" customHeight="1">
      <c r="A200"/>
      <c r="B200"/>
      <c r="C200" s="16"/>
      <c r="D200" s="11" t="s">
        <v>989</v>
      </c>
      <c r="T200" s="1288" t="s">
        <v>710</v>
      </c>
      <c r="U200" s="1288"/>
      <c r="V200"/>
      <c r="W200"/>
      <c r="X200"/>
      <c r="Y200"/>
      <c r="AA200"/>
      <c r="AB200" s="959" t="s">
        <v>990</v>
      </c>
      <c r="AC200"/>
      <c r="AF200"/>
      <c r="AG200"/>
      <c r="AH200" s="1058"/>
      <c r="AJ200"/>
      <c r="AK200"/>
      <c r="AL200"/>
      <c r="AM200"/>
      <c r="AN200"/>
      <c r="AO200"/>
      <c r="AP200"/>
      <c r="AQ200"/>
      <c r="AR200"/>
      <c r="AS200"/>
      <c r="AU200"/>
      <c r="AV200"/>
      <c r="AW200"/>
      <c r="AX200"/>
      <c r="AY200"/>
      <c r="AZ200" s="23"/>
      <c r="BA200" s="23"/>
      <c r="BC200" s="2" t="s">
        <v>991</v>
      </c>
      <c r="BD200" s="301"/>
      <c r="BN200" s="111" t="s">
        <v>992</v>
      </c>
      <c r="BO200"/>
      <c r="BP200"/>
      <c r="BQ200"/>
      <c r="BR200"/>
      <c r="BS200">
        <v>2</v>
      </c>
      <c r="BT200" s="25" t="s">
        <v>993</v>
      </c>
      <c r="BU200"/>
      <c r="CB200" s="221" t="s">
        <v>981</v>
      </c>
      <c r="CC200" s="317">
        <v>3676</v>
      </c>
      <c r="CD200" s="318">
        <v>3940</v>
      </c>
      <c r="CE200" s="317">
        <v>4726</v>
      </c>
      <c r="CF200" s="318">
        <v>5462</v>
      </c>
      <c r="CG200" s="318">
        <v>6094</v>
      </c>
      <c r="CH200" s="319">
        <v>6724</v>
      </c>
      <c r="CI200" s="2" t="s">
        <v>981</v>
      </c>
      <c r="CJ200" s="674">
        <v>2485</v>
      </c>
      <c r="CK200" s="674">
        <v>2977</v>
      </c>
      <c r="CL200" s="674">
        <v>3604</v>
      </c>
      <c r="CM200" s="674">
        <v>4604</v>
      </c>
      <c r="CN200" s="674">
        <v>4772</v>
      </c>
      <c r="CR200" s="111" t="s">
        <v>980</v>
      </c>
      <c r="CS200" s="199">
        <v>532060</v>
      </c>
      <c r="CT200" s="199">
        <v>613460</v>
      </c>
      <c r="CU200" s="200">
        <v>740000</v>
      </c>
      <c r="CV200" s="199">
        <v>947200</v>
      </c>
      <c r="CW200" s="199">
        <v>1055240</v>
      </c>
      <c r="CY200" s="111" t="s">
        <v>980</v>
      </c>
      <c r="CZ200" s="199">
        <v>532060</v>
      </c>
      <c r="DA200" s="199">
        <v>613460</v>
      </c>
      <c r="DB200" s="199">
        <v>740000</v>
      </c>
      <c r="DC200" s="199">
        <v>947200</v>
      </c>
      <c r="DD200" s="199">
        <v>1055240</v>
      </c>
    </row>
    <row r="201" spans="1:108" s="11" customFormat="1" ht="13.2" customHeight="1">
      <c r="A201"/>
      <c r="B201"/>
      <c r="C201" s="16"/>
      <c r="E201" s="2" t="s">
        <v>994</v>
      </c>
      <c r="V201"/>
      <c r="X201"/>
      <c r="Y201"/>
      <c r="Z201"/>
      <c r="AB201" s="959" t="s">
        <v>995</v>
      </c>
      <c r="AC201"/>
      <c r="AH201" s="1058"/>
      <c r="AJ201"/>
      <c r="AK201"/>
      <c r="AL201"/>
      <c r="AM201"/>
      <c r="AN201"/>
      <c r="AO201"/>
      <c r="AP201"/>
      <c r="AQ201"/>
      <c r="AR201"/>
      <c r="AS201"/>
      <c r="AU201"/>
      <c r="AV201"/>
      <c r="AW201"/>
      <c r="AX201"/>
      <c r="AY201"/>
      <c r="AZ201" s="23"/>
      <c r="BA201" s="23"/>
      <c r="BC201" s="2" t="s">
        <v>996</v>
      </c>
      <c r="BD201" s="301"/>
      <c r="BN201" s="111" t="s">
        <v>997</v>
      </c>
      <c r="BO201" s="24"/>
      <c r="BP201" s="25"/>
      <c r="BQ201" s="25"/>
      <c r="BR201" s="25"/>
      <c r="BS201">
        <v>6</v>
      </c>
      <c r="BT201" s="25" t="s">
        <v>998</v>
      </c>
      <c r="BU201"/>
      <c r="CB201" s="221" t="s">
        <v>985</v>
      </c>
      <c r="CC201" s="317">
        <v>3186</v>
      </c>
      <c r="CD201" s="318">
        <v>3414</v>
      </c>
      <c r="CE201" s="317">
        <v>4096</v>
      </c>
      <c r="CF201" s="318">
        <v>4734</v>
      </c>
      <c r="CG201" s="318">
        <v>5282</v>
      </c>
      <c r="CH201" s="319">
        <v>5828</v>
      </c>
      <c r="CI201" s="2" t="s">
        <v>985</v>
      </c>
      <c r="CJ201" s="674">
        <v>2459</v>
      </c>
      <c r="CK201" s="674">
        <v>2746</v>
      </c>
      <c r="CL201" s="674">
        <v>3124</v>
      </c>
      <c r="CM201" s="674">
        <v>4075</v>
      </c>
      <c r="CN201" s="674">
        <v>4647</v>
      </c>
      <c r="CR201" s="111" t="s">
        <v>984</v>
      </c>
      <c r="CS201" s="198">
        <v>442904</v>
      </c>
      <c r="CT201" s="198">
        <v>510664</v>
      </c>
      <c r="CU201" s="198">
        <v>616000</v>
      </c>
      <c r="CV201" s="198">
        <v>788480</v>
      </c>
      <c r="CW201" s="198">
        <v>878416</v>
      </c>
      <c r="CY201" s="111" t="s">
        <v>984</v>
      </c>
      <c r="CZ201" s="198">
        <v>442904</v>
      </c>
      <c r="DA201" s="198">
        <v>510664</v>
      </c>
      <c r="DB201" s="198">
        <v>616000</v>
      </c>
      <c r="DC201" s="198">
        <v>788480</v>
      </c>
      <c r="DD201" s="198">
        <v>878416</v>
      </c>
    </row>
    <row r="202" spans="1:108" ht="13.2" customHeight="1">
      <c r="C202" s="16"/>
      <c r="AE202" s="6"/>
      <c r="BC202" t="s">
        <v>999</v>
      </c>
      <c r="BD202" s="301"/>
      <c r="BN202" s="111" t="s">
        <v>1000</v>
      </c>
      <c r="BO202" s="11"/>
      <c r="BP202" s="25"/>
      <c r="BQ202" s="25"/>
      <c r="BR202" s="25"/>
      <c r="BS202">
        <v>7</v>
      </c>
      <c r="BT202" s="25" t="s">
        <v>1001</v>
      </c>
      <c r="CB202" s="221" t="s">
        <v>988</v>
      </c>
      <c r="CC202" s="317">
        <v>3596</v>
      </c>
      <c r="CD202" s="318">
        <v>3852</v>
      </c>
      <c r="CE202" s="317">
        <v>4624</v>
      </c>
      <c r="CF202" s="318">
        <v>5342</v>
      </c>
      <c r="CG202" s="318">
        <v>5960</v>
      </c>
      <c r="CH202" s="319">
        <v>6576</v>
      </c>
      <c r="CI202" s="2" t="s">
        <v>988</v>
      </c>
      <c r="CJ202" s="674">
        <v>2621</v>
      </c>
      <c r="CK202" s="674">
        <v>2982</v>
      </c>
      <c r="CL202" s="674">
        <v>3483</v>
      </c>
      <c r="CM202" s="674">
        <v>4602</v>
      </c>
      <c r="CN202" s="674">
        <v>5010</v>
      </c>
      <c r="CR202" s="111" t="s">
        <v>987</v>
      </c>
      <c r="CS202" s="199">
        <v>532060</v>
      </c>
      <c r="CT202" s="199">
        <v>613460</v>
      </c>
      <c r="CU202" s="199">
        <v>740000</v>
      </c>
      <c r="CV202" s="199">
        <v>947200</v>
      </c>
      <c r="CW202" s="199">
        <v>1055240</v>
      </c>
      <c r="CX202" s="11"/>
      <c r="CY202" s="111" t="s">
        <v>987</v>
      </c>
      <c r="CZ202" s="199">
        <v>532060</v>
      </c>
      <c r="DA202" s="199">
        <v>613460</v>
      </c>
      <c r="DB202" s="199">
        <v>740000</v>
      </c>
      <c r="DC202" s="199">
        <v>947200</v>
      </c>
      <c r="DD202" s="199">
        <v>1055240</v>
      </c>
    </row>
    <row r="203" spans="1:108" ht="13.2" customHeight="1">
      <c r="A203" s="1" t="s">
        <v>1002</v>
      </c>
      <c r="C203" s="1" t="s">
        <v>1003</v>
      </c>
      <c r="BC203" t="s">
        <v>1004</v>
      </c>
      <c r="BN203" s="111" t="s">
        <v>1005</v>
      </c>
      <c r="BO203" s="11"/>
      <c r="BP203" s="25"/>
      <c r="BQ203" s="25"/>
      <c r="BR203" s="25"/>
      <c r="BS203">
        <v>7</v>
      </c>
      <c r="BT203" s="25" t="s">
        <v>1006</v>
      </c>
      <c r="CB203" s="221" t="s">
        <v>993</v>
      </c>
      <c r="CC203" s="317">
        <v>3806</v>
      </c>
      <c r="CD203" s="318">
        <v>4078</v>
      </c>
      <c r="CE203" s="317">
        <v>4894</v>
      </c>
      <c r="CF203" s="318">
        <v>5654</v>
      </c>
      <c r="CG203" s="318">
        <v>6306</v>
      </c>
      <c r="CH203" s="319">
        <v>6960</v>
      </c>
      <c r="CI203" s="2" t="s">
        <v>993</v>
      </c>
      <c r="CJ203" s="674">
        <v>3179</v>
      </c>
      <c r="CK203" s="674">
        <v>3298</v>
      </c>
      <c r="CL203" s="674">
        <v>4214</v>
      </c>
      <c r="CM203" s="674">
        <v>5377</v>
      </c>
      <c r="CN203" s="674">
        <v>5659</v>
      </c>
      <c r="CR203" s="111" t="s">
        <v>992</v>
      </c>
      <c r="CS203" s="198">
        <v>442904</v>
      </c>
      <c r="CT203" s="198">
        <v>510664</v>
      </c>
      <c r="CU203" s="198">
        <v>616000</v>
      </c>
      <c r="CV203" s="198">
        <v>788480</v>
      </c>
      <c r="CW203" s="198">
        <v>878416</v>
      </c>
      <c r="CX203" s="11"/>
      <c r="CY203" s="111" t="s">
        <v>992</v>
      </c>
      <c r="CZ203" s="198">
        <v>442904</v>
      </c>
      <c r="DA203" s="198">
        <v>510664</v>
      </c>
      <c r="DB203" s="198">
        <v>616000</v>
      </c>
      <c r="DC203" s="198">
        <v>788480</v>
      </c>
      <c r="DD203" s="198">
        <v>878416</v>
      </c>
    </row>
    <row r="204" spans="1:108" ht="13.2" customHeight="1">
      <c r="D204" s="1278" t="s">
        <v>1007</v>
      </c>
      <c r="E204" s="1278"/>
      <c r="F204" s="1278"/>
      <c r="G204" s="1278"/>
      <c r="H204" s="1278"/>
      <c r="I204" s="1278"/>
      <c r="J204" s="1278"/>
      <c r="K204" s="1278"/>
      <c r="L204" s="1278"/>
      <c r="M204" s="1278"/>
      <c r="P204" s="1430">
        <f>M26</f>
        <v>3692494</v>
      </c>
      <c r="Q204" s="1431"/>
      <c r="R204" s="1431"/>
      <c r="S204" s="1431"/>
      <c r="T204" s="1431"/>
      <c r="U204" s="1431"/>
      <c r="BC204" t="s">
        <v>1008</v>
      </c>
      <c r="BN204" s="111" t="s">
        <v>1009</v>
      </c>
      <c r="BS204">
        <v>6</v>
      </c>
      <c r="BT204" s="25" t="s">
        <v>1010</v>
      </c>
      <c r="BU204" s="11"/>
      <c r="CB204" s="221" t="s">
        <v>998</v>
      </c>
      <c r="CC204" s="317">
        <v>1700</v>
      </c>
      <c r="CD204" s="318">
        <v>1820</v>
      </c>
      <c r="CE204" s="317">
        <v>2184</v>
      </c>
      <c r="CF204" s="318">
        <v>2524</v>
      </c>
      <c r="CG204" s="318">
        <v>2816</v>
      </c>
      <c r="CH204" s="319">
        <v>3108</v>
      </c>
      <c r="CI204" s="2" t="s">
        <v>998</v>
      </c>
      <c r="CJ204" s="674">
        <v>1172</v>
      </c>
      <c r="CK204" s="674">
        <v>1212</v>
      </c>
      <c r="CL204" s="674">
        <v>1590</v>
      </c>
      <c r="CM204" s="674">
        <v>2211</v>
      </c>
      <c r="CN204" s="674">
        <v>2667</v>
      </c>
      <c r="CR204" s="111" t="s">
        <v>997</v>
      </c>
      <c r="CS204" s="200">
        <v>369278</v>
      </c>
      <c r="CT204" s="200">
        <v>425774</v>
      </c>
      <c r="CU204" s="200">
        <v>513600</v>
      </c>
      <c r="CV204" s="200">
        <v>657408</v>
      </c>
      <c r="CW204" s="200">
        <v>732394</v>
      </c>
      <c r="CX204" s="11"/>
      <c r="CY204" s="111" t="s">
        <v>997</v>
      </c>
      <c r="CZ204" s="200">
        <v>369278</v>
      </c>
      <c r="DA204" s="200">
        <v>425774</v>
      </c>
      <c r="DB204" s="200">
        <v>513600</v>
      </c>
      <c r="DC204" s="200">
        <v>657408</v>
      </c>
      <c r="DD204" s="200">
        <v>732394</v>
      </c>
    </row>
    <row r="205" spans="1:108" ht="13.2" customHeight="1">
      <c r="C205" s="16"/>
      <c r="D205" s="1442" t="s">
        <v>1011</v>
      </c>
      <c r="E205" s="1278"/>
      <c r="F205" s="1278"/>
      <c r="G205" s="1278"/>
      <c r="H205" s="1278"/>
      <c r="I205" s="1278"/>
      <c r="J205" s="1278"/>
      <c r="K205" s="1278"/>
      <c r="L205" s="1278"/>
      <c r="M205" s="1278"/>
      <c r="P205" s="1431">
        <f>M27</f>
        <v>0</v>
      </c>
      <c r="Q205" s="1431"/>
      <c r="R205" s="1431"/>
      <c r="S205" s="1431"/>
      <c r="T205" s="1431"/>
      <c r="U205" s="1431"/>
      <c r="V205" s="17"/>
      <c r="W205" s="2" t="s">
        <v>1012</v>
      </c>
      <c r="Z205" s="1433" t="s">
        <v>1055</v>
      </c>
      <c r="AA205" s="1433"/>
      <c r="AB205" s="1433"/>
      <c r="AC205" s="1433"/>
      <c r="AD205" s="1433"/>
      <c r="AE205" s="1433"/>
      <c r="AF205" s="1433"/>
      <c r="AG205" s="1433"/>
      <c r="AH205" s="1433"/>
      <c r="AI205" s="1433"/>
      <c r="AJ205" s="1433"/>
      <c r="AK205" s="1433"/>
      <c r="AL205" s="1433"/>
      <c r="AM205" s="1433"/>
      <c r="AN205" s="1433"/>
      <c r="AP205" s="1371"/>
      <c r="AQ205" s="1371"/>
      <c r="BC205" t="s">
        <v>1014</v>
      </c>
      <c r="BN205" s="111" t="s">
        <v>1015</v>
      </c>
      <c r="BS205">
        <v>4</v>
      </c>
      <c r="BT205" s="25" t="s">
        <v>1016</v>
      </c>
      <c r="BU205" s="11"/>
      <c r="CB205" s="221" t="s">
        <v>1001</v>
      </c>
      <c r="CC205" s="317">
        <v>1700</v>
      </c>
      <c r="CD205" s="318">
        <v>1820</v>
      </c>
      <c r="CE205" s="317">
        <v>2184</v>
      </c>
      <c r="CF205" s="318">
        <v>2524</v>
      </c>
      <c r="CG205" s="318">
        <v>2816</v>
      </c>
      <c r="CH205" s="319">
        <v>3108</v>
      </c>
      <c r="CI205" s="2" t="s">
        <v>1001</v>
      </c>
      <c r="CJ205" s="674">
        <v>1068</v>
      </c>
      <c r="CK205" s="674">
        <v>1165</v>
      </c>
      <c r="CL205" s="674">
        <v>1529</v>
      </c>
      <c r="CM205" s="674">
        <v>2126</v>
      </c>
      <c r="CN205" s="674">
        <v>2527</v>
      </c>
      <c r="CR205" s="111" t="s">
        <v>1000</v>
      </c>
      <c r="CS205" s="198">
        <v>402640</v>
      </c>
      <c r="CT205" s="198">
        <v>464240</v>
      </c>
      <c r="CU205" s="198">
        <v>560000</v>
      </c>
      <c r="CV205" s="198">
        <v>716800</v>
      </c>
      <c r="CW205" s="198">
        <v>798560</v>
      </c>
      <c r="CX205" s="11"/>
      <c r="CY205" s="111" t="s">
        <v>1000</v>
      </c>
      <c r="CZ205" s="198">
        <v>402640</v>
      </c>
      <c r="DA205" s="198">
        <v>464240</v>
      </c>
      <c r="DB205" s="198">
        <v>560000</v>
      </c>
      <c r="DC205" s="198">
        <v>716800</v>
      </c>
      <c r="DD205" s="198">
        <v>798560</v>
      </c>
    </row>
    <row r="206" spans="1:108" ht="13.2" customHeight="1">
      <c r="D206" s="22"/>
      <c r="E206" s="22"/>
      <c r="F206" s="22"/>
      <c r="G206" s="22"/>
      <c r="H206" s="22"/>
      <c r="I206" s="22"/>
      <c r="J206" s="22"/>
      <c r="K206" s="22"/>
      <c r="L206" s="22"/>
      <c r="M206" s="22"/>
      <c r="N206" s="22"/>
      <c r="O206" s="22"/>
      <c r="P206" s="22"/>
      <c r="BC206" t="s">
        <v>1017</v>
      </c>
      <c r="BN206" s="111" t="s">
        <v>1018</v>
      </c>
      <c r="BS206">
        <v>5</v>
      </c>
      <c r="BT206" s="25" t="s">
        <v>1019</v>
      </c>
      <c r="BU206" s="11"/>
      <c r="CB206" s="221" t="s">
        <v>1006</v>
      </c>
      <c r="CC206" s="317">
        <v>1700</v>
      </c>
      <c r="CD206" s="318">
        <v>1820</v>
      </c>
      <c r="CE206" s="317">
        <v>2184</v>
      </c>
      <c r="CF206" s="318">
        <v>2524</v>
      </c>
      <c r="CG206" s="318">
        <v>2816</v>
      </c>
      <c r="CH206" s="319">
        <v>3108</v>
      </c>
      <c r="CI206" s="2" t="s">
        <v>1006</v>
      </c>
      <c r="CJ206" s="674">
        <v>962</v>
      </c>
      <c r="CK206" s="674">
        <v>969</v>
      </c>
      <c r="CL206" s="674">
        <v>1249</v>
      </c>
      <c r="CM206" s="674">
        <v>1737</v>
      </c>
      <c r="CN206" s="674">
        <v>1915</v>
      </c>
      <c r="CR206" s="111" t="s">
        <v>1005</v>
      </c>
      <c r="CS206" s="200">
        <v>402640</v>
      </c>
      <c r="CT206" s="200">
        <v>464240</v>
      </c>
      <c r="CU206" s="200">
        <v>560000</v>
      </c>
      <c r="CV206" s="200">
        <v>716800</v>
      </c>
      <c r="CW206" s="200">
        <v>798560</v>
      </c>
      <c r="CX206" s="11"/>
      <c r="CY206" s="111" t="s">
        <v>1005</v>
      </c>
      <c r="CZ206" s="200">
        <v>402640</v>
      </c>
      <c r="DA206" s="200">
        <v>464240</v>
      </c>
      <c r="DB206" s="200">
        <v>560000</v>
      </c>
      <c r="DC206" s="200">
        <v>716800</v>
      </c>
      <c r="DD206" s="200">
        <v>798560</v>
      </c>
    </row>
    <row r="207" spans="1:108" ht="13.2" customHeight="1">
      <c r="A207" s="1" t="s">
        <v>1020</v>
      </c>
      <c r="C207" s="1" t="s">
        <v>1021</v>
      </c>
      <c r="BC207" s="302" t="s">
        <v>1022</v>
      </c>
      <c r="BN207" s="111" t="s">
        <v>1023</v>
      </c>
      <c r="BS207">
        <v>6</v>
      </c>
      <c r="BT207" s="25" t="s">
        <v>1024</v>
      </c>
      <c r="CB207" s="221" t="s">
        <v>1010</v>
      </c>
      <c r="CC207" s="317">
        <v>2286</v>
      </c>
      <c r="CD207" s="318">
        <v>2450</v>
      </c>
      <c r="CE207" s="317">
        <v>2940</v>
      </c>
      <c r="CF207" s="318">
        <v>3396</v>
      </c>
      <c r="CG207" s="318">
        <v>3786</v>
      </c>
      <c r="CH207" s="319">
        <v>4180</v>
      </c>
      <c r="CI207" s="2" t="s">
        <v>1010</v>
      </c>
      <c r="CJ207" s="674">
        <v>1567</v>
      </c>
      <c r="CK207" s="674">
        <v>1705</v>
      </c>
      <c r="CL207" s="674">
        <v>2178</v>
      </c>
      <c r="CM207" s="674">
        <v>2911</v>
      </c>
      <c r="CN207" s="674">
        <v>3297</v>
      </c>
      <c r="CR207" s="111" t="s">
        <v>1009</v>
      </c>
      <c r="CS207" s="198">
        <v>406666</v>
      </c>
      <c r="CT207" s="198">
        <v>468882</v>
      </c>
      <c r="CU207" s="198">
        <v>565600</v>
      </c>
      <c r="CV207" s="198">
        <v>723968</v>
      </c>
      <c r="CW207" s="198">
        <v>806546</v>
      </c>
      <c r="CX207" s="11"/>
      <c r="CY207" s="111" t="s">
        <v>1009</v>
      </c>
      <c r="CZ207" s="198">
        <v>406666</v>
      </c>
      <c r="DA207" s="198">
        <v>468882</v>
      </c>
      <c r="DB207" s="198">
        <v>565600</v>
      </c>
      <c r="DC207" s="198">
        <v>723968</v>
      </c>
      <c r="DD207" s="198">
        <v>806546</v>
      </c>
    </row>
    <row r="208" spans="1:108" ht="13.2" customHeight="1">
      <c r="C208" s="16"/>
      <c r="D208" s="1409" t="s">
        <v>2764</v>
      </c>
      <c r="E208" s="1409"/>
      <c r="F208" s="1409"/>
      <c r="G208" s="1409"/>
      <c r="H208" s="1409"/>
      <c r="I208" s="1409"/>
      <c r="J208" s="1409"/>
      <c r="K208" s="1409"/>
      <c r="L208" s="1409"/>
      <c r="M208" s="1409"/>
      <c r="BC208" s="2" t="s">
        <v>1025</v>
      </c>
      <c r="BN208" s="111" t="s">
        <v>1026</v>
      </c>
      <c r="BS208">
        <v>7</v>
      </c>
      <c r="BT208" s="25" t="s">
        <v>1027</v>
      </c>
      <c r="CB208" s="221" t="s">
        <v>1016</v>
      </c>
      <c r="CC208" s="317">
        <v>2884</v>
      </c>
      <c r="CD208" s="318">
        <v>3090</v>
      </c>
      <c r="CE208" s="317">
        <v>3710</v>
      </c>
      <c r="CF208" s="318">
        <v>4284</v>
      </c>
      <c r="CG208" s="318">
        <v>4780</v>
      </c>
      <c r="CH208" s="319">
        <v>5274</v>
      </c>
      <c r="CI208" s="2" t="s">
        <v>1016</v>
      </c>
      <c r="CJ208" s="674">
        <v>1949</v>
      </c>
      <c r="CK208" s="674">
        <v>2155</v>
      </c>
      <c r="CL208" s="674">
        <v>2827</v>
      </c>
      <c r="CM208" s="674">
        <v>3887</v>
      </c>
      <c r="CN208" s="674">
        <v>4147</v>
      </c>
      <c r="CR208" s="111" t="s">
        <v>1015</v>
      </c>
      <c r="CS208" s="200">
        <v>406666</v>
      </c>
      <c r="CT208" s="200">
        <v>468882</v>
      </c>
      <c r="CU208" s="200">
        <v>565600</v>
      </c>
      <c r="CV208" s="200">
        <v>723968</v>
      </c>
      <c r="CW208" s="200">
        <v>806546</v>
      </c>
      <c r="CX208" s="11"/>
      <c r="CY208" s="111" t="s">
        <v>1015</v>
      </c>
      <c r="CZ208" s="200">
        <v>406666</v>
      </c>
      <c r="DA208" s="200">
        <v>468882</v>
      </c>
      <c r="DB208" s="200">
        <v>565600</v>
      </c>
      <c r="DC208" s="200">
        <v>723968</v>
      </c>
      <c r="DD208" s="200">
        <v>806546</v>
      </c>
    </row>
    <row r="209" spans="1:108" ht="13.2" customHeight="1">
      <c r="BC209" t="s">
        <v>1028</v>
      </c>
      <c r="BN209" s="111" t="s">
        <v>1029</v>
      </c>
      <c r="BS209">
        <v>7</v>
      </c>
      <c r="BT209" s="25" t="s">
        <v>1030</v>
      </c>
      <c r="CB209" s="221" t="s">
        <v>1019</v>
      </c>
      <c r="CC209" s="317">
        <v>1794</v>
      </c>
      <c r="CD209" s="318">
        <v>1922</v>
      </c>
      <c r="CE209" s="317">
        <v>2306</v>
      </c>
      <c r="CF209" s="318">
        <v>2664</v>
      </c>
      <c r="CG209" s="318">
        <v>2972</v>
      </c>
      <c r="CH209" s="319">
        <v>3280</v>
      </c>
      <c r="CI209" s="2" t="s">
        <v>1019</v>
      </c>
      <c r="CJ209" s="674">
        <v>1255</v>
      </c>
      <c r="CK209" s="674">
        <v>1356</v>
      </c>
      <c r="CL209" s="674">
        <v>1758</v>
      </c>
      <c r="CM209" s="674">
        <v>2442</v>
      </c>
      <c r="CN209" s="674">
        <v>2823</v>
      </c>
      <c r="CR209" s="111" t="s">
        <v>1018</v>
      </c>
      <c r="CS209" s="198">
        <v>323262</v>
      </c>
      <c r="CT209" s="198">
        <v>372718</v>
      </c>
      <c r="CU209" s="198">
        <v>449600</v>
      </c>
      <c r="CV209" s="198">
        <v>575488</v>
      </c>
      <c r="CW209" s="198">
        <v>641130</v>
      </c>
      <c r="CX209" s="11"/>
      <c r="CY209" s="111" t="s">
        <v>1018</v>
      </c>
      <c r="CZ209" s="198">
        <v>323262</v>
      </c>
      <c r="DA209" s="198">
        <v>372718</v>
      </c>
      <c r="DB209" s="198">
        <v>449600</v>
      </c>
      <c r="DC209" s="198">
        <v>575488</v>
      </c>
      <c r="DD209" s="198">
        <v>641130</v>
      </c>
    </row>
    <row r="210" spans="1:108" ht="13.2" customHeight="1">
      <c r="A210" s="1" t="s">
        <v>1031</v>
      </c>
      <c r="C210" s="1" t="s">
        <v>1032</v>
      </c>
      <c r="BC210" t="s">
        <v>1033</v>
      </c>
      <c r="BN210" s="111" t="s">
        <v>1034</v>
      </c>
      <c r="BS210">
        <v>5</v>
      </c>
      <c r="BT210" s="25" t="s">
        <v>1035</v>
      </c>
      <c r="CB210" s="221" t="s">
        <v>1024</v>
      </c>
      <c r="CC210" s="317">
        <v>1784</v>
      </c>
      <c r="CD210" s="318">
        <v>1912</v>
      </c>
      <c r="CE210" s="317">
        <v>2294</v>
      </c>
      <c r="CF210" s="318">
        <v>2650</v>
      </c>
      <c r="CG210" s="318">
        <v>2956</v>
      </c>
      <c r="CH210" s="319">
        <v>3262</v>
      </c>
      <c r="CI210" s="2" t="s">
        <v>1024</v>
      </c>
      <c r="CJ210" s="674">
        <v>1166</v>
      </c>
      <c r="CK210" s="674">
        <v>1272</v>
      </c>
      <c r="CL210" s="674">
        <v>1550</v>
      </c>
      <c r="CM210" s="674">
        <v>2156</v>
      </c>
      <c r="CN210" s="674">
        <v>2600</v>
      </c>
      <c r="CR210" s="111" t="s">
        <v>1023</v>
      </c>
      <c r="CS210" s="200">
        <v>360075</v>
      </c>
      <c r="CT210" s="200">
        <v>415163</v>
      </c>
      <c r="CU210" s="200">
        <v>500800</v>
      </c>
      <c r="CV210" s="200">
        <v>641024</v>
      </c>
      <c r="CW210" s="200">
        <v>714141</v>
      </c>
      <c r="CX210" s="11"/>
      <c r="CY210" s="111" t="s">
        <v>1023</v>
      </c>
      <c r="CZ210" s="200">
        <v>360075</v>
      </c>
      <c r="DA210" s="200">
        <v>415163</v>
      </c>
      <c r="DB210" s="200">
        <v>500800</v>
      </c>
      <c r="DC210" s="200">
        <v>641024</v>
      </c>
      <c r="DD210" s="200">
        <v>714141</v>
      </c>
    </row>
    <row r="211" spans="1:108" ht="13.2" customHeight="1">
      <c r="C211" s="16"/>
      <c r="D211" s="1409" t="s">
        <v>950</v>
      </c>
      <c r="E211" s="1409"/>
      <c r="F211" s="1409"/>
      <c r="G211" s="1409"/>
      <c r="H211" s="1409"/>
      <c r="I211" s="1409"/>
      <c r="J211" s="1409"/>
      <c r="K211" s="1409"/>
      <c r="L211" s="1409"/>
      <c r="M211" s="1409"/>
      <c r="BN211" s="111" t="s">
        <v>1036</v>
      </c>
      <c r="BS211">
        <v>7</v>
      </c>
      <c r="BT211" s="25" t="s">
        <v>1037</v>
      </c>
      <c r="CB211" s="221" t="s">
        <v>1027</v>
      </c>
      <c r="CC211" s="317">
        <v>1700</v>
      </c>
      <c r="CD211" s="318">
        <v>1820</v>
      </c>
      <c r="CE211" s="317">
        <v>2184</v>
      </c>
      <c r="CF211" s="318">
        <v>2524</v>
      </c>
      <c r="CG211" s="318">
        <v>2816</v>
      </c>
      <c r="CH211" s="319">
        <v>3108</v>
      </c>
      <c r="CI211" s="2" t="s">
        <v>1027</v>
      </c>
      <c r="CJ211" s="674">
        <v>952</v>
      </c>
      <c r="CK211" s="674">
        <v>1038</v>
      </c>
      <c r="CL211" s="674">
        <v>1362</v>
      </c>
      <c r="CM211" s="674">
        <v>1865</v>
      </c>
      <c r="CN211" s="674">
        <v>2285</v>
      </c>
      <c r="CR211" s="111" t="s">
        <v>1026</v>
      </c>
      <c r="CS211" s="198">
        <v>402640</v>
      </c>
      <c r="CT211" s="198">
        <v>464240</v>
      </c>
      <c r="CU211" s="198">
        <v>560000</v>
      </c>
      <c r="CV211" s="198">
        <v>716800</v>
      </c>
      <c r="CW211" s="198">
        <v>798560</v>
      </c>
      <c r="CX211" s="11"/>
      <c r="CY211" s="111" t="s">
        <v>1026</v>
      </c>
      <c r="CZ211" s="198">
        <v>402640</v>
      </c>
      <c r="DA211" s="198">
        <v>464240</v>
      </c>
      <c r="DB211" s="198">
        <v>560000</v>
      </c>
      <c r="DC211" s="198">
        <v>716800</v>
      </c>
      <c r="DD211" s="198">
        <v>798560</v>
      </c>
    </row>
    <row r="212" spans="1:108" ht="13.2" customHeight="1">
      <c r="C212" s="16"/>
      <c r="D212" s="2" t="s">
        <v>1038</v>
      </c>
      <c r="Q212" s="1288">
        <v>0</v>
      </c>
      <c r="R212" s="1288"/>
      <c r="T212" s="1449">
        <f>IFERROR(Q212/AG449,0)</f>
        <v>0</v>
      </c>
      <c r="U212" s="1450"/>
      <c r="BC212" t="s">
        <v>311</v>
      </c>
      <c r="BI212" t="s">
        <v>1013</v>
      </c>
      <c r="BN212" s="111" t="s">
        <v>1039</v>
      </c>
      <c r="BS212">
        <v>4</v>
      </c>
      <c r="BT212" s="25" t="s">
        <v>1040</v>
      </c>
      <c r="CB212" s="221" t="s">
        <v>1030</v>
      </c>
      <c r="CC212" s="317">
        <v>1700</v>
      </c>
      <c r="CD212" s="318">
        <v>1820</v>
      </c>
      <c r="CE212" s="317">
        <v>2184</v>
      </c>
      <c r="CF212" s="318">
        <v>2524</v>
      </c>
      <c r="CG212" s="318">
        <v>2816</v>
      </c>
      <c r="CH212" s="319">
        <v>3108</v>
      </c>
      <c r="CI212" s="2" t="s">
        <v>1030</v>
      </c>
      <c r="CJ212" s="674">
        <v>829</v>
      </c>
      <c r="CK212" s="674">
        <v>916</v>
      </c>
      <c r="CL212" s="674">
        <v>1202</v>
      </c>
      <c r="CM212" s="674">
        <v>1636</v>
      </c>
      <c r="CN212" s="674">
        <v>1655</v>
      </c>
      <c r="CR212" s="111" t="s">
        <v>1029</v>
      </c>
      <c r="CS212" s="200">
        <v>402640</v>
      </c>
      <c r="CT212" s="200">
        <v>464240</v>
      </c>
      <c r="CU212" s="200">
        <v>560000</v>
      </c>
      <c r="CV212" s="200">
        <v>716800</v>
      </c>
      <c r="CW212" s="200">
        <v>798560</v>
      </c>
      <c r="CX212" s="11"/>
      <c r="CY212" s="111" t="s">
        <v>1029</v>
      </c>
      <c r="CZ212" s="200">
        <v>402640</v>
      </c>
      <c r="DA212" s="200">
        <v>464240</v>
      </c>
      <c r="DB212" s="200">
        <v>560000</v>
      </c>
      <c r="DC212" s="200">
        <v>716800</v>
      </c>
      <c r="DD212" s="200">
        <v>798560</v>
      </c>
    </row>
    <row r="213" spans="1:108" ht="13.2" customHeight="1">
      <c r="D213" s="916" t="s">
        <v>1041</v>
      </c>
      <c r="BC213" t="s">
        <v>1042</v>
      </c>
      <c r="BI213" s="2" t="s">
        <v>1043</v>
      </c>
      <c r="BN213" s="111" t="s">
        <v>1044</v>
      </c>
      <c r="BS213">
        <v>6</v>
      </c>
      <c r="BT213" s="25" t="s">
        <v>1045</v>
      </c>
      <c r="CB213" s="221" t="s">
        <v>1035</v>
      </c>
      <c r="CC213" s="317">
        <v>1700</v>
      </c>
      <c r="CD213" s="318">
        <v>1820</v>
      </c>
      <c r="CE213" s="317">
        <v>2184</v>
      </c>
      <c r="CF213" s="318">
        <v>2524</v>
      </c>
      <c r="CG213" s="318">
        <v>2816</v>
      </c>
      <c r="CH213" s="319">
        <v>3108</v>
      </c>
      <c r="CI213" s="2" t="s">
        <v>1035</v>
      </c>
      <c r="CJ213" s="674">
        <v>1116</v>
      </c>
      <c r="CK213" s="674">
        <v>1123</v>
      </c>
      <c r="CL213" s="674">
        <v>1474</v>
      </c>
      <c r="CM213" s="674">
        <v>2028</v>
      </c>
      <c r="CN213" s="674">
        <v>2393</v>
      </c>
      <c r="CR213" s="111" t="s">
        <v>1034</v>
      </c>
      <c r="CS213" s="198">
        <v>323262</v>
      </c>
      <c r="CT213" s="198">
        <v>372718</v>
      </c>
      <c r="CU213" s="198">
        <v>449600</v>
      </c>
      <c r="CV213" s="198">
        <v>575488</v>
      </c>
      <c r="CW213" s="198">
        <v>641130</v>
      </c>
      <c r="CX213" s="11"/>
      <c r="CY213" s="111" t="s">
        <v>1034</v>
      </c>
      <c r="CZ213" s="198">
        <v>323262</v>
      </c>
      <c r="DA213" s="198">
        <v>372718</v>
      </c>
      <c r="DB213" s="198">
        <v>449600</v>
      </c>
      <c r="DC213" s="198">
        <v>575488</v>
      </c>
      <c r="DD213" s="198">
        <v>641130</v>
      </c>
    </row>
    <row r="214" spans="1:108" ht="13.2" customHeight="1">
      <c r="D214" s="1426" t="s">
        <v>829</v>
      </c>
      <c r="E214" s="1426"/>
      <c r="F214" s="1426"/>
      <c r="G214" s="1426"/>
      <c r="H214" s="1426"/>
      <c r="I214" s="1426"/>
      <c r="J214" s="1426"/>
      <c r="K214" s="1426"/>
      <c r="L214" s="1426"/>
      <c r="M214" s="1426"/>
      <c r="N214" s="1426"/>
      <c r="O214" s="1426"/>
      <c r="P214" s="1426"/>
      <c r="Q214" s="1426"/>
      <c r="R214" s="1426"/>
      <c r="S214" s="1426"/>
      <c r="T214" s="1426"/>
      <c r="U214" s="1426"/>
      <c r="V214" s="1426"/>
      <c r="W214" s="1426"/>
      <c r="X214" s="1426"/>
      <c r="Y214" s="1426"/>
      <c r="Z214" s="1426"/>
      <c r="AU214" s="16"/>
      <c r="AV214" s="16"/>
      <c r="AW214" s="16"/>
      <c r="AX214" s="16"/>
      <c r="AY214" s="16"/>
      <c r="BC214" t="s">
        <v>1046</v>
      </c>
      <c r="BI214" s="2" t="s">
        <v>1047</v>
      </c>
      <c r="BN214" s="111" t="s">
        <v>1048</v>
      </c>
      <c r="BS214">
        <v>6</v>
      </c>
      <c r="BT214" s="25" t="s">
        <v>1049</v>
      </c>
      <c r="CB214" s="221" t="s">
        <v>1037</v>
      </c>
      <c r="CC214" s="317">
        <v>1790</v>
      </c>
      <c r="CD214" s="318">
        <v>1916</v>
      </c>
      <c r="CE214" s="317">
        <v>2300</v>
      </c>
      <c r="CF214" s="318">
        <v>2656</v>
      </c>
      <c r="CG214" s="318">
        <v>2964</v>
      </c>
      <c r="CH214" s="319">
        <v>3272</v>
      </c>
      <c r="CI214" s="2" t="s">
        <v>1037</v>
      </c>
      <c r="CJ214" s="674">
        <v>1096</v>
      </c>
      <c r="CK214" s="674">
        <v>1257</v>
      </c>
      <c r="CL214" s="674">
        <v>1589</v>
      </c>
      <c r="CM214" s="674">
        <v>2078</v>
      </c>
      <c r="CN214" s="674">
        <v>2666</v>
      </c>
      <c r="CR214" s="111" t="s">
        <v>1036</v>
      </c>
      <c r="CS214" s="200">
        <v>402640</v>
      </c>
      <c r="CT214" s="200">
        <v>464240</v>
      </c>
      <c r="CU214" s="200">
        <v>560000</v>
      </c>
      <c r="CV214" s="200">
        <v>716800</v>
      </c>
      <c r="CW214" s="200">
        <v>798560</v>
      </c>
      <c r="CX214" s="11"/>
      <c r="CY214" s="111" t="s">
        <v>1036</v>
      </c>
      <c r="CZ214" s="200">
        <v>402640</v>
      </c>
      <c r="DA214" s="200">
        <v>464240</v>
      </c>
      <c r="DB214" s="200">
        <v>560000</v>
      </c>
      <c r="DC214" s="200">
        <v>716800</v>
      </c>
      <c r="DD214" s="200">
        <v>798560</v>
      </c>
    </row>
    <row r="215" spans="1:108" ht="13.2" customHeight="1">
      <c r="D215" s="2" t="s">
        <v>1050</v>
      </c>
      <c r="Z215" s="1100"/>
      <c r="AB215" s="1425"/>
      <c r="AC215" s="1425"/>
      <c r="AD215" s="1425"/>
      <c r="AE215" s="1425"/>
      <c r="AF215" s="1425"/>
      <c r="AG215" s="1425"/>
      <c r="AH215" s="1425"/>
      <c r="AI215" s="1425"/>
      <c r="AJ215" s="1425"/>
      <c r="AK215" s="1425"/>
      <c r="AL215" s="1425"/>
      <c r="AM215" s="16"/>
      <c r="AN215" s="16"/>
      <c r="AO215" s="16"/>
      <c r="AP215" s="16"/>
      <c r="AQ215" s="16"/>
      <c r="AR215" s="16"/>
      <c r="AS215" s="16"/>
      <c r="AT215" s="16"/>
      <c r="AU215" s="16"/>
      <c r="AV215" s="16"/>
      <c r="AW215" s="16"/>
      <c r="AX215" s="16"/>
      <c r="AY215" s="16"/>
      <c r="BC215" t="s">
        <v>1051</v>
      </c>
      <c r="BI215" s="2" t="s">
        <v>1052</v>
      </c>
      <c r="CB215" s="221" t="s">
        <v>1040</v>
      </c>
      <c r="CC215" s="320">
        <v>2746</v>
      </c>
      <c r="CD215" s="321">
        <v>2942</v>
      </c>
      <c r="CE215" s="320">
        <v>3532</v>
      </c>
      <c r="CF215" s="321">
        <v>4082</v>
      </c>
      <c r="CG215" s="321">
        <v>4554</v>
      </c>
      <c r="CH215" s="322">
        <v>5024</v>
      </c>
      <c r="CI215" s="2" t="s">
        <v>1040</v>
      </c>
      <c r="CJ215" s="674">
        <v>1998</v>
      </c>
      <c r="CK215" s="674">
        <v>2250</v>
      </c>
      <c r="CL215" s="674">
        <v>2693</v>
      </c>
      <c r="CM215" s="674">
        <v>3652</v>
      </c>
      <c r="CN215" s="674">
        <v>4240</v>
      </c>
      <c r="CR215" s="111" t="s">
        <v>1039</v>
      </c>
      <c r="CS215" s="198">
        <v>442904</v>
      </c>
      <c r="CT215" s="198">
        <v>510664</v>
      </c>
      <c r="CU215" s="198">
        <v>616000</v>
      </c>
      <c r="CV215" s="198">
        <v>788480</v>
      </c>
      <c r="CW215" s="198">
        <v>878416</v>
      </c>
      <c r="CX215" s="11"/>
      <c r="CY215" s="111" t="s">
        <v>1039</v>
      </c>
      <c r="CZ215" s="198">
        <v>442904</v>
      </c>
      <c r="DA215" s="198">
        <v>510664</v>
      </c>
      <c r="DB215" s="198">
        <v>616000</v>
      </c>
      <c r="DC215" s="198">
        <v>788480</v>
      </c>
      <c r="DD215" s="198">
        <v>878416</v>
      </c>
    </row>
    <row r="216" spans="1:108" ht="13.2" customHeight="1">
      <c r="D216" s="2" t="s">
        <v>1053</v>
      </c>
      <c r="Z216" s="1100"/>
      <c r="AB216" s="1425"/>
      <c r="AC216" s="1425"/>
      <c r="AD216" s="1425"/>
      <c r="AE216" s="1425"/>
      <c r="AF216" s="1425"/>
      <c r="AG216" s="1425"/>
      <c r="AH216" s="1425"/>
      <c r="AI216" s="1425"/>
      <c r="AJ216" s="1425"/>
      <c r="AK216" s="1425"/>
      <c r="AL216" s="1425"/>
      <c r="AM216" s="16"/>
      <c r="AN216" s="16"/>
      <c r="AO216" s="16"/>
      <c r="AP216" s="16"/>
      <c r="AQ216" s="16"/>
      <c r="AR216" s="16"/>
      <c r="AS216" s="16"/>
      <c r="AT216" s="16"/>
      <c r="AU216" s="16"/>
      <c r="AV216" s="16"/>
      <c r="AW216" s="16"/>
      <c r="AX216" s="16"/>
      <c r="AY216" s="16"/>
      <c r="BC216" t="s">
        <v>1054</v>
      </c>
      <c r="BI216" t="s">
        <v>1055</v>
      </c>
      <c r="CB216" s="221" t="s">
        <v>1045</v>
      </c>
      <c r="CC216" s="323">
        <v>2270</v>
      </c>
      <c r="CD216" s="324">
        <v>2430</v>
      </c>
      <c r="CE216" s="323">
        <v>2916</v>
      </c>
      <c r="CF216" s="324">
        <v>3370</v>
      </c>
      <c r="CG216" s="324">
        <v>3760</v>
      </c>
      <c r="CH216" s="325">
        <v>4148</v>
      </c>
      <c r="CI216" s="2" t="s">
        <v>1045</v>
      </c>
      <c r="CJ216" s="674">
        <v>1604</v>
      </c>
      <c r="CK216" s="674">
        <v>1615</v>
      </c>
      <c r="CL216" s="674">
        <v>2104</v>
      </c>
      <c r="CM216" s="674">
        <v>2917</v>
      </c>
      <c r="CN216" s="674">
        <v>3178</v>
      </c>
      <c r="CR216" s="111" t="s">
        <v>1044</v>
      </c>
      <c r="CS216" s="200">
        <v>360075</v>
      </c>
      <c r="CT216" s="200">
        <v>415163</v>
      </c>
      <c r="CU216" s="200">
        <v>500800</v>
      </c>
      <c r="CV216" s="200">
        <v>641024</v>
      </c>
      <c r="CW216" s="200">
        <v>714141</v>
      </c>
      <c r="CX216" s="11"/>
      <c r="CY216" s="111" t="s">
        <v>1044</v>
      </c>
      <c r="CZ216" s="200">
        <v>360075</v>
      </c>
      <c r="DA216" s="200">
        <v>415163</v>
      </c>
      <c r="DB216" s="200">
        <v>500800</v>
      </c>
      <c r="DC216" s="200">
        <v>641024</v>
      </c>
      <c r="DD216" s="200">
        <v>714141</v>
      </c>
    </row>
    <row r="217" spans="1:108" ht="13.2" customHeight="1" thickBot="1">
      <c r="D217" s="2"/>
      <c r="Z217" s="1100"/>
      <c r="AB217" s="16"/>
      <c r="AC217" s="16"/>
      <c r="AD217" s="16"/>
      <c r="AE217" s="16"/>
      <c r="AF217" s="16"/>
      <c r="AG217" s="16"/>
      <c r="AH217" s="16"/>
      <c r="AI217" s="16"/>
      <c r="AJ217" s="16"/>
      <c r="AK217" s="16"/>
      <c r="AL217" s="16"/>
      <c r="AM217" s="16"/>
      <c r="AN217" s="16"/>
      <c r="AO217" s="16"/>
      <c r="AP217" s="16"/>
      <c r="AQ217" s="16"/>
      <c r="AR217" s="16"/>
      <c r="AS217" s="16"/>
      <c r="AT217" s="16"/>
      <c r="BC217" t="s">
        <v>1056</v>
      </c>
      <c r="BI217" t="s">
        <v>1057</v>
      </c>
      <c r="CB217" s="221" t="s">
        <v>1049</v>
      </c>
      <c r="CC217" s="326">
        <v>1784</v>
      </c>
      <c r="CD217" s="327">
        <v>1912</v>
      </c>
      <c r="CE217" s="326">
        <v>2294</v>
      </c>
      <c r="CF217" s="327">
        <v>2650</v>
      </c>
      <c r="CG217" s="327">
        <v>2956</v>
      </c>
      <c r="CH217" s="328">
        <v>3262</v>
      </c>
      <c r="CI217" s="2" t="s">
        <v>1049</v>
      </c>
      <c r="CJ217" s="674">
        <v>1166</v>
      </c>
      <c r="CK217" s="674">
        <v>1272</v>
      </c>
      <c r="CL217" s="674">
        <v>1550</v>
      </c>
      <c r="CM217" s="674">
        <v>2156</v>
      </c>
      <c r="CN217" s="674">
        <v>2600</v>
      </c>
      <c r="CR217" s="111" t="s">
        <v>1048</v>
      </c>
      <c r="CS217" s="198">
        <v>360075</v>
      </c>
      <c r="CT217" s="198">
        <v>415163</v>
      </c>
      <c r="CU217" s="198">
        <v>500800</v>
      </c>
      <c r="CV217" s="198">
        <v>641024</v>
      </c>
      <c r="CW217" s="198">
        <v>714141</v>
      </c>
      <c r="CX217" s="11"/>
      <c r="CY217" s="111" t="s">
        <v>1048</v>
      </c>
      <c r="CZ217" s="198">
        <v>360075</v>
      </c>
      <c r="DA217" s="198">
        <v>415163</v>
      </c>
      <c r="DB217" s="198">
        <v>500800</v>
      </c>
      <c r="DC217" s="198">
        <v>641024</v>
      </c>
      <c r="DD217" s="198">
        <v>714141</v>
      </c>
    </row>
    <row r="218" spans="1:108" ht="13.2" customHeight="1">
      <c r="A218" s="1" t="s">
        <v>1058</v>
      </c>
      <c r="C218" s="1" t="s">
        <v>1059</v>
      </c>
      <c r="D218" s="17"/>
      <c r="AC218" s="1" t="s">
        <v>1060</v>
      </c>
      <c r="BC218" t="s">
        <v>1061</v>
      </c>
    </row>
    <row r="219" spans="1:108" ht="13.2" customHeight="1">
      <c r="A219" s="1"/>
      <c r="C219" s="1"/>
      <c r="D219" s="2" t="s">
        <v>1062</v>
      </c>
      <c r="AZ219" s="2"/>
      <c r="BA219" s="2"/>
      <c r="BC219" t="s">
        <v>1063</v>
      </c>
    </row>
    <row r="220" spans="1:108" ht="13.2" customHeight="1">
      <c r="A220" s="1"/>
      <c r="C220" s="1"/>
      <c r="D220" s="1409" t="s">
        <v>999</v>
      </c>
      <c r="E220" s="1409"/>
      <c r="F220" s="1409"/>
      <c r="G220" s="1409"/>
      <c r="H220" s="1409"/>
      <c r="I220" s="1409"/>
      <c r="J220" s="1409"/>
      <c r="K220" s="1409"/>
      <c r="L220" s="1409"/>
      <c r="M220" s="1409"/>
      <c r="N220" s="1409"/>
      <c r="O220" s="1409"/>
      <c r="P220" s="1409"/>
      <c r="Q220" s="1409"/>
      <c r="R220" s="1409"/>
      <c r="S220" s="1409"/>
      <c r="T220" s="1409"/>
      <c r="U220" s="1409"/>
      <c r="V220" s="1409"/>
      <c r="W220" s="1409"/>
      <c r="X220" s="1409"/>
      <c r="Y220" s="1409"/>
      <c r="Z220" s="1409"/>
      <c r="AC220" s="1368" t="s">
        <v>821</v>
      </c>
      <c r="AD220" s="1368"/>
      <c r="AE220" s="1368"/>
      <c r="AF220" s="1368"/>
      <c r="AG220" s="1368"/>
      <c r="AH220" s="1368"/>
      <c r="AI220" s="1368"/>
      <c r="AJ220" s="1368"/>
      <c r="AK220" s="1368"/>
      <c r="AL220" s="1368"/>
      <c r="AM220" s="1368"/>
      <c r="AN220" s="1368"/>
      <c r="AO220" s="1368"/>
      <c r="AP220" s="1368"/>
      <c r="AQ220" s="1368"/>
      <c r="BA220" s="2"/>
      <c r="BC220" t="s">
        <v>1064</v>
      </c>
      <c r="BI220" s="373" t="s">
        <v>1065</v>
      </c>
    </row>
    <row r="221" spans="1:108" ht="13.2" customHeight="1">
      <c r="A221" s="1"/>
      <c r="B221" s="11"/>
      <c r="C221" s="1"/>
      <c r="BA221" s="2"/>
      <c r="BI221" s="373" t="s">
        <v>1066</v>
      </c>
    </row>
    <row r="222" spans="1:108" ht="13.2" customHeight="1">
      <c r="A222" s="1" t="s">
        <v>1067</v>
      </c>
      <c r="B222" s="11"/>
      <c r="C222" s="1" t="s">
        <v>1068</v>
      </c>
      <c r="BA222" s="2"/>
      <c r="BI222" s="373" t="s">
        <v>1069</v>
      </c>
    </row>
    <row r="223" spans="1:108" ht="13.2" customHeight="1">
      <c r="A223" s="1"/>
      <c r="B223" s="11"/>
      <c r="C223" s="1"/>
      <c r="D223" s="2" t="s">
        <v>1070</v>
      </c>
      <c r="BA223" s="2"/>
      <c r="BI223" s="373" t="s">
        <v>1071</v>
      </c>
    </row>
    <row r="224" spans="1:108" ht="13.2" customHeight="1">
      <c r="A224" s="1"/>
      <c r="B224" s="11"/>
      <c r="C224" s="1"/>
      <c r="E224" s="2" t="s">
        <v>800</v>
      </c>
      <c r="V224" s="1288" t="s">
        <v>710</v>
      </c>
      <c r="W224" s="1288"/>
      <c r="Y224" s="967"/>
      <c r="BA224" s="2"/>
      <c r="BI224" s="373" t="s">
        <v>1072</v>
      </c>
    </row>
    <row r="225" spans="1:69" ht="13.2" customHeight="1">
      <c r="A225" s="1"/>
      <c r="B225" s="11"/>
      <c r="C225" s="1"/>
      <c r="E225" s="2" t="s">
        <v>801</v>
      </c>
      <c r="V225" s="1288" t="s">
        <v>710</v>
      </c>
      <c r="W225" s="1288"/>
      <c r="Y225" s="968" t="str">
        <f>IF(AND(V225="Yes",OR(V226="Yes",V227="Yes",V228="Yes",V229="Yes")),"!","")</f>
        <v/>
      </c>
      <c r="Z225" s="969" t="str">
        <f>IF(Y225="!","Requirements for pools/set-asides selected are mutually exclusive.","")</f>
        <v/>
      </c>
      <c r="AA225" s="969"/>
      <c r="AB225" s="969"/>
      <c r="AC225" s="969"/>
      <c r="AD225" s="969"/>
      <c r="AE225" s="969"/>
      <c r="AF225" s="969"/>
      <c r="AG225" s="969"/>
      <c r="AH225" s="969"/>
      <c r="AI225" s="969"/>
      <c r="AJ225" s="969"/>
      <c r="AK225" s="969"/>
      <c r="AL225" s="969"/>
      <c r="AM225" s="969"/>
      <c r="AN225" s="969"/>
      <c r="AO225" s="969"/>
      <c r="AP225" s="969"/>
      <c r="AQ225" s="969"/>
      <c r="AR225" s="969"/>
      <c r="AS225" s="969"/>
      <c r="AT225" s="969"/>
      <c r="BA225" s="2"/>
      <c r="BI225" s="373" t="s">
        <v>1073</v>
      </c>
    </row>
    <row r="226" spans="1:69" ht="13.2" customHeight="1">
      <c r="A226" s="1"/>
      <c r="B226" s="11"/>
      <c r="C226" s="1"/>
      <c r="E226" s="2" t="s">
        <v>802</v>
      </c>
      <c r="V226" s="1309" t="s">
        <v>710</v>
      </c>
      <c r="W226" s="1309"/>
      <c r="Y226" s="968" t="str">
        <f>IF(AND(V226="Yes",OR(V227="Yes",V228="Yes",V229="Yes",V225="Yes")),"!","")</f>
        <v/>
      </c>
      <c r="Z226" s="969" t="str">
        <f>IF(Y226="!","Requirements for pools/set-asides selected are mutually exclusive.","")</f>
        <v/>
      </c>
      <c r="AA226" s="969"/>
      <c r="AB226" s="969"/>
      <c r="AC226" s="969"/>
      <c r="AD226" s="969"/>
      <c r="AE226" s="969"/>
      <c r="AF226" s="969"/>
      <c r="AG226" s="969"/>
      <c r="AH226" s="969"/>
      <c r="AI226" s="969"/>
      <c r="AJ226" s="969"/>
      <c r="AK226" s="969"/>
      <c r="AL226" s="969"/>
      <c r="AM226" s="969"/>
      <c r="AN226" s="969"/>
      <c r="AO226" s="969"/>
      <c r="AP226" s="969"/>
      <c r="AQ226" s="969"/>
      <c r="AR226" s="969"/>
      <c r="AS226" s="969"/>
      <c r="AT226" s="969"/>
      <c r="BA226" s="2"/>
      <c r="BI226" s="373" t="s">
        <v>1074</v>
      </c>
    </row>
    <row r="227" spans="1:69" ht="13.2" customHeight="1">
      <c r="A227" s="1"/>
      <c r="B227" s="11"/>
      <c r="C227" s="1"/>
      <c r="E227" s="2" t="s">
        <v>804</v>
      </c>
      <c r="V227" s="1309" t="s">
        <v>710</v>
      </c>
      <c r="W227" s="1309"/>
      <c r="Y227" s="968" t="str">
        <f>IF(AND(V227="Yes",OR(V229="Yes",V225="Yes",V226="Yes")),"!","")</f>
        <v/>
      </c>
      <c r="Z227" s="969" t="str">
        <f>IF(Y227="!","Requirements for pools/set-asides selected are mutually exclusive.","")</f>
        <v/>
      </c>
      <c r="AA227" s="969"/>
      <c r="AB227" s="969"/>
      <c r="AC227" s="969"/>
      <c r="AD227" s="969"/>
      <c r="AE227" s="969"/>
      <c r="AF227" s="969"/>
      <c r="AG227" s="969"/>
      <c r="AH227" s="969"/>
      <c r="AI227" s="969"/>
      <c r="AJ227" s="969"/>
      <c r="AK227" s="969"/>
      <c r="AL227" s="969"/>
      <c r="AM227" s="969"/>
      <c r="AN227" s="969"/>
      <c r="AO227" s="969"/>
      <c r="AP227" s="969"/>
      <c r="AQ227" s="969"/>
      <c r="AR227" s="969"/>
      <c r="AS227" s="969"/>
      <c r="AT227" s="969"/>
      <c r="BA227" s="2"/>
      <c r="BI227" s="373" t="s">
        <v>1075</v>
      </c>
    </row>
    <row r="228" spans="1:69" ht="13.2" customHeight="1">
      <c r="A228" s="1"/>
      <c r="B228" s="11"/>
      <c r="C228" s="1"/>
      <c r="E228" s="2" t="s">
        <v>805</v>
      </c>
      <c r="V228" s="1309" t="s">
        <v>860</v>
      </c>
      <c r="W228" s="1309"/>
      <c r="Y228" s="968" t="str">
        <f>IF(AND(V228="Yes",OR(V229="Yes",V225="Yes",V226="Yes")),"!","")</f>
        <v/>
      </c>
      <c r="Z228" s="969" t="str">
        <f t="shared" ref="Z228:Z229" si="1">IF(Y228="!","Requirements for pools/set-asides selected are mutually exclusive.","")</f>
        <v/>
      </c>
      <c r="AA228" s="969"/>
      <c r="AB228" s="969"/>
      <c r="AC228" s="969"/>
      <c r="AD228" s="969"/>
      <c r="AE228" s="969"/>
      <c r="AF228" s="969"/>
      <c r="AG228" s="969"/>
      <c r="AH228" s="969"/>
      <c r="AI228" s="969"/>
      <c r="AJ228" s="969"/>
      <c r="AK228" s="969"/>
      <c r="AL228" s="969"/>
      <c r="AM228" s="969"/>
      <c r="AN228" s="969"/>
      <c r="AO228" s="969"/>
      <c r="AP228" s="969"/>
      <c r="AQ228" s="969"/>
      <c r="AR228" s="969"/>
      <c r="AS228" s="969"/>
      <c r="AT228" s="969"/>
      <c r="BA228" s="2"/>
      <c r="BI228" s="373" t="s">
        <v>819</v>
      </c>
    </row>
    <row r="229" spans="1:69" ht="13.2" customHeight="1">
      <c r="A229" s="1"/>
      <c r="B229" s="11"/>
      <c r="C229" s="1"/>
      <c r="E229" s="2" t="s">
        <v>806</v>
      </c>
      <c r="V229" s="1309" t="s">
        <v>710</v>
      </c>
      <c r="W229" s="1309"/>
      <c r="Y229" s="968" t="str">
        <f>IF(AND(V229="Yes",OR(V228="Yes",V227="Yes",V226="Yes",V225="Yes")),"!","")</f>
        <v/>
      </c>
      <c r="Z229" s="969" t="str">
        <f t="shared" si="1"/>
        <v/>
      </c>
      <c r="AA229" s="969"/>
      <c r="AB229" s="969"/>
      <c r="AC229" s="969"/>
      <c r="AD229" s="969"/>
      <c r="AE229" s="969"/>
      <c r="AF229" s="969"/>
      <c r="AG229" s="969"/>
      <c r="AH229" s="969"/>
      <c r="AI229" s="969"/>
      <c r="AJ229" s="969"/>
      <c r="AK229" s="969"/>
      <c r="AL229" s="969"/>
      <c r="AM229" s="969"/>
      <c r="AN229" s="969"/>
      <c r="AO229" s="969"/>
      <c r="AP229" s="969"/>
      <c r="AQ229" s="969"/>
      <c r="AR229" s="969"/>
      <c r="AS229" s="969"/>
      <c r="AT229" s="969"/>
      <c r="BA229" s="2"/>
      <c r="BI229" s="373" t="s">
        <v>1076</v>
      </c>
    </row>
    <row r="230" spans="1:69" ht="13.2" customHeight="1">
      <c r="A230" s="1"/>
      <c r="B230" s="11"/>
      <c r="C230" s="1"/>
      <c r="BA230" s="2"/>
      <c r="BI230" s="373" t="s">
        <v>1077</v>
      </c>
    </row>
    <row r="231" spans="1:69" ht="13.2" customHeight="1">
      <c r="A231" s="1434" t="s">
        <v>1078</v>
      </c>
      <c r="B231" s="1434"/>
      <c r="C231" s="1434"/>
      <c r="D231" s="1434"/>
      <c r="E231" s="1434"/>
      <c r="F231" s="1434"/>
      <c r="G231" s="1434"/>
      <c r="H231" s="1434"/>
      <c r="I231" s="1434"/>
      <c r="J231" s="1434"/>
      <c r="K231" s="1434"/>
      <c r="L231" s="1434"/>
      <c r="M231" s="1434"/>
      <c r="N231" s="1434"/>
      <c r="O231" s="1434"/>
      <c r="P231" s="1434"/>
      <c r="Q231" s="1434"/>
      <c r="R231" s="1434"/>
      <c r="S231" s="1434"/>
      <c r="T231" s="1434"/>
      <c r="U231" s="1434"/>
      <c r="V231" s="1434"/>
      <c r="W231" s="1434"/>
      <c r="X231" s="1434"/>
      <c r="Y231" s="1434"/>
      <c r="Z231" s="1434"/>
      <c r="AA231" s="1434"/>
      <c r="AB231" s="1434"/>
      <c r="AC231" s="1434"/>
      <c r="AD231" s="1434"/>
      <c r="AE231" s="1434"/>
      <c r="AF231" s="1434"/>
      <c r="AG231" s="1434"/>
      <c r="AH231" s="1434"/>
      <c r="AI231" s="1434"/>
      <c r="AJ231" s="1434"/>
      <c r="AK231" s="1434"/>
      <c r="AL231" s="1434"/>
      <c r="AM231" s="1434"/>
      <c r="AN231" s="1434"/>
      <c r="AO231" s="1434"/>
      <c r="AP231" s="1434"/>
      <c r="AQ231" s="1434"/>
      <c r="AR231" s="1434"/>
      <c r="AS231" s="1434"/>
      <c r="AT231" s="1434"/>
      <c r="AU231" s="54"/>
      <c r="AV231" s="54"/>
      <c r="AW231" s="54"/>
      <c r="AX231" s="54"/>
      <c r="AY231" s="54"/>
      <c r="AZ231" s="2"/>
      <c r="BA231" s="2"/>
      <c r="BI231" s="373" t="s">
        <v>1079</v>
      </c>
      <c r="BP231" s="2"/>
    </row>
    <row r="232" spans="1:69" ht="13.2" customHeight="1">
      <c r="A232" s="1434"/>
      <c r="B232" s="1434"/>
      <c r="C232" s="1434"/>
      <c r="D232" s="1434"/>
      <c r="E232" s="1434"/>
      <c r="F232" s="1434"/>
      <c r="G232" s="1434"/>
      <c r="H232" s="1434"/>
      <c r="I232" s="1434"/>
      <c r="J232" s="1434"/>
      <c r="K232" s="1434"/>
      <c r="L232" s="1434"/>
      <c r="M232" s="1434"/>
      <c r="N232" s="1434"/>
      <c r="O232" s="1434"/>
      <c r="P232" s="1434"/>
      <c r="Q232" s="1434"/>
      <c r="R232" s="1434"/>
      <c r="S232" s="1434"/>
      <c r="T232" s="1434"/>
      <c r="U232" s="1434"/>
      <c r="V232" s="1434"/>
      <c r="W232" s="1434"/>
      <c r="X232" s="1434"/>
      <c r="Y232" s="1434"/>
      <c r="Z232" s="1434"/>
      <c r="AA232" s="1434"/>
      <c r="AB232" s="1434"/>
      <c r="AC232" s="1434"/>
      <c r="AD232" s="1434"/>
      <c r="AE232" s="1434"/>
      <c r="AF232" s="1434"/>
      <c r="AG232" s="1434"/>
      <c r="AH232" s="1434"/>
      <c r="AI232" s="1434"/>
      <c r="AJ232" s="1434"/>
      <c r="AK232" s="1434"/>
      <c r="AL232" s="1434"/>
      <c r="AM232" s="1434"/>
      <c r="AN232" s="1434"/>
      <c r="AO232" s="1434"/>
      <c r="AP232" s="1434"/>
      <c r="AQ232" s="1434"/>
      <c r="AR232" s="1434"/>
      <c r="AS232" s="1434"/>
      <c r="AT232" s="1434"/>
      <c r="BA232" s="2"/>
      <c r="BB232" s="2"/>
      <c r="BI232" s="373" t="s">
        <v>1080</v>
      </c>
      <c r="BQ232" s="2"/>
    </row>
    <row r="233" spans="1:69" ht="13.2" customHeight="1">
      <c r="AZ233" s="2"/>
      <c r="BA233" s="2"/>
      <c r="BB233" s="2"/>
      <c r="BI233" s="373" t="s">
        <v>1081</v>
      </c>
      <c r="BQ233" s="2"/>
    </row>
    <row r="234" spans="1:69" ht="13.2" customHeight="1">
      <c r="A234" s="1" t="s">
        <v>885</v>
      </c>
      <c r="B234" s="1"/>
      <c r="C234" s="1" t="s">
        <v>1082</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3" t="s">
        <v>1083</v>
      </c>
    </row>
    <row r="235" spans="1:69" ht="13.2" customHeight="1">
      <c r="B235" s="2"/>
      <c r="D235" s="2" t="s">
        <v>1084</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288" t="s">
        <v>860</v>
      </c>
      <c r="AJ235" s="1288"/>
      <c r="AL235" s="2"/>
      <c r="AM235" s="2"/>
      <c r="AN235" s="2"/>
      <c r="AO235" s="2"/>
      <c r="AP235" s="2"/>
      <c r="AQ235" s="2"/>
      <c r="AR235" s="2"/>
      <c r="AS235" s="2"/>
      <c r="AT235" s="2"/>
      <c r="AU235" s="2"/>
      <c r="AV235" s="2"/>
      <c r="AW235" s="2"/>
      <c r="AX235" s="2"/>
      <c r="AY235" s="2"/>
      <c r="AZ235" s="2"/>
      <c r="BB235" s="114" t="s">
        <v>1085</v>
      </c>
      <c r="BG235" s="144">
        <f>IF(AND(AND($M$258="for profit",$M$266="for profit",$M$274="nonprofit")),2,0)</f>
        <v>0</v>
      </c>
      <c r="BI235" s="373" t="s">
        <v>1086</v>
      </c>
    </row>
    <row r="236" spans="1:69" ht="13.2" customHeight="1">
      <c r="B236" s="2"/>
      <c r="D236" s="2" t="s">
        <v>1087</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288" t="s">
        <v>829</v>
      </c>
      <c r="AJ236" s="1288"/>
      <c r="AL236" s="2"/>
      <c r="AM236" s="2"/>
      <c r="AN236" s="2"/>
      <c r="AO236" s="2"/>
      <c r="AP236" s="2"/>
      <c r="AQ236" s="2"/>
      <c r="AR236" s="2"/>
      <c r="AS236" s="2"/>
      <c r="AT236" s="2"/>
      <c r="AU236" s="2"/>
      <c r="AV236" s="2"/>
      <c r="AW236" s="2"/>
      <c r="AX236" s="2"/>
      <c r="AY236" s="2"/>
      <c r="BA236" s="2"/>
      <c r="BB236" s="114" t="s">
        <v>1085</v>
      </c>
      <c r="BG236" s="144">
        <f>IF(AND(AND($M$258="for profit",$M$266="nonprofit",$M$274="for profit")),2,0)</f>
        <v>0</v>
      </c>
      <c r="BI236" s="373" t="s">
        <v>1088</v>
      </c>
    </row>
    <row r="237" spans="1:69" ht="13.2" customHeight="1">
      <c r="B237" s="2"/>
      <c r="D237" s="2" t="s">
        <v>1089</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288" t="s">
        <v>829</v>
      </c>
      <c r="AJ237" s="1288"/>
      <c r="AL237" s="2"/>
      <c r="AM237" s="2"/>
      <c r="AN237" s="2"/>
      <c r="AO237" s="2"/>
      <c r="AP237" s="2"/>
      <c r="AQ237" s="2"/>
      <c r="AR237" s="2"/>
      <c r="AS237" s="2"/>
      <c r="AT237" s="2"/>
      <c r="AU237" s="2"/>
      <c r="AV237" s="2"/>
      <c r="AW237" s="2"/>
      <c r="AX237" s="2"/>
      <c r="AY237" s="2"/>
      <c r="AZ237" s="2"/>
      <c r="BA237" s="2"/>
      <c r="BB237" s="114" t="s">
        <v>1085</v>
      </c>
      <c r="BG237" s="144">
        <f>IF(AND(AND($M$258="nonprofit",$M$266="for profit",$M$274="for profit")),2,0)</f>
        <v>0</v>
      </c>
      <c r="BI237" s="373" t="s">
        <v>1090</v>
      </c>
    </row>
    <row r="238" spans="1:69" ht="13.2" customHeight="1">
      <c r="B238" s="2"/>
      <c r="D238" s="2" t="s">
        <v>1091</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288" t="s">
        <v>829</v>
      </c>
      <c r="AJ238" s="1288"/>
      <c r="AL238" s="2"/>
      <c r="AM238" s="2"/>
      <c r="AN238" s="2"/>
      <c r="AO238" s="2"/>
      <c r="AP238" s="2"/>
      <c r="AQ238" s="2"/>
      <c r="AR238" s="2"/>
      <c r="AS238" s="2"/>
      <c r="AT238" s="2"/>
      <c r="AU238" s="2"/>
      <c r="AV238" s="2"/>
      <c r="AW238" s="2"/>
      <c r="AX238" s="2"/>
      <c r="AY238" s="2"/>
      <c r="BA238" s="2"/>
      <c r="BB238" s="114" t="s">
        <v>1085</v>
      </c>
      <c r="BG238" s="144">
        <f>IF(AND(AND($M$258="for profit",$M$266="nonprofit",$M$274="(select one)")),2,0)</f>
        <v>2</v>
      </c>
      <c r="BI238" s="373" t="s">
        <v>1092</v>
      </c>
    </row>
    <row r="239" spans="1:69" ht="13.2"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4" t="s">
        <v>1085</v>
      </c>
      <c r="BG239" s="143">
        <f>IF(AND(AND($M$258="nonprofit",$M$266="for profit",$M$274="(select one)")),2,0)</f>
        <v>0</v>
      </c>
      <c r="BI239" s="373" t="s">
        <v>1093</v>
      </c>
    </row>
    <row r="240" spans="1:69" ht="13.2" customHeight="1">
      <c r="A240" s="1" t="s">
        <v>926</v>
      </c>
      <c r="B240" s="2"/>
      <c r="C240" s="1" t="s">
        <v>1094</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4"/>
      <c r="BG240" s="114"/>
      <c r="BI240" s="373" t="s">
        <v>1095</v>
      </c>
    </row>
    <row r="241" spans="1:67" ht="13.2" customHeight="1">
      <c r="D241" s="2" t="s">
        <v>1096</v>
      </c>
      <c r="E241" s="2"/>
      <c r="F241" s="2"/>
      <c r="G241" s="2"/>
      <c r="H241" s="2"/>
      <c r="I241" s="2"/>
      <c r="J241" s="2"/>
      <c r="K241" s="2"/>
      <c r="M241" s="1438" t="str">
        <f>H16</f>
        <v>Beyer Family Housing, L.P.</v>
      </c>
      <c r="N241" s="1438"/>
      <c r="O241" s="1438"/>
      <c r="P241" s="1438"/>
      <c r="Q241" s="1438"/>
      <c r="R241" s="1438"/>
      <c r="S241" s="1438"/>
      <c r="T241" s="1438"/>
      <c r="U241" s="1438"/>
      <c r="V241" s="1438"/>
      <c r="W241" s="1438"/>
      <c r="X241" s="1438"/>
      <c r="Y241" s="1438"/>
      <c r="Z241" s="1438"/>
      <c r="AA241" s="1438"/>
      <c r="AB241" s="1438"/>
      <c r="AC241" s="1438"/>
      <c r="AD241" s="1438"/>
      <c r="AE241" s="1438"/>
      <c r="AF241" s="1438"/>
      <c r="AG241" s="1438"/>
      <c r="AH241" s="1438"/>
      <c r="AI241" s="1438"/>
      <c r="AJ241" s="1438"/>
      <c r="AK241" s="1438"/>
      <c r="AZ241" s="2"/>
      <c r="BA241" s="2"/>
      <c r="BB241" s="115" t="s">
        <v>1085</v>
      </c>
      <c r="BG241" s="144">
        <f>IF(AND(AND($M$258="nonprofit",$M$266="nonprofit",$M$274="for profit")),2,0)</f>
        <v>0</v>
      </c>
      <c r="BI241" s="373" t="s">
        <v>1097</v>
      </c>
    </row>
    <row r="242" spans="1:67" ht="13.2" customHeight="1">
      <c r="D242" s="2" t="s">
        <v>1098</v>
      </c>
      <c r="E242" s="2"/>
      <c r="F242" s="2"/>
      <c r="G242" s="2"/>
      <c r="H242" s="2"/>
      <c r="I242" s="2"/>
      <c r="J242" s="2"/>
      <c r="K242" s="2"/>
      <c r="M242" s="1409" t="s">
        <v>2696</v>
      </c>
      <c r="N242" s="1409"/>
      <c r="O242" s="1409"/>
      <c r="P242" s="1409"/>
      <c r="Q242" s="1409"/>
      <c r="R242" s="1409"/>
      <c r="S242" s="1409"/>
      <c r="T242" s="1409"/>
      <c r="U242" s="1409"/>
      <c r="V242" s="1409"/>
      <c r="W242" s="1409"/>
      <c r="X242" s="1409"/>
      <c r="Y242" s="1409"/>
      <c r="Z242" s="1409"/>
      <c r="AA242" s="1409"/>
      <c r="AB242" s="1409"/>
      <c r="AC242" s="1409"/>
      <c r="AD242" s="1409"/>
      <c r="AE242" s="1409"/>
      <c r="BB242" s="115" t="s">
        <v>1085</v>
      </c>
      <c r="BG242" s="144">
        <f>IF(AND(AND($M$258="nonprofit",$M$266="for profit",$M$274="nonprofit")),2,0)</f>
        <v>0</v>
      </c>
    </row>
    <row r="243" spans="1:67" ht="13.2" customHeight="1">
      <c r="D243" s="2" t="s">
        <v>944</v>
      </c>
      <c r="E243" s="2"/>
      <c r="M243" s="1409" t="s">
        <v>965</v>
      </c>
      <c r="N243" s="1409"/>
      <c r="O243" s="1409"/>
      <c r="P243" s="1409"/>
      <c r="Q243" s="1409"/>
      <c r="R243" s="1409"/>
      <c r="S243" s="1409"/>
      <c r="T243" s="1409"/>
      <c r="V243" s="808" t="s">
        <v>1099</v>
      </c>
      <c r="W243" s="1271" t="s">
        <v>2697</v>
      </c>
      <c r="X243" s="1271"/>
      <c r="Y243" s="2" t="s">
        <v>948</v>
      </c>
      <c r="AC243" s="1409">
        <v>92127</v>
      </c>
      <c r="AD243" s="1409"/>
      <c r="AE243" s="1409"/>
      <c r="AU243" s="2"/>
      <c r="AV243" s="2"/>
      <c r="AW243" s="2"/>
      <c r="AX243" s="2"/>
      <c r="AY243" s="2"/>
      <c r="AZ243" s="2"/>
      <c r="BB243" s="115" t="s">
        <v>1085</v>
      </c>
      <c r="BG243" s="143">
        <f>IF(AND(AND($M$258="for profit",$M$266="nonprofit",$M$274="nonprofit")),2,0)</f>
        <v>0</v>
      </c>
    </row>
    <row r="244" spans="1:67" ht="13.2" customHeight="1">
      <c r="D244" s="2" t="s">
        <v>1100</v>
      </c>
      <c r="E244" s="2"/>
      <c r="F244" s="2"/>
      <c r="G244" s="2"/>
      <c r="H244" s="2"/>
      <c r="I244" s="2"/>
      <c r="J244" s="2"/>
      <c r="K244" s="1182"/>
      <c r="M244" s="1409" t="s">
        <v>2698</v>
      </c>
      <c r="N244" s="1409"/>
      <c r="O244" s="1409"/>
      <c r="P244" s="1409"/>
      <c r="Q244" s="1409"/>
      <c r="R244" s="1409"/>
      <c r="S244" s="1409"/>
      <c r="T244" s="1409"/>
      <c r="U244" s="1409"/>
      <c r="V244" s="1409"/>
      <c r="W244" s="1409"/>
      <c r="X244" s="1409"/>
      <c r="Y244" s="1409"/>
      <c r="Z244" s="1409"/>
      <c r="AA244" s="1409"/>
      <c r="AB244" s="1409"/>
      <c r="AC244" s="1409"/>
      <c r="AD244" s="1409"/>
      <c r="AE244" s="1409"/>
      <c r="AI244" s="2"/>
      <c r="AJ244" s="2"/>
      <c r="AK244" s="2"/>
      <c r="AL244" s="2"/>
      <c r="AM244" s="2"/>
      <c r="AN244" s="2"/>
      <c r="AO244" s="2"/>
      <c r="AP244" s="2"/>
      <c r="AQ244" s="2"/>
      <c r="AR244" s="2"/>
      <c r="AS244" s="2"/>
      <c r="AT244" s="2"/>
      <c r="BB244" s="115"/>
      <c r="BG244" s="114"/>
    </row>
    <row r="245" spans="1:67" ht="13.2" customHeight="1">
      <c r="D245" s="2" t="s">
        <v>1101</v>
      </c>
      <c r="E245" s="2"/>
      <c r="F245" s="2"/>
      <c r="M245" s="1270" t="s">
        <v>2699</v>
      </c>
      <c r="N245" s="1270"/>
      <c r="O245" s="1270"/>
      <c r="P245" s="1270"/>
      <c r="Q245" s="1270"/>
      <c r="R245" s="1270"/>
      <c r="S245" s="2" t="s">
        <v>1102</v>
      </c>
      <c r="T245" s="2"/>
      <c r="U245" s="1271" t="s">
        <v>2693</v>
      </c>
      <c r="V245" s="1271"/>
      <c r="W245" s="1271"/>
      <c r="X245" s="2" t="s">
        <v>1103</v>
      </c>
      <c r="Z245" s="1270" t="s">
        <v>2693</v>
      </c>
      <c r="AA245" s="1270"/>
      <c r="AB245" s="1270"/>
      <c r="AC245" s="1270"/>
      <c r="AD245" s="1270"/>
      <c r="AE245" s="1270"/>
      <c r="AU245" s="2"/>
      <c r="AV245" s="2"/>
      <c r="AW245" s="2"/>
      <c r="AX245" s="2"/>
      <c r="AY245" s="2"/>
      <c r="AZ245" s="2"/>
      <c r="BB245" s="114" t="s">
        <v>1104</v>
      </c>
      <c r="BG245" s="144">
        <f>IF(AND(AND($M$258="nonprofit",$M$266="nonprofit",$M$274="(select one)")),1,0)</f>
        <v>0</v>
      </c>
    </row>
    <row r="246" spans="1:67" ht="13.2" customHeight="1">
      <c r="D246" s="2" t="s">
        <v>1105</v>
      </c>
      <c r="E246" s="2"/>
      <c r="F246" s="2"/>
      <c r="M246" s="1417" t="s">
        <v>2700</v>
      </c>
      <c r="N246" s="1417"/>
      <c r="O246" s="1417"/>
      <c r="P246" s="1417"/>
      <c r="Q246" s="1417"/>
      <c r="R246" s="1417"/>
      <c r="S246" s="1417"/>
      <c r="T246" s="1417"/>
      <c r="U246" s="1417"/>
      <c r="V246" s="1417"/>
      <c r="W246" s="1417"/>
      <c r="X246" s="1417"/>
      <c r="Y246" s="1417"/>
      <c r="Z246" s="1417"/>
      <c r="AA246" s="1417"/>
      <c r="AB246" s="1417"/>
      <c r="AC246" s="1417"/>
      <c r="AD246" s="1417"/>
      <c r="AE246" s="1417"/>
      <c r="AF246" s="2"/>
      <c r="AG246" s="2"/>
      <c r="AH246" s="2"/>
      <c r="AI246" s="2"/>
      <c r="AJ246" s="2"/>
      <c r="AK246" s="2"/>
      <c r="AL246" s="2"/>
      <c r="AM246" s="2"/>
      <c r="AN246" s="2"/>
      <c r="AO246" s="2"/>
      <c r="AP246" s="2"/>
      <c r="AQ246" s="2"/>
      <c r="AR246" s="2"/>
      <c r="AS246" s="2"/>
      <c r="AT246" s="2"/>
      <c r="AU246" s="2"/>
      <c r="AV246" s="2"/>
      <c r="AW246" s="2"/>
      <c r="AX246" s="2"/>
      <c r="AY246" s="2"/>
      <c r="BB246" s="114" t="s">
        <v>1104</v>
      </c>
      <c r="BG246" s="144">
        <f>IF(AND(AND($M$258="nonprofit",$M$266="nonprofit",$M$274="nonprofit")),1,0)</f>
        <v>0</v>
      </c>
    </row>
    <row r="247" spans="1:67" ht="13.2" customHeight="1">
      <c r="A247" s="1" t="s">
        <v>1002</v>
      </c>
      <c r="C247" s="1" t="s">
        <v>1106</v>
      </c>
      <c r="M247" s="1292" t="s">
        <v>1056</v>
      </c>
      <c r="N247" s="1292"/>
      <c r="O247" s="1292"/>
      <c r="P247" s="1292"/>
      <c r="Q247" s="1292"/>
      <c r="R247" s="1292"/>
      <c r="S247" s="1292"/>
      <c r="T247" s="1292"/>
      <c r="U247" s="114" t="s">
        <v>1107</v>
      </c>
      <c r="V247" s="114"/>
      <c r="W247" s="114"/>
      <c r="X247" s="114"/>
      <c r="Y247" s="114"/>
      <c r="Z247" s="114"/>
      <c r="AA247" s="1446" t="s">
        <v>2701</v>
      </c>
      <c r="AB247" s="1446"/>
      <c r="AC247" s="1446"/>
      <c r="AD247" s="1446"/>
      <c r="AE247" s="1446"/>
      <c r="AF247" s="1446"/>
      <c r="AG247" s="1446"/>
      <c r="AH247" s="1446"/>
      <c r="AI247" s="1446"/>
      <c r="AJ247" s="1446"/>
      <c r="AK247" s="1446"/>
      <c r="AL247" s="2"/>
      <c r="AM247" s="2"/>
      <c r="AN247" s="2"/>
      <c r="AO247" s="2"/>
      <c r="AP247" s="2"/>
      <c r="AQ247" s="2"/>
      <c r="AR247" s="2"/>
      <c r="AS247" s="2"/>
      <c r="AT247" s="2"/>
      <c r="AU247" s="2"/>
      <c r="AV247" s="2"/>
      <c r="AW247" s="2"/>
      <c r="AX247" s="2"/>
      <c r="AY247" s="2"/>
      <c r="BB247" s="114" t="s">
        <v>1104</v>
      </c>
      <c r="BG247" s="144">
        <f>IF(AND(AND($M$258="nonprofit",$M$266="(select one)",$M$274="(select one)")),1,0)</f>
        <v>0</v>
      </c>
    </row>
    <row r="248" spans="1:67" ht="13.2" customHeight="1">
      <c r="D248" t="s">
        <v>1108</v>
      </c>
      <c r="M248" s="1331"/>
      <c r="N248" s="1331"/>
      <c r="O248" s="1331"/>
      <c r="P248" s="1331"/>
      <c r="Q248" s="1331"/>
      <c r="R248" s="1331"/>
      <c r="S248" s="1331"/>
      <c r="T248" s="1331"/>
      <c r="U248" s="1331"/>
      <c r="V248" s="1331"/>
      <c r="W248" s="1331"/>
      <c r="X248" s="1331"/>
      <c r="Y248" s="1331"/>
      <c r="Z248" s="1331"/>
      <c r="AA248" s="1331"/>
      <c r="AB248" s="1331"/>
      <c r="AC248" s="1331"/>
      <c r="AD248" s="1331"/>
      <c r="AE248" s="1331"/>
      <c r="AF248" s="2"/>
      <c r="AG248" s="2"/>
      <c r="AH248" s="2"/>
      <c r="AI248" s="2"/>
      <c r="AJ248" s="2"/>
      <c r="AK248" s="2"/>
      <c r="AL248" s="2"/>
      <c r="AM248" s="2"/>
      <c r="AN248" s="2"/>
      <c r="AO248" s="2"/>
      <c r="AP248" s="2"/>
      <c r="AQ248" s="2"/>
      <c r="AR248" s="2"/>
      <c r="AS248" s="2"/>
      <c r="AT248" s="2"/>
      <c r="BB248" s="114" t="s">
        <v>1109</v>
      </c>
      <c r="BG248" s="144">
        <f>IF(AND(AND($M$258="for profit",$M$266="for profit",$M$274="(select one)")),3,0)</f>
        <v>0</v>
      </c>
    </row>
    <row r="249" spans="1:67" ht="13.2" customHeight="1">
      <c r="D249" s="2"/>
      <c r="BB249" s="114" t="s">
        <v>1109</v>
      </c>
      <c r="BG249" s="144">
        <f>IF(AND(AND($M$258="for profit",$M$266="for profit",$M$274="for profit")),3,0)</f>
        <v>0</v>
      </c>
    </row>
    <row r="250" spans="1:67" ht="13.2" customHeight="1">
      <c r="A250" s="1" t="s">
        <v>1020</v>
      </c>
      <c r="C250" s="1" t="s">
        <v>1110</v>
      </c>
      <c r="D250" s="2"/>
      <c r="L250" s="6"/>
      <c r="M250" s="6"/>
      <c r="N250" s="6"/>
      <c r="AU250" s="2"/>
      <c r="AV250" s="2"/>
      <c r="AW250" s="2"/>
      <c r="AX250" s="2"/>
      <c r="AY250" s="2"/>
      <c r="BB250" s="114" t="s">
        <v>1109</v>
      </c>
      <c r="BG250" s="144">
        <f>IF(AND(AND($M$258="for profit",$M$266="(select one)",$M$274="(select one)")),3,0)</f>
        <v>0</v>
      </c>
    </row>
    <row r="251" spans="1:67" ht="13.2"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3.2" customHeight="1">
      <c r="A252" s="1182"/>
      <c r="B252" s="2"/>
      <c r="C252" s="37" t="s">
        <v>1111</v>
      </c>
      <c r="D252" s="2" t="s">
        <v>1112</v>
      </c>
      <c r="E252" s="2"/>
      <c r="F252" s="2"/>
      <c r="G252" s="2"/>
      <c r="H252" s="2"/>
      <c r="I252" s="2"/>
      <c r="J252" s="2"/>
      <c r="K252" s="2"/>
      <c r="L252" s="2"/>
      <c r="M252" s="1422" t="s">
        <v>2702</v>
      </c>
      <c r="N252" s="1422"/>
      <c r="O252" s="1422"/>
      <c r="P252" s="1422"/>
      <c r="Q252" s="1422"/>
      <c r="R252" s="1422"/>
      <c r="S252" s="1422"/>
      <c r="T252" s="1422"/>
      <c r="U252" s="1422"/>
      <c r="V252" s="1422"/>
      <c r="W252" s="1422"/>
      <c r="X252" s="1422"/>
      <c r="Y252" s="1422"/>
      <c r="Z252" s="1422"/>
      <c r="AA252" s="1422"/>
      <c r="AB252" s="1422"/>
      <c r="AC252" s="1422"/>
      <c r="AD252" s="1422"/>
      <c r="AE252" s="1422"/>
      <c r="AF252" s="1422" t="s">
        <v>2703</v>
      </c>
      <c r="AG252" s="1422"/>
      <c r="AH252" s="1422"/>
      <c r="AI252" s="1422"/>
      <c r="AJ252" s="1422"/>
      <c r="AK252" s="1422"/>
      <c r="AU252" s="2"/>
      <c r="AV252" s="2"/>
      <c r="AW252" s="2"/>
      <c r="AX252" s="2"/>
      <c r="AY252" s="2"/>
      <c r="BG252">
        <f>SUM(BG235:BG250)</f>
        <v>2</v>
      </c>
    </row>
    <row r="253" spans="1:67" ht="13.2" customHeight="1">
      <c r="A253" s="1182"/>
      <c r="B253" s="2"/>
      <c r="C253" s="2"/>
      <c r="D253" s="2" t="s">
        <v>1098</v>
      </c>
      <c r="E253" s="2"/>
      <c r="F253" s="2"/>
      <c r="G253" s="2"/>
      <c r="H253" s="2"/>
      <c r="I253" s="2"/>
      <c r="J253" s="2"/>
      <c r="K253" s="2"/>
      <c r="L253" s="2"/>
      <c r="M253" s="1409" t="s">
        <v>2696</v>
      </c>
      <c r="N253" s="1409"/>
      <c r="O253" s="1409"/>
      <c r="P253" s="1409"/>
      <c r="Q253" s="1409"/>
      <c r="R253" s="1409"/>
      <c r="S253" s="1409"/>
      <c r="T253" s="1409"/>
      <c r="U253" s="1409"/>
      <c r="V253" s="1409"/>
      <c r="W253" s="1409"/>
      <c r="X253" s="1409"/>
      <c r="Y253" s="1409"/>
      <c r="Z253" s="1409"/>
      <c r="AA253" s="1409"/>
      <c r="AB253" s="1409"/>
      <c r="AC253" s="1409"/>
      <c r="AD253" s="1409"/>
      <c r="AE253" s="1409"/>
      <c r="AF253" s="2" t="s">
        <v>1113</v>
      </c>
      <c r="AL253" s="2"/>
      <c r="AM253" s="2"/>
      <c r="AN253" s="2"/>
      <c r="AO253" s="2"/>
      <c r="AP253" s="2"/>
      <c r="AQ253" s="2"/>
      <c r="AR253" s="2"/>
      <c r="AS253" s="2"/>
      <c r="AT253" s="2"/>
      <c r="BB253" t="s">
        <v>311</v>
      </c>
      <c r="BG253">
        <v>1</v>
      </c>
      <c r="BH253" t="s">
        <v>1114</v>
      </c>
    </row>
    <row r="254" spans="1:67" ht="13.2" customHeight="1">
      <c r="A254" s="1182"/>
      <c r="B254" s="2"/>
      <c r="C254" s="2"/>
      <c r="D254" s="2" t="s">
        <v>944</v>
      </c>
      <c r="E254" s="2"/>
      <c r="M254" s="1409" t="s">
        <v>965</v>
      </c>
      <c r="N254" s="1409"/>
      <c r="O254" s="1409"/>
      <c r="P254" s="1409"/>
      <c r="Q254" s="1409"/>
      <c r="R254" s="1409"/>
      <c r="S254" s="1409"/>
      <c r="T254" s="1409"/>
      <c r="V254" s="808" t="s">
        <v>1099</v>
      </c>
      <c r="W254" s="1271" t="s">
        <v>2697</v>
      </c>
      <c r="X254" s="1271"/>
      <c r="Y254" s="2" t="s">
        <v>948</v>
      </c>
      <c r="AC254" s="1409">
        <v>92127</v>
      </c>
      <c r="AD254" s="1409"/>
      <c r="AE254" s="1409"/>
      <c r="AF254" s="2" t="s">
        <v>1115</v>
      </c>
      <c r="AU254" s="2"/>
      <c r="AV254" s="2"/>
      <c r="AW254" s="2"/>
      <c r="AX254" s="2"/>
      <c r="AY254" s="2"/>
      <c r="BB254" s="2" t="s">
        <v>1116</v>
      </c>
      <c r="BG254">
        <v>2</v>
      </c>
      <c r="BH254" t="s">
        <v>1054</v>
      </c>
      <c r="BO254" s="1183" t="str">
        <f>VLOOKUP(BG252,BG253:BH256,2,FALSE)</f>
        <v>Joint Venture</v>
      </c>
    </row>
    <row r="255" spans="1:67" ht="13.2" customHeight="1">
      <c r="A255" s="1182"/>
      <c r="B255" s="2"/>
      <c r="C255" s="2"/>
      <c r="D255" s="2" t="s">
        <v>1100</v>
      </c>
      <c r="E255" s="2"/>
      <c r="F255" s="2"/>
      <c r="G255" s="2"/>
      <c r="H255" s="2"/>
      <c r="I255" s="2"/>
      <c r="J255" s="2"/>
      <c r="K255" s="2"/>
      <c r="L255" s="1182"/>
      <c r="M255" s="1409" t="s">
        <v>2698</v>
      </c>
      <c r="N255" s="1409"/>
      <c r="O255" s="1409"/>
      <c r="P255" s="1409"/>
      <c r="Q255" s="1409"/>
      <c r="R255" s="1409"/>
      <c r="S255" s="1409"/>
      <c r="T255" s="1409"/>
      <c r="U255" s="1409"/>
      <c r="V255" s="1409"/>
      <c r="W255" s="1409"/>
      <c r="X255" s="1409"/>
      <c r="Y255" s="1409"/>
      <c r="Z255" s="1409"/>
      <c r="AA255" s="1409"/>
      <c r="AB255" s="1409"/>
      <c r="AC255" s="1409"/>
      <c r="AD255" s="1409"/>
      <c r="AE255" s="1409"/>
      <c r="AH255" s="1441">
        <v>0.9</v>
      </c>
      <c r="AI255" s="1441"/>
      <c r="AJ255" s="1441"/>
      <c r="AK255" s="1441"/>
      <c r="AL255" s="2"/>
      <c r="AM255" s="2"/>
      <c r="AN255" s="2"/>
      <c r="AO255" s="2"/>
      <c r="AP255" s="2"/>
      <c r="AQ255" s="2"/>
      <c r="AR255" s="2"/>
      <c r="AS255" s="2"/>
      <c r="AT255" s="2"/>
      <c r="BB255" s="2" t="s">
        <v>1117</v>
      </c>
      <c r="BG255">
        <v>3</v>
      </c>
      <c r="BH255" t="s">
        <v>1118</v>
      </c>
      <c r="BN255" s="2"/>
    </row>
    <row r="256" spans="1:67" ht="13.2" customHeight="1">
      <c r="A256" s="1182"/>
      <c r="B256" s="2"/>
      <c r="C256" s="2"/>
      <c r="D256" s="2" t="s">
        <v>1101</v>
      </c>
      <c r="E256" s="2"/>
      <c r="F256" s="2"/>
      <c r="M256" s="1270" t="s">
        <v>2699</v>
      </c>
      <c r="N256" s="1270"/>
      <c r="O256" s="1270"/>
      <c r="P256" s="1270"/>
      <c r="Q256" s="1270"/>
      <c r="R256" s="1270"/>
      <c r="S256" s="2" t="s">
        <v>1102</v>
      </c>
      <c r="T256" s="2"/>
      <c r="U256" s="1271" t="s">
        <v>2693</v>
      </c>
      <c r="V256" s="1271"/>
      <c r="W256" s="1271"/>
      <c r="X256" s="2" t="s">
        <v>1103</v>
      </c>
      <c r="Z256" s="1270" t="s">
        <v>2693</v>
      </c>
      <c r="AA256" s="1270"/>
      <c r="AB256" s="1270"/>
      <c r="AC256" s="1270"/>
      <c r="AD256" s="1270"/>
      <c r="AE256" s="1270"/>
      <c r="AU256" s="2"/>
      <c r="AV256" s="2"/>
      <c r="AW256" s="2"/>
      <c r="AX256" s="2"/>
      <c r="AY256" s="2"/>
      <c r="BG256">
        <v>0</v>
      </c>
      <c r="BH256" s="2" t="str">
        <f>""</f>
        <v/>
      </c>
      <c r="BN256" s="2"/>
    </row>
    <row r="257" spans="1:66" ht="13.2" customHeight="1">
      <c r="A257" s="1182"/>
      <c r="B257" s="2"/>
      <c r="C257" s="2"/>
      <c r="D257" s="2" t="s">
        <v>1105</v>
      </c>
      <c r="E257" s="2"/>
      <c r="F257" s="2"/>
      <c r="M257" s="1417" t="s">
        <v>2700</v>
      </c>
      <c r="N257" s="1417"/>
      <c r="O257" s="1417"/>
      <c r="P257" s="1417"/>
      <c r="Q257" s="1417"/>
      <c r="R257" s="1417"/>
      <c r="S257" s="1417"/>
      <c r="T257" s="1417"/>
      <c r="U257" s="1417"/>
      <c r="V257" s="1417"/>
      <c r="W257" s="1417"/>
      <c r="X257" s="1417"/>
      <c r="Y257" s="1417"/>
      <c r="Z257" s="1417"/>
      <c r="AA257" s="1417"/>
      <c r="AB257" s="1417"/>
      <c r="AC257" s="1417"/>
      <c r="AD257" s="1417"/>
      <c r="AE257" s="1417"/>
      <c r="AG257" s="2"/>
      <c r="AH257" s="2"/>
      <c r="AI257" s="2"/>
      <c r="AJ257" s="2"/>
      <c r="AK257" s="2"/>
      <c r="AL257" s="2"/>
      <c r="AM257" s="2"/>
      <c r="AN257" s="2"/>
      <c r="AO257" s="2"/>
      <c r="AP257" s="2"/>
      <c r="AQ257" s="2"/>
      <c r="AR257" s="2"/>
      <c r="AS257" s="2"/>
      <c r="AT257" s="2"/>
      <c r="BN257" s="2"/>
    </row>
    <row r="258" spans="1:66" ht="13.2" customHeight="1">
      <c r="A258" s="1060"/>
      <c r="B258" s="2"/>
      <c r="C258" s="37"/>
      <c r="D258" s="2" t="s">
        <v>1119</v>
      </c>
      <c r="E258" s="2"/>
      <c r="F258" s="2"/>
      <c r="G258" s="2"/>
      <c r="H258" s="2"/>
      <c r="I258" s="2"/>
      <c r="J258" s="2"/>
      <c r="K258" s="2"/>
      <c r="L258" s="2"/>
      <c r="M258" s="1292" t="s">
        <v>1118</v>
      </c>
      <c r="N258" s="1292"/>
      <c r="O258" s="1292"/>
      <c r="P258" s="1292"/>
      <c r="Q258" s="1292"/>
      <c r="R258" s="1292"/>
      <c r="S258" s="1292"/>
      <c r="T258" s="1292"/>
      <c r="U258" s="114" t="s">
        <v>1107</v>
      </c>
      <c r="V258" s="114"/>
      <c r="W258" s="114"/>
      <c r="X258" s="114"/>
      <c r="Y258" s="114"/>
      <c r="Z258" s="114"/>
      <c r="AA258" s="1446" t="s">
        <v>2701</v>
      </c>
      <c r="AB258" s="1446"/>
      <c r="AC258" s="1446"/>
      <c r="AD258" s="1446"/>
      <c r="AE258" s="1446"/>
      <c r="AF258" s="1446"/>
      <c r="AG258" s="1446"/>
      <c r="AH258" s="1446"/>
      <c r="AI258" s="1446"/>
      <c r="AJ258" s="1446"/>
      <c r="AK258" s="1446"/>
      <c r="BN258" s="2"/>
    </row>
    <row r="259" spans="1:66" ht="13.2" customHeight="1">
      <c r="A259" s="1182"/>
      <c r="B259" s="2"/>
      <c r="C259" s="2"/>
      <c r="D259" s="2"/>
      <c r="E259" s="2"/>
      <c r="F259" s="2"/>
      <c r="G259" s="2"/>
      <c r="H259" s="2"/>
      <c r="I259" s="2"/>
      <c r="J259" s="2"/>
      <c r="K259" s="2"/>
      <c r="L259" s="2"/>
      <c r="AG259" s="2"/>
      <c r="AH259" s="2"/>
      <c r="AI259" s="2"/>
      <c r="AJ259" s="2"/>
      <c r="BN259" s="2"/>
    </row>
    <row r="260" spans="1:66" ht="13.2" customHeight="1">
      <c r="A260" s="1"/>
      <c r="B260" s="2"/>
      <c r="C260" s="37" t="s">
        <v>1120</v>
      </c>
      <c r="D260" s="2" t="s">
        <v>1121</v>
      </c>
      <c r="E260" s="2"/>
      <c r="F260" s="2"/>
      <c r="G260" s="2"/>
      <c r="H260" s="2"/>
      <c r="I260" s="2"/>
      <c r="J260" s="2"/>
      <c r="K260" s="2"/>
      <c r="L260" s="2"/>
      <c r="M260" s="1422" t="s">
        <v>2704</v>
      </c>
      <c r="N260" s="1422"/>
      <c r="O260" s="1422"/>
      <c r="P260" s="1422"/>
      <c r="Q260" s="1422"/>
      <c r="R260" s="1422"/>
      <c r="S260" s="1422"/>
      <c r="T260" s="1422"/>
      <c r="U260" s="1422"/>
      <c r="V260" s="1422"/>
      <c r="W260" s="1422"/>
      <c r="X260" s="1422"/>
      <c r="Y260" s="1422"/>
      <c r="Z260" s="1422"/>
      <c r="AA260" s="1422"/>
      <c r="AB260" s="1422"/>
      <c r="AC260" s="1422"/>
      <c r="AD260" s="1422"/>
      <c r="AE260" s="1422"/>
      <c r="AF260" s="1422" t="s">
        <v>2765</v>
      </c>
      <c r="AG260" s="1422"/>
      <c r="AH260" s="1422"/>
      <c r="AI260" s="1422"/>
      <c r="AJ260" s="1422"/>
      <c r="AK260" s="1422"/>
      <c r="AU260" s="2"/>
      <c r="AV260" s="2"/>
      <c r="AW260" s="2"/>
      <c r="AX260" s="2"/>
      <c r="AY260" s="2"/>
      <c r="BN260" s="2"/>
    </row>
    <row r="261" spans="1:66" ht="13.2" customHeight="1">
      <c r="A261" s="1182"/>
      <c r="B261" s="2"/>
      <c r="C261" s="2"/>
      <c r="D261" s="2" t="s">
        <v>1098</v>
      </c>
      <c r="E261" s="2"/>
      <c r="F261" s="2"/>
      <c r="G261" s="2"/>
      <c r="H261" s="2"/>
      <c r="I261" s="2"/>
      <c r="J261" s="2"/>
      <c r="K261" s="2"/>
      <c r="L261" s="2"/>
      <c r="M261" s="1409" t="s">
        <v>2705</v>
      </c>
      <c r="N261" s="1409"/>
      <c r="O261" s="1409"/>
      <c r="P261" s="1409"/>
      <c r="Q261" s="1409"/>
      <c r="R261" s="1409"/>
      <c r="S261" s="1409"/>
      <c r="T261" s="1409"/>
      <c r="U261" s="1409"/>
      <c r="V261" s="1409"/>
      <c r="W261" s="1409"/>
      <c r="X261" s="1409"/>
      <c r="Y261" s="1409"/>
      <c r="Z261" s="1409"/>
      <c r="AA261" s="1409"/>
      <c r="AB261" s="1409"/>
      <c r="AC261" s="1409"/>
      <c r="AD261" s="1409"/>
      <c r="AE261" s="1409"/>
      <c r="AF261" s="2" t="s">
        <v>1113</v>
      </c>
      <c r="AL261" s="2"/>
      <c r="AM261" s="2"/>
      <c r="AN261" s="2"/>
      <c r="AO261" s="2"/>
      <c r="AP261" s="2"/>
      <c r="AQ261" s="2"/>
      <c r="AR261" s="2"/>
      <c r="AS261" s="2"/>
      <c r="AT261" s="2"/>
      <c r="BN261" s="2"/>
    </row>
    <row r="262" spans="1:66" ht="13.2" customHeight="1">
      <c r="A262" s="1182"/>
      <c r="B262" s="2"/>
      <c r="C262" s="2"/>
      <c r="D262" s="2" t="s">
        <v>944</v>
      </c>
      <c r="E262" s="2"/>
      <c r="M262" s="1409" t="s">
        <v>965</v>
      </c>
      <c r="N262" s="1409"/>
      <c r="O262" s="1409"/>
      <c r="P262" s="1409"/>
      <c r="Q262" s="1409"/>
      <c r="R262" s="1409"/>
      <c r="S262" s="1409"/>
      <c r="T262" s="1409"/>
      <c r="V262" s="808" t="s">
        <v>1099</v>
      </c>
      <c r="W262" s="1271" t="s">
        <v>2697</v>
      </c>
      <c r="X262" s="1271"/>
      <c r="Y262" s="2" t="s">
        <v>948</v>
      </c>
      <c r="AC262" s="1409">
        <v>92128</v>
      </c>
      <c r="AD262" s="1409"/>
      <c r="AE262" s="1409"/>
      <c r="AF262" s="2" t="s">
        <v>1115</v>
      </c>
      <c r="AU262" s="2"/>
      <c r="AV262" s="2"/>
      <c r="AW262" s="2"/>
      <c r="AX262" s="2"/>
      <c r="AY262" s="2"/>
      <c r="BN262" s="2"/>
    </row>
    <row r="263" spans="1:66" ht="13.2" customHeight="1">
      <c r="A263" s="1182"/>
      <c r="B263" s="2"/>
      <c r="C263" s="2"/>
      <c r="D263" s="2" t="s">
        <v>1100</v>
      </c>
      <c r="E263" s="2"/>
      <c r="F263" s="2"/>
      <c r="G263" s="2"/>
      <c r="H263" s="2"/>
      <c r="I263" s="2"/>
      <c r="J263" s="2"/>
      <c r="K263" s="2"/>
      <c r="L263" s="1182"/>
      <c r="M263" s="1409" t="s">
        <v>2706</v>
      </c>
      <c r="N263" s="1409"/>
      <c r="O263" s="1409"/>
      <c r="P263" s="1409"/>
      <c r="Q263" s="1409"/>
      <c r="R263" s="1409"/>
      <c r="S263" s="1409"/>
      <c r="T263" s="1409"/>
      <c r="U263" s="1409"/>
      <c r="V263" s="1409"/>
      <c r="W263" s="1409"/>
      <c r="X263" s="1409"/>
      <c r="Y263" s="1409"/>
      <c r="Z263" s="1409"/>
      <c r="AA263" s="1409"/>
      <c r="AB263" s="1409"/>
      <c r="AC263" s="1409"/>
      <c r="AD263" s="1409"/>
      <c r="AE263" s="1409"/>
      <c r="AH263" s="1441">
        <v>0.1</v>
      </c>
      <c r="AI263" s="1441"/>
      <c r="AJ263" s="1441"/>
      <c r="AK263" s="1441"/>
      <c r="AL263" s="2"/>
      <c r="AM263" s="2"/>
      <c r="AN263" s="2"/>
      <c r="AO263" s="2"/>
      <c r="AP263" s="2"/>
      <c r="AQ263" s="2"/>
      <c r="AR263" s="2"/>
      <c r="AS263" s="2"/>
      <c r="AT263" s="2"/>
    </row>
    <row r="264" spans="1:66" ht="13.2" customHeight="1">
      <c r="A264" s="1182"/>
      <c r="B264" s="2"/>
      <c r="C264" s="2"/>
      <c r="D264" s="2" t="s">
        <v>1101</v>
      </c>
      <c r="E264" s="2"/>
      <c r="F264" s="2"/>
      <c r="M264" s="1270" t="s">
        <v>2707</v>
      </c>
      <c r="N264" s="1270"/>
      <c r="O264" s="1270"/>
      <c r="P264" s="1270"/>
      <c r="Q264" s="1270"/>
      <c r="R264" s="1270"/>
      <c r="S264" s="2" t="s">
        <v>1102</v>
      </c>
      <c r="T264" s="2"/>
      <c r="U264" s="1271" t="s">
        <v>2693</v>
      </c>
      <c r="V264" s="1271"/>
      <c r="W264" s="1271"/>
      <c r="X264" s="2" t="s">
        <v>1103</v>
      </c>
      <c r="Z264" s="1270" t="s">
        <v>2693</v>
      </c>
      <c r="AA264" s="1270"/>
      <c r="AB264" s="1270"/>
      <c r="AC264" s="1270"/>
      <c r="AD264" s="1270"/>
      <c r="AE264" s="1270"/>
      <c r="AU264" s="2"/>
      <c r="AV264" s="2"/>
      <c r="AW264" s="2"/>
      <c r="AX264" s="2"/>
      <c r="AY264" s="2"/>
      <c r="BN264" s="2"/>
    </row>
    <row r="265" spans="1:66" ht="13.2" customHeight="1">
      <c r="A265" s="1182"/>
      <c r="B265" s="2"/>
      <c r="C265" s="2"/>
      <c r="D265" s="2" t="s">
        <v>1105</v>
      </c>
      <c r="E265" s="2"/>
      <c r="F265" s="2"/>
      <c r="M265" s="1417" t="s">
        <v>2708</v>
      </c>
      <c r="N265" s="1417"/>
      <c r="O265" s="1417"/>
      <c r="P265" s="1417"/>
      <c r="Q265" s="1417"/>
      <c r="R265" s="1417"/>
      <c r="S265" s="1417"/>
      <c r="T265" s="1417"/>
      <c r="U265" s="1417"/>
      <c r="V265" s="1417"/>
      <c r="W265" s="1417"/>
      <c r="X265" s="1417"/>
      <c r="Y265" s="1417"/>
      <c r="Z265" s="1417"/>
      <c r="AA265" s="1417"/>
      <c r="AB265" s="1417"/>
      <c r="AC265" s="1417"/>
      <c r="AD265" s="1417"/>
      <c r="AE265" s="1417"/>
      <c r="AG265" s="2"/>
      <c r="AH265" s="2"/>
      <c r="AI265" s="2"/>
      <c r="AJ265" s="2"/>
      <c r="AK265" s="2"/>
      <c r="AL265" s="2"/>
      <c r="AM265" s="2"/>
      <c r="AN265" s="2"/>
      <c r="AO265" s="2"/>
      <c r="AP265" s="2"/>
      <c r="AQ265" s="2"/>
      <c r="AR265" s="2"/>
      <c r="AS265" s="2"/>
      <c r="AT265" s="2"/>
      <c r="AU265" s="2"/>
      <c r="AV265" s="2"/>
      <c r="AW265" s="2"/>
      <c r="AX265" s="2"/>
      <c r="AY265" s="2"/>
      <c r="BN265" s="2"/>
    </row>
    <row r="266" spans="1:66" ht="13.2" customHeight="1">
      <c r="A266" s="1060"/>
      <c r="B266" s="2"/>
      <c r="C266" s="37"/>
      <c r="D266" s="2" t="s">
        <v>1119</v>
      </c>
      <c r="E266" s="2"/>
      <c r="F266" s="2"/>
      <c r="G266" s="2"/>
      <c r="H266" s="2"/>
      <c r="I266" s="2"/>
      <c r="J266" s="2"/>
      <c r="K266" s="2"/>
      <c r="L266" s="2"/>
      <c r="M266" s="1292" t="s">
        <v>1114</v>
      </c>
      <c r="N266" s="1292"/>
      <c r="O266" s="1292"/>
      <c r="P266" s="1292"/>
      <c r="Q266" s="1292"/>
      <c r="R266" s="1292"/>
      <c r="S266" s="1292"/>
      <c r="T266" s="1292"/>
      <c r="U266" s="114" t="s">
        <v>1107</v>
      </c>
      <c r="V266" s="114"/>
      <c r="W266" s="114"/>
      <c r="X266" s="114"/>
      <c r="Y266" s="114"/>
      <c r="Z266" s="114"/>
      <c r="AA266" s="1453" t="s">
        <v>2709</v>
      </c>
      <c r="AB266" s="1446"/>
      <c r="AC266" s="1446"/>
      <c r="AD266" s="1446"/>
      <c r="AE266" s="1446"/>
      <c r="AF266" s="1446"/>
      <c r="AG266" s="1446"/>
      <c r="AH266" s="1446"/>
      <c r="AI266" s="1446"/>
      <c r="AJ266" s="1446"/>
      <c r="AK266" s="1446"/>
      <c r="AL266" s="2"/>
      <c r="AM266" s="2"/>
      <c r="AN266" s="2"/>
      <c r="AO266" s="2"/>
      <c r="AP266" s="2"/>
      <c r="AQ266" s="2"/>
      <c r="AR266" s="2"/>
      <c r="AS266" s="2"/>
      <c r="AT266" s="2"/>
      <c r="AU266" s="2"/>
      <c r="AV266" s="2"/>
      <c r="AW266" s="2"/>
      <c r="AX266" s="2"/>
      <c r="AY266" s="2"/>
    </row>
    <row r="267" spans="1:66" ht="13.2" customHeight="1">
      <c r="A267" s="1060"/>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3.2" customHeight="1">
      <c r="A268" s="1060"/>
      <c r="B268" s="2"/>
      <c r="C268" s="37" t="s">
        <v>1122</v>
      </c>
      <c r="D268" s="2" t="s">
        <v>1112</v>
      </c>
      <c r="E268" s="2"/>
      <c r="F268" s="2"/>
      <c r="G268" s="2"/>
      <c r="H268" s="2"/>
      <c r="I268" s="2"/>
      <c r="J268" s="2"/>
      <c r="K268" s="2"/>
      <c r="L268" s="2"/>
      <c r="M268" s="1422" t="s">
        <v>2693</v>
      </c>
      <c r="N268" s="1422"/>
      <c r="O268" s="1422"/>
      <c r="P268" s="1422"/>
      <c r="Q268" s="1422"/>
      <c r="R268" s="1422"/>
      <c r="S268" s="1422"/>
      <c r="T268" s="1422"/>
      <c r="U268" s="1422"/>
      <c r="V268" s="1422"/>
      <c r="W268" s="1422"/>
      <c r="X268" s="1422"/>
      <c r="Y268" s="1422"/>
      <c r="Z268" s="1422"/>
      <c r="AA268" s="1422"/>
      <c r="AB268" s="1422"/>
      <c r="AC268" s="1422"/>
      <c r="AD268" s="1422"/>
      <c r="AE268" s="1422"/>
      <c r="AF268" s="1422" t="s">
        <v>311</v>
      </c>
      <c r="AG268" s="1422"/>
      <c r="AH268" s="1422"/>
      <c r="AI268" s="1422"/>
      <c r="AJ268" s="1422"/>
      <c r="AK268" s="1422"/>
      <c r="AL268" s="2"/>
      <c r="AM268" s="2"/>
      <c r="AN268" s="2"/>
      <c r="AO268" s="2"/>
      <c r="AP268" s="2"/>
      <c r="AQ268" s="2"/>
      <c r="AR268" s="2"/>
      <c r="AS268" s="2"/>
      <c r="AT268" s="2"/>
      <c r="AU268" s="2"/>
      <c r="AV268" s="2"/>
      <c r="AW268" s="2"/>
      <c r="AX268" s="2"/>
      <c r="AY268" s="2"/>
    </row>
    <row r="269" spans="1:66" ht="13.2" customHeight="1">
      <c r="A269" s="1060"/>
      <c r="B269" s="2"/>
      <c r="C269" s="2"/>
      <c r="D269" s="2" t="s">
        <v>1098</v>
      </c>
      <c r="E269" s="2"/>
      <c r="F269" s="2"/>
      <c r="G269" s="2"/>
      <c r="H269" s="2"/>
      <c r="I269" s="2"/>
      <c r="J269" s="2"/>
      <c r="K269" s="2"/>
      <c r="L269" s="2"/>
      <c r="M269" s="1409"/>
      <c r="N269" s="1409"/>
      <c r="O269" s="1409"/>
      <c r="P269" s="1409"/>
      <c r="Q269" s="1409"/>
      <c r="R269" s="1409"/>
      <c r="S269" s="1409"/>
      <c r="T269" s="1409"/>
      <c r="U269" s="1409"/>
      <c r="V269" s="1409"/>
      <c r="W269" s="1409"/>
      <c r="X269" s="1409"/>
      <c r="Y269" s="1409"/>
      <c r="Z269" s="1409"/>
      <c r="AA269" s="1409"/>
      <c r="AB269" s="1409"/>
      <c r="AC269" s="1409"/>
      <c r="AD269" s="1409"/>
      <c r="AE269" s="1409"/>
      <c r="AF269" s="2" t="s">
        <v>1113</v>
      </c>
      <c r="AL269" s="2"/>
      <c r="AM269" s="2"/>
      <c r="AN269" s="2"/>
      <c r="AO269" s="2"/>
      <c r="AP269" s="2"/>
      <c r="AQ269" s="2"/>
      <c r="AR269" s="2"/>
      <c r="AS269" s="2"/>
      <c r="AT269" s="2"/>
      <c r="AU269" s="2"/>
      <c r="AV269" s="2"/>
      <c r="AW269" s="2"/>
      <c r="AX269" s="2"/>
      <c r="AY269" s="2"/>
    </row>
    <row r="270" spans="1:66" ht="13.2" customHeight="1">
      <c r="A270" s="1060"/>
      <c r="B270" s="2"/>
      <c r="C270" s="2"/>
      <c r="D270" s="2" t="s">
        <v>944</v>
      </c>
      <c r="E270" s="2"/>
      <c r="M270" s="1409"/>
      <c r="N270" s="1409"/>
      <c r="O270" s="1409"/>
      <c r="P270" s="1409"/>
      <c r="Q270" s="1409"/>
      <c r="R270" s="1409"/>
      <c r="S270" s="1409"/>
      <c r="T270" s="1409"/>
      <c r="V270" s="808" t="s">
        <v>1099</v>
      </c>
      <c r="W270" s="1271"/>
      <c r="X270" s="1271"/>
      <c r="Y270" s="2" t="s">
        <v>948</v>
      </c>
      <c r="AC270" s="1409"/>
      <c r="AD270" s="1409"/>
      <c r="AE270" s="1409"/>
      <c r="AF270" s="2" t="s">
        <v>1115</v>
      </c>
      <c r="AL270" s="2"/>
      <c r="AM270" s="2"/>
      <c r="AN270" s="2"/>
      <c r="AO270" s="2"/>
      <c r="AP270" s="2"/>
      <c r="AQ270" s="2"/>
      <c r="AR270" s="2"/>
      <c r="AS270" s="2"/>
      <c r="AT270" s="2"/>
      <c r="AU270" s="2"/>
      <c r="AV270" s="2"/>
      <c r="AW270" s="2"/>
      <c r="AX270" s="2"/>
      <c r="AY270" s="2"/>
    </row>
    <row r="271" spans="1:66" ht="13.2" customHeight="1">
      <c r="A271" s="1060"/>
      <c r="B271" s="2"/>
      <c r="C271" s="2"/>
      <c r="D271" s="2" t="s">
        <v>1100</v>
      </c>
      <c r="E271" s="2"/>
      <c r="F271" s="2"/>
      <c r="G271" s="2"/>
      <c r="H271" s="2"/>
      <c r="I271" s="2"/>
      <c r="J271" s="2"/>
      <c r="K271" s="2"/>
      <c r="L271" s="1182"/>
      <c r="M271" s="1409"/>
      <c r="N271" s="1409"/>
      <c r="O271" s="1409"/>
      <c r="P271" s="1409"/>
      <c r="Q271" s="1409"/>
      <c r="R271" s="1409"/>
      <c r="S271" s="1409"/>
      <c r="T271" s="1409"/>
      <c r="U271" s="1409"/>
      <c r="V271" s="1409"/>
      <c r="W271" s="1409"/>
      <c r="X271" s="1409"/>
      <c r="Y271" s="1409"/>
      <c r="Z271" s="1409"/>
      <c r="AA271" s="1409"/>
      <c r="AB271" s="1409"/>
      <c r="AC271" s="1409"/>
      <c r="AD271" s="1409"/>
      <c r="AE271" s="1409"/>
      <c r="AH271" s="1441"/>
      <c r="AI271" s="1441"/>
      <c r="AJ271" s="1441"/>
      <c r="AK271" s="1441"/>
      <c r="AL271" s="2"/>
      <c r="AM271" s="2"/>
      <c r="AN271" s="2"/>
      <c r="AO271" s="2"/>
      <c r="AP271" s="2"/>
      <c r="AQ271" s="2"/>
      <c r="AR271" s="2"/>
      <c r="AS271" s="2"/>
      <c r="AT271" s="2"/>
      <c r="AU271" s="2"/>
      <c r="AV271" s="2"/>
      <c r="AW271" s="2"/>
      <c r="AX271" s="2"/>
      <c r="AY271" s="2"/>
    </row>
    <row r="272" spans="1:66" ht="13.2" customHeight="1">
      <c r="A272" s="1060"/>
      <c r="B272" s="2"/>
      <c r="C272" s="2"/>
      <c r="D272" s="2" t="s">
        <v>1101</v>
      </c>
      <c r="E272" s="2"/>
      <c r="F272" s="2"/>
      <c r="M272" s="1270"/>
      <c r="N272" s="1270"/>
      <c r="O272" s="1270"/>
      <c r="P272" s="1270"/>
      <c r="Q272" s="1270"/>
      <c r="R272" s="1270"/>
      <c r="S272" s="2" t="s">
        <v>1102</v>
      </c>
      <c r="T272" s="2"/>
      <c r="U272" s="1271"/>
      <c r="V272" s="1271"/>
      <c r="W272" s="1271"/>
      <c r="X272" s="2" t="s">
        <v>1103</v>
      </c>
      <c r="Z272" s="1270"/>
      <c r="AA272" s="1270"/>
      <c r="AB272" s="1270"/>
      <c r="AC272" s="1270"/>
      <c r="AD272" s="1270"/>
      <c r="AE272" s="1270"/>
      <c r="AL272" s="2"/>
      <c r="AM272" s="2"/>
      <c r="AN272" s="2"/>
      <c r="AO272" s="2"/>
      <c r="AP272" s="2"/>
      <c r="AQ272" s="2"/>
      <c r="AR272" s="2"/>
      <c r="AS272" s="2"/>
      <c r="AT272" s="2"/>
      <c r="AU272" s="2"/>
      <c r="AV272" s="2"/>
      <c r="AW272" s="2"/>
      <c r="AX272" s="2"/>
      <c r="AY272" s="2"/>
    </row>
    <row r="273" spans="1:51" ht="13.2" customHeight="1">
      <c r="A273" s="1060"/>
      <c r="B273" s="2"/>
      <c r="C273" s="2"/>
      <c r="D273" s="2" t="s">
        <v>1105</v>
      </c>
      <c r="E273" s="2"/>
      <c r="F273" s="2"/>
      <c r="M273" s="1417"/>
      <c r="N273" s="1417"/>
      <c r="O273" s="1417"/>
      <c r="P273" s="1417"/>
      <c r="Q273" s="1417"/>
      <c r="R273" s="1417"/>
      <c r="S273" s="1417"/>
      <c r="T273" s="1417"/>
      <c r="U273" s="1417"/>
      <c r="V273" s="1417"/>
      <c r="W273" s="1417"/>
      <c r="X273" s="1417"/>
      <c r="Y273" s="1417"/>
      <c r="Z273" s="1417"/>
      <c r="AA273" s="1421"/>
      <c r="AB273" s="1421"/>
      <c r="AC273" s="1421"/>
      <c r="AD273" s="1421"/>
      <c r="AE273" s="1421"/>
      <c r="AG273" s="2"/>
      <c r="AH273" s="2"/>
      <c r="AI273" s="2"/>
      <c r="AJ273" s="2"/>
      <c r="AK273" s="2"/>
      <c r="AL273" s="2"/>
      <c r="AM273" s="2"/>
      <c r="AN273" s="2"/>
      <c r="AO273" s="2"/>
      <c r="AP273" s="2"/>
      <c r="AQ273" s="2"/>
      <c r="AR273" s="2"/>
      <c r="AS273" s="2"/>
      <c r="AT273" s="2"/>
      <c r="AU273" s="2"/>
      <c r="AV273" s="2"/>
      <c r="AW273" s="2"/>
      <c r="AX273" s="2"/>
      <c r="AY273" s="2"/>
    </row>
    <row r="274" spans="1:51" ht="13.2" customHeight="1">
      <c r="A274" s="1060"/>
      <c r="B274" s="2"/>
      <c r="C274" s="37"/>
      <c r="D274" s="2" t="s">
        <v>1119</v>
      </c>
      <c r="E274" s="2"/>
      <c r="F274" s="2"/>
      <c r="G274" s="2"/>
      <c r="H274" s="2"/>
      <c r="I274" s="2"/>
      <c r="J274" s="2"/>
      <c r="K274" s="2"/>
      <c r="L274" s="2"/>
      <c r="M274" s="1292" t="s">
        <v>311</v>
      </c>
      <c r="N274" s="1292"/>
      <c r="O274" s="1292"/>
      <c r="P274" s="1292"/>
      <c r="Q274" s="1292"/>
      <c r="R274" s="1292"/>
      <c r="S274" s="1292"/>
      <c r="T274" s="1292"/>
      <c r="U274" s="114" t="s">
        <v>1107</v>
      </c>
      <c r="V274" s="114"/>
      <c r="W274" s="114"/>
      <c r="X274" s="114"/>
      <c r="Y274" s="114"/>
      <c r="Z274" s="114"/>
      <c r="AA274" s="1454"/>
      <c r="AB274" s="1454"/>
      <c r="AC274" s="1454"/>
      <c r="AD274" s="1454"/>
      <c r="AE274" s="1454"/>
      <c r="AF274" s="1454"/>
      <c r="AG274" s="1454"/>
      <c r="AH274" s="1454"/>
      <c r="AI274" s="1454"/>
      <c r="AJ274" s="1454"/>
      <c r="AK274" s="1454"/>
      <c r="AL274" s="2"/>
      <c r="AM274" s="2"/>
      <c r="AN274" s="2"/>
      <c r="AO274" s="2"/>
      <c r="AP274" s="2"/>
      <c r="AQ274" s="2"/>
      <c r="AR274" s="2"/>
      <c r="AS274" s="2"/>
      <c r="AT274" s="2"/>
    </row>
    <row r="275" spans="1:51" ht="13.2" customHeight="1">
      <c r="A275" s="1182"/>
      <c r="B275" s="2"/>
      <c r="C275" s="2"/>
      <c r="D275" s="2"/>
      <c r="E275" s="2"/>
      <c r="F275" s="2"/>
      <c r="J275" s="95"/>
      <c r="K275" s="68"/>
      <c r="L275" s="68"/>
      <c r="M275" s="68"/>
      <c r="N275" s="68"/>
      <c r="O275" s="68"/>
      <c r="P275" s="68"/>
      <c r="Q275" s="68"/>
      <c r="R275" s="68"/>
      <c r="S275" s="68"/>
      <c r="T275" s="68"/>
      <c r="U275" s="68"/>
      <c r="V275" s="68"/>
      <c r="W275" s="68"/>
      <c r="X275" s="68"/>
      <c r="Y275" s="68"/>
      <c r="AD275" s="32"/>
      <c r="AE275" s="32"/>
    </row>
    <row r="276" spans="1:51" ht="13.2" customHeight="1">
      <c r="A276" s="38" t="s">
        <v>1031</v>
      </c>
      <c r="B276" s="2"/>
      <c r="C276" s="1" t="s">
        <v>1123</v>
      </c>
      <c r="D276" s="2"/>
      <c r="E276" s="2"/>
      <c r="F276" s="2"/>
      <c r="G276" s="2"/>
      <c r="H276" s="2"/>
      <c r="I276" s="2"/>
      <c r="J276" s="2"/>
      <c r="K276" s="2"/>
      <c r="L276" s="2"/>
      <c r="M276" s="68"/>
      <c r="N276" s="68"/>
      <c r="O276" s="68"/>
      <c r="P276" s="68"/>
      <c r="Q276" s="68"/>
      <c r="T276" s="1442" t="str">
        <f>IFERROR(BO254,"")</f>
        <v>Joint Venture</v>
      </c>
      <c r="U276" s="1442"/>
      <c r="V276" s="1442"/>
      <c r="W276" s="1442"/>
      <c r="X276" s="1442"/>
      <c r="Z276" s="190" t="s">
        <v>1124</v>
      </c>
      <c r="AA276" s="191"/>
      <c r="AB276" s="191"/>
      <c r="AC276" s="191"/>
      <c r="AD276" s="192"/>
      <c r="AE276" s="192"/>
      <c r="AF276" s="192"/>
      <c r="AG276" s="192"/>
      <c r="AH276" s="192"/>
      <c r="AI276" s="192"/>
      <c r="AJ276" s="192"/>
      <c r="AK276" s="192"/>
      <c r="AL276" s="39"/>
    </row>
    <row r="277" spans="1:51" ht="13.2" customHeight="1">
      <c r="A277" s="1"/>
      <c r="B277" s="2"/>
      <c r="C277" s="1"/>
      <c r="I277" s="2"/>
      <c r="J277" s="2"/>
      <c r="K277" s="2"/>
      <c r="L277" s="2"/>
      <c r="M277" s="68"/>
      <c r="N277" s="68"/>
      <c r="O277" s="68"/>
      <c r="P277" s="68"/>
      <c r="Q277" s="68"/>
      <c r="T277" s="2"/>
      <c r="U277" s="2"/>
      <c r="V277" s="2"/>
      <c r="W277" s="68"/>
      <c r="Z277" s="193" t="s">
        <v>1125</v>
      </c>
      <c r="AF277" s="2"/>
      <c r="AG277" s="2"/>
      <c r="AH277" s="2"/>
      <c r="AI277" s="2"/>
      <c r="AJ277" s="2"/>
      <c r="AL277" s="42"/>
    </row>
    <row r="278" spans="1:51" ht="13.2" customHeight="1">
      <c r="A278" s="1" t="s">
        <v>1058</v>
      </c>
      <c r="B278" s="2"/>
      <c r="C278" s="1" t="s">
        <v>124</v>
      </c>
      <c r="D278" s="2"/>
      <c r="E278" s="2"/>
      <c r="F278" s="2"/>
      <c r="G278" s="2"/>
      <c r="H278" s="2"/>
      <c r="I278" s="2"/>
      <c r="J278" s="2"/>
      <c r="K278" s="2"/>
      <c r="L278" s="2"/>
      <c r="M278" s="2"/>
      <c r="N278" s="2"/>
      <c r="O278" s="2"/>
      <c r="P278" s="2"/>
      <c r="Q278" s="2"/>
      <c r="R278" s="2"/>
      <c r="S278" s="2"/>
      <c r="T278" s="2"/>
      <c r="U278" s="2"/>
      <c r="V278" s="2"/>
      <c r="W278" s="2"/>
      <c r="Z278" s="194" t="s">
        <v>1126</v>
      </c>
      <c r="AA278" s="32"/>
      <c r="AB278" s="32"/>
      <c r="AC278" s="32"/>
      <c r="AD278" s="32"/>
      <c r="AE278" s="32"/>
      <c r="AF278" s="699"/>
      <c r="AG278" s="699"/>
      <c r="AH278" s="699"/>
      <c r="AI278" s="699"/>
      <c r="AJ278" s="699"/>
      <c r="AK278" s="32"/>
      <c r="AL278" s="33"/>
    </row>
    <row r="279" spans="1:51" ht="13.2" customHeight="1">
      <c r="A279" s="2"/>
      <c r="B279" s="26">
        <v>0</v>
      </c>
      <c r="D279" s="1409" t="s">
        <v>1116</v>
      </c>
      <c r="E279" s="1409"/>
      <c r="F279" s="1409"/>
      <c r="G279" s="1409"/>
      <c r="H279" s="1409"/>
      <c r="J279" t="s">
        <v>1127</v>
      </c>
      <c r="X279" s="1420"/>
      <c r="Y279" s="1420"/>
      <c r="Z279" s="1420"/>
      <c r="AA279" s="1420"/>
      <c r="AB279" s="1420"/>
      <c r="AC279" s="1420"/>
      <c r="AU279" s="2"/>
      <c r="AV279" s="2"/>
      <c r="AW279" s="2"/>
      <c r="AX279" s="2"/>
      <c r="AY279" s="2"/>
    </row>
    <row r="280" spans="1:51" ht="13.2" customHeight="1">
      <c r="A280" s="2"/>
      <c r="B280" s="1182"/>
      <c r="D280" s="27" t="s">
        <v>1128</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3.2"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065"/>
      <c r="AA281" s="1065"/>
      <c r="AB281" s="1065"/>
      <c r="AC281" s="1065"/>
      <c r="AD281" s="1065"/>
      <c r="AE281" s="2"/>
      <c r="AK281" s="2"/>
      <c r="AL281" s="2"/>
      <c r="AM281" s="2"/>
      <c r="AN281" s="2"/>
      <c r="AO281" s="2"/>
      <c r="AP281" s="2"/>
      <c r="AQ281" s="2"/>
      <c r="AR281" s="2"/>
      <c r="AS281" s="2"/>
      <c r="AT281" s="2"/>
    </row>
    <row r="282" spans="1:51" ht="13.2" customHeight="1">
      <c r="A282" s="1" t="s">
        <v>1129</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3.2" customHeight="1">
      <c r="D283" s="2" t="s">
        <v>1130</v>
      </c>
      <c r="E283" s="2"/>
      <c r="F283" s="2"/>
      <c r="G283" s="2"/>
      <c r="H283" s="2"/>
      <c r="I283" s="2"/>
      <c r="J283" s="2"/>
      <c r="K283" s="2"/>
      <c r="L283" s="1422" t="s">
        <v>2701</v>
      </c>
      <c r="M283" s="1422"/>
      <c r="N283" s="1422"/>
      <c r="O283" s="1422"/>
      <c r="P283" s="1422"/>
      <c r="Q283" s="1422"/>
      <c r="R283" s="1422"/>
      <c r="S283" s="1422"/>
      <c r="T283" s="1422"/>
      <c r="U283" s="1422"/>
      <c r="V283" s="1422"/>
      <c r="W283" s="1422"/>
      <c r="X283" s="1422"/>
      <c r="Y283" s="1422"/>
      <c r="Z283" s="1422"/>
      <c r="AA283" s="1422"/>
      <c r="AB283" s="1422"/>
      <c r="AC283" s="1422"/>
      <c r="AD283" s="1422"/>
      <c r="AE283" s="1422"/>
      <c r="AF283" s="1422"/>
      <c r="AG283" s="1422"/>
      <c r="AH283" s="1422"/>
      <c r="AI283" s="1422"/>
      <c r="AJ283" s="1422"/>
      <c r="AK283" s="2"/>
      <c r="AL283" s="2"/>
      <c r="AM283" s="2"/>
      <c r="AN283" s="2"/>
      <c r="AO283" s="2"/>
      <c r="AP283" s="2"/>
      <c r="AQ283" s="2"/>
      <c r="AR283" s="2"/>
      <c r="AS283" s="2"/>
      <c r="AT283" s="2"/>
      <c r="AU283" s="2"/>
      <c r="AV283" s="2"/>
      <c r="AW283" s="2"/>
      <c r="AX283" s="2"/>
      <c r="AY283" s="2"/>
    </row>
    <row r="284" spans="1:51" ht="13.2" customHeight="1">
      <c r="D284" s="2" t="s">
        <v>1098</v>
      </c>
      <c r="E284" s="2"/>
      <c r="F284" s="2"/>
      <c r="G284" s="2"/>
      <c r="H284" s="2"/>
      <c r="I284" s="2"/>
      <c r="J284" s="2"/>
      <c r="K284" s="2"/>
      <c r="L284" s="1409" t="str">
        <f>M253</f>
        <v>11673 George Cooke Express Drive</v>
      </c>
      <c r="M284" s="1409"/>
      <c r="N284" s="1409"/>
      <c r="O284" s="1409"/>
      <c r="P284" s="1409"/>
      <c r="Q284" s="1409"/>
      <c r="R284" s="1409"/>
      <c r="S284" s="1409"/>
      <c r="T284" s="1409"/>
      <c r="U284" s="1409"/>
      <c r="V284" s="1409"/>
      <c r="W284" s="1409"/>
      <c r="X284" s="1409"/>
      <c r="Y284" s="1409"/>
      <c r="Z284" s="1409"/>
      <c r="AA284" s="1409"/>
      <c r="AB284" s="1409"/>
      <c r="AC284" s="1409"/>
      <c r="AD284" s="1409"/>
      <c r="AK284" s="2"/>
      <c r="AL284" s="2"/>
      <c r="AM284" s="2"/>
      <c r="AN284" s="2"/>
      <c r="AO284" s="2"/>
      <c r="AP284" s="2"/>
      <c r="AQ284" s="2"/>
      <c r="AR284" s="2"/>
      <c r="AS284" s="2"/>
      <c r="AT284" s="2"/>
      <c r="AU284" s="2"/>
      <c r="AV284" s="2"/>
      <c r="AW284" s="2"/>
      <c r="AX284" s="2"/>
      <c r="AY284" s="2"/>
    </row>
    <row r="285" spans="1:51" ht="13.2" customHeight="1">
      <c r="D285" s="2" t="s">
        <v>944</v>
      </c>
      <c r="E285" s="2"/>
      <c r="L285" s="1409" t="s">
        <v>965</v>
      </c>
      <c r="M285" s="1409"/>
      <c r="N285" s="1409"/>
      <c r="O285" s="1409"/>
      <c r="P285" s="1409"/>
      <c r="Q285" s="1409"/>
      <c r="R285" s="1409"/>
      <c r="S285" s="1409"/>
      <c r="U285" s="808" t="s">
        <v>1099</v>
      </c>
      <c r="V285" s="1271" t="s">
        <v>2697</v>
      </c>
      <c r="W285" s="1271"/>
      <c r="X285" s="2" t="s">
        <v>948</v>
      </c>
      <c r="AB285" s="1409">
        <v>92127</v>
      </c>
      <c r="AC285" s="1409"/>
      <c r="AD285" s="1409"/>
      <c r="AK285" s="2"/>
      <c r="AL285" s="2"/>
      <c r="AM285" s="2"/>
      <c r="AN285" s="2"/>
      <c r="AO285" s="2"/>
      <c r="AP285" s="2"/>
      <c r="AQ285" s="2"/>
      <c r="AR285" s="2"/>
      <c r="AS285" s="2"/>
      <c r="AT285" s="2"/>
      <c r="AU285" s="2"/>
      <c r="AV285" s="2"/>
      <c r="AW285" s="2"/>
      <c r="AX285" s="2"/>
      <c r="AY285" s="2"/>
    </row>
    <row r="286" spans="1:51" ht="13.2" customHeight="1">
      <c r="D286" s="2" t="s">
        <v>1100</v>
      </c>
      <c r="E286" s="2"/>
      <c r="F286" s="2"/>
      <c r="G286" s="2"/>
      <c r="H286" s="2"/>
      <c r="I286" s="2"/>
      <c r="J286" s="2"/>
      <c r="K286" s="1182"/>
      <c r="L286" s="1409" t="s">
        <v>2710</v>
      </c>
      <c r="M286" s="1409"/>
      <c r="N286" s="1409"/>
      <c r="O286" s="1409"/>
      <c r="P286" s="1409"/>
      <c r="Q286" s="1409"/>
      <c r="R286" s="1409"/>
      <c r="S286" s="1409"/>
      <c r="T286" s="1409"/>
      <c r="U286" s="1409"/>
      <c r="V286" s="1409"/>
      <c r="W286" s="1409"/>
      <c r="X286" s="1409"/>
      <c r="Y286" s="1409"/>
      <c r="Z286" s="1409"/>
      <c r="AA286" s="1409"/>
      <c r="AB286" s="1409"/>
      <c r="AC286" s="1409"/>
      <c r="AD286" s="1409"/>
      <c r="AI286" s="2"/>
      <c r="AJ286" s="2"/>
      <c r="AK286" s="2"/>
      <c r="AL286" s="2"/>
      <c r="AM286" s="2"/>
      <c r="AN286" s="2"/>
      <c r="AO286" s="2"/>
      <c r="AP286" s="2"/>
      <c r="AQ286" s="2"/>
      <c r="AR286" s="2"/>
      <c r="AS286" s="2"/>
      <c r="AT286" s="2"/>
    </row>
    <row r="287" spans="1:51" ht="13.2" customHeight="1">
      <c r="D287" s="2" t="s">
        <v>1101</v>
      </c>
      <c r="E287" s="2"/>
      <c r="F287" s="2"/>
      <c r="L287" s="1270" t="s">
        <v>2711</v>
      </c>
      <c r="M287" s="1270"/>
      <c r="N287" s="1270"/>
      <c r="O287" s="1270"/>
      <c r="P287" s="1270"/>
      <c r="Q287" s="1270"/>
      <c r="R287" s="2" t="s">
        <v>1102</v>
      </c>
      <c r="S287" s="2"/>
      <c r="T287" s="1271" t="s">
        <v>2693</v>
      </c>
      <c r="U287" s="1271"/>
      <c r="V287" s="1271"/>
      <c r="W287" s="2" t="s">
        <v>1103</v>
      </c>
      <c r="Y287" s="1270" t="s">
        <v>2693</v>
      </c>
      <c r="Z287" s="1270"/>
      <c r="AA287" s="1270"/>
      <c r="AB287" s="1270"/>
      <c r="AC287" s="1270"/>
      <c r="AD287" s="1270"/>
    </row>
    <row r="288" spans="1:51" ht="13.2" customHeight="1">
      <c r="D288" s="2" t="s">
        <v>1105</v>
      </c>
      <c r="E288" s="2"/>
      <c r="F288" s="2"/>
      <c r="L288" s="1417" t="s">
        <v>2712</v>
      </c>
      <c r="M288" s="1417"/>
      <c r="N288" s="1417"/>
      <c r="O288" s="1417"/>
      <c r="P288" s="1417"/>
      <c r="Q288" s="1417"/>
      <c r="R288" s="1417"/>
      <c r="S288" s="1417"/>
      <c r="T288" s="1417"/>
      <c r="U288" s="1417"/>
      <c r="V288" s="1417"/>
      <c r="W288" s="1417"/>
      <c r="X288" s="1417"/>
      <c r="Y288" s="1417"/>
      <c r="Z288" s="1417"/>
      <c r="AA288" s="1417"/>
      <c r="AB288" s="1417"/>
      <c r="AC288" s="1417"/>
      <c r="AD288" s="1417"/>
      <c r="AF288" s="2"/>
      <c r="AG288" s="2"/>
      <c r="AH288" s="2"/>
      <c r="AI288" s="2"/>
      <c r="AJ288" s="2"/>
      <c r="AU288" s="2"/>
      <c r="AV288" s="2"/>
      <c r="AW288" s="2"/>
      <c r="AX288" s="2"/>
      <c r="AY288" s="2"/>
    </row>
    <row r="289" spans="1:51" ht="13.2" customHeight="1">
      <c r="D289" s="2" t="s">
        <v>1131</v>
      </c>
      <c r="E289" s="2"/>
      <c r="F289" s="2"/>
      <c r="G289" s="2"/>
      <c r="H289" s="2"/>
      <c r="I289" s="2"/>
      <c r="L289" s="1271" t="s">
        <v>2713</v>
      </c>
      <c r="M289" s="1271"/>
      <c r="N289" s="1271"/>
      <c r="O289" s="1271"/>
      <c r="P289" s="1271"/>
      <c r="Q289" s="1271"/>
      <c r="R289" s="1271"/>
      <c r="S289" s="1271"/>
      <c r="T289" s="1271"/>
      <c r="U289" s="1271"/>
      <c r="V289" s="1271"/>
      <c r="W289" s="1271"/>
      <c r="X289" s="1271"/>
      <c r="Y289" s="1271"/>
      <c r="Z289" s="1271"/>
      <c r="AA289" s="1271"/>
      <c r="AB289" s="1271"/>
      <c r="AC289" s="1271"/>
      <c r="AD289" s="1271"/>
      <c r="AK289" s="2"/>
      <c r="AL289" s="2"/>
      <c r="AM289" s="2"/>
      <c r="AN289" s="2"/>
      <c r="AO289" s="2"/>
      <c r="AP289" s="2"/>
      <c r="AQ289" s="2"/>
      <c r="AR289" s="2"/>
      <c r="AS289" s="2"/>
      <c r="AT289" s="2"/>
    </row>
    <row r="290" spans="1:51" ht="13.2" customHeight="1">
      <c r="L290" s="17" t="s">
        <v>1132</v>
      </c>
      <c r="AU290" s="54"/>
      <c r="AV290" s="54"/>
      <c r="AW290" s="54"/>
      <c r="AX290" s="54"/>
      <c r="AY290" s="54"/>
    </row>
    <row r="291" spans="1:51" ht="13.2" customHeight="1">
      <c r="A291" s="1434" t="s">
        <v>1133</v>
      </c>
      <c r="B291" s="1434"/>
      <c r="C291" s="1434"/>
      <c r="D291" s="1434"/>
      <c r="E291" s="1434"/>
      <c r="F291" s="1434"/>
      <c r="G291" s="1434"/>
      <c r="H291" s="1434"/>
      <c r="I291" s="1434"/>
      <c r="J291" s="1434"/>
      <c r="K291" s="1434"/>
      <c r="L291" s="1434"/>
      <c r="M291" s="1434"/>
      <c r="N291" s="1434"/>
      <c r="O291" s="1434"/>
      <c r="P291" s="1434"/>
      <c r="Q291" s="1434"/>
      <c r="R291" s="1434"/>
      <c r="S291" s="1434"/>
      <c r="T291" s="1434"/>
      <c r="U291" s="1434"/>
      <c r="V291" s="1434"/>
      <c r="W291" s="1434"/>
      <c r="X291" s="1434"/>
      <c r="Y291" s="1434"/>
      <c r="Z291" s="1434"/>
      <c r="AA291" s="1434"/>
      <c r="AB291" s="1434"/>
      <c r="AC291" s="1434"/>
      <c r="AD291" s="1434"/>
      <c r="AE291" s="1434"/>
      <c r="AF291" s="1434"/>
      <c r="AG291" s="1434"/>
      <c r="AH291" s="1434"/>
      <c r="AI291" s="1434"/>
      <c r="AJ291" s="1434"/>
      <c r="AK291" s="1434"/>
      <c r="AL291" s="1434"/>
      <c r="AM291" s="1434"/>
      <c r="AN291" s="1434"/>
      <c r="AO291" s="1434"/>
      <c r="AP291" s="1434"/>
      <c r="AQ291" s="1434"/>
      <c r="AR291" s="1434"/>
      <c r="AS291" s="1434"/>
      <c r="AT291" s="1434"/>
      <c r="AU291" s="54"/>
      <c r="AV291" s="54"/>
      <c r="AW291" s="54"/>
      <c r="AX291" s="54"/>
      <c r="AY291" s="54"/>
    </row>
    <row r="292" spans="1:51" ht="13.2" customHeight="1">
      <c r="A292" s="1434"/>
      <c r="B292" s="1434"/>
      <c r="C292" s="1434"/>
      <c r="D292" s="1434"/>
      <c r="E292" s="1434"/>
      <c r="F292" s="1434"/>
      <c r="G292" s="1434"/>
      <c r="H292" s="1434"/>
      <c r="I292" s="1434"/>
      <c r="J292" s="1434"/>
      <c r="K292" s="1434"/>
      <c r="L292" s="1434"/>
      <c r="M292" s="1434"/>
      <c r="N292" s="1434"/>
      <c r="O292" s="1434"/>
      <c r="P292" s="1434"/>
      <c r="Q292" s="1434"/>
      <c r="R292" s="1434"/>
      <c r="S292" s="1434"/>
      <c r="T292" s="1434"/>
      <c r="U292" s="1434"/>
      <c r="V292" s="1434"/>
      <c r="W292" s="1434"/>
      <c r="X292" s="1434"/>
      <c r="Y292" s="1434"/>
      <c r="Z292" s="1434"/>
      <c r="AA292" s="1434"/>
      <c r="AB292" s="1434"/>
      <c r="AC292" s="1434"/>
      <c r="AD292" s="1434"/>
      <c r="AE292" s="1434"/>
      <c r="AF292" s="1434"/>
      <c r="AG292" s="1434"/>
      <c r="AH292" s="1434"/>
      <c r="AI292" s="1434"/>
      <c r="AJ292" s="1434"/>
      <c r="AK292" s="1434"/>
      <c r="AL292" s="1434"/>
      <c r="AM292" s="1434"/>
      <c r="AN292" s="1434"/>
      <c r="AO292" s="1434"/>
      <c r="AP292" s="1434"/>
      <c r="AQ292" s="1434"/>
      <c r="AR292" s="1434"/>
      <c r="AS292" s="1434"/>
      <c r="AT292" s="1434"/>
      <c r="AU292" s="19"/>
      <c r="AV292" s="19"/>
      <c r="AW292" s="19"/>
      <c r="AX292" s="19"/>
      <c r="AY292" s="19"/>
    </row>
    <row r="293" spans="1:51" ht="13.2"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3.2" customHeight="1">
      <c r="A294" s="1" t="s">
        <v>885</v>
      </c>
      <c r="C294" s="1" t="s">
        <v>1134</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3.2"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3.2" customHeight="1">
      <c r="B296" s="2" t="s">
        <v>1135</v>
      </c>
      <c r="C296" s="2"/>
      <c r="D296" s="2"/>
      <c r="E296" s="2"/>
      <c r="F296" s="2"/>
      <c r="H296" s="1331" t="s">
        <v>2701</v>
      </c>
      <c r="I296" s="1331"/>
      <c r="J296" s="1331"/>
      <c r="K296" s="1331"/>
      <c r="L296" s="1331"/>
      <c r="M296" s="1331"/>
      <c r="N296" s="1331"/>
      <c r="O296" s="1331"/>
      <c r="P296" s="1331"/>
      <c r="Q296" s="1331"/>
      <c r="R296" s="1331"/>
      <c r="T296" s="2" t="s">
        <v>1136</v>
      </c>
      <c r="V296" s="2"/>
      <c r="W296" s="2"/>
      <c r="X296" s="2"/>
      <c r="Y296" s="2"/>
      <c r="AA296" s="1331" t="s">
        <v>2714</v>
      </c>
      <c r="AB296" s="1331"/>
      <c r="AC296" s="1331"/>
      <c r="AD296" s="1331"/>
      <c r="AE296" s="1331"/>
      <c r="AF296" s="1331"/>
      <c r="AG296" s="1331"/>
      <c r="AH296" s="1331"/>
      <c r="AI296" s="1331"/>
      <c r="AJ296" s="1331"/>
      <c r="AK296" s="1331"/>
    </row>
    <row r="297" spans="1:51" ht="13.2" customHeight="1">
      <c r="B297" s="2" t="s">
        <v>1137</v>
      </c>
      <c r="C297" s="2"/>
      <c r="D297" s="2"/>
      <c r="E297" s="2"/>
      <c r="F297" s="2"/>
      <c r="H297" s="1292" t="str">
        <f>M253</f>
        <v>11673 George Cooke Express Drive</v>
      </c>
      <c r="I297" s="1292"/>
      <c r="J297" s="1292"/>
      <c r="K297" s="1292"/>
      <c r="L297" s="1292"/>
      <c r="M297" s="1292"/>
      <c r="N297" s="1292"/>
      <c r="O297" s="1292"/>
      <c r="P297" s="1292"/>
      <c r="Q297" s="1292"/>
      <c r="R297" s="1292"/>
      <c r="T297" s="2" t="s">
        <v>1137</v>
      </c>
      <c r="V297" s="2"/>
      <c r="W297" s="2"/>
      <c r="X297" s="2"/>
      <c r="Y297" s="2"/>
      <c r="AA297" s="1292" t="s">
        <v>2715</v>
      </c>
      <c r="AB297" s="1292"/>
      <c r="AC297" s="1292"/>
      <c r="AD297" s="1292"/>
      <c r="AE297" s="1292"/>
      <c r="AF297" s="1292"/>
      <c r="AG297" s="1292"/>
      <c r="AH297" s="1292"/>
      <c r="AI297" s="1292"/>
      <c r="AJ297" s="1292"/>
      <c r="AK297" s="1292"/>
    </row>
    <row r="298" spans="1:51" ht="13.2" customHeight="1">
      <c r="B298" s="2" t="s">
        <v>1138</v>
      </c>
      <c r="C298" s="2"/>
      <c r="D298" s="2"/>
      <c r="E298" s="2"/>
      <c r="F298" s="2"/>
      <c r="H298" s="1292" t="s">
        <v>2766</v>
      </c>
      <c r="I298" s="1292"/>
      <c r="J298" s="1292"/>
      <c r="K298" s="1292"/>
      <c r="L298" s="1292"/>
      <c r="M298" s="1292"/>
      <c r="N298" s="1292"/>
      <c r="O298" s="1292"/>
      <c r="P298" s="1292"/>
      <c r="Q298" s="1292"/>
      <c r="R298" s="1292"/>
      <c r="T298" s="2" t="s">
        <v>1139</v>
      </c>
      <c r="V298" s="2"/>
      <c r="W298" s="2"/>
      <c r="X298" s="2"/>
      <c r="Y298" s="2"/>
      <c r="AA298" s="1292" t="s">
        <v>2716</v>
      </c>
      <c r="AB298" s="1292"/>
      <c r="AC298" s="1292"/>
      <c r="AD298" s="1292"/>
      <c r="AE298" s="1292"/>
      <c r="AF298" s="1292"/>
      <c r="AG298" s="1292"/>
      <c r="AH298" s="1292"/>
      <c r="AI298" s="1292"/>
      <c r="AJ298" s="1292"/>
      <c r="AK298" s="1292"/>
    </row>
    <row r="299" spans="1:51" ht="13.2" customHeight="1">
      <c r="B299" s="2" t="s">
        <v>1100</v>
      </c>
      <c r="C299" s="2"/>
      <c r="D299" s="2"/>
      <c r="E299" s="2"/>
      <c r="F299" s="2"/>
      <c r="H299" s="1292" t="s">
        <v>2710</v>
      </c>
      <c r="I299" s="1292"/>
      <c r="J299" s="1292"/>
      <c r="K299" s="1292"/>
      <c r="L299" s="1292"/>
      <c r="M299" s="1292"/>
      <c r="N299" s="1292"/>
      <c r="O299" s="1292"/>
      <c r="P299" s="1292"/>
      <c r="Q299" s="1292"/>
      <c r="R299" s="1292"/>
      <c r="T299" s="2" t="s">
        <v>1100</v>
      </c>
      <c r="V299" s="2"/>
      <c r="W299" s="2"/>
      <c r="X299" s="2"/>
      <c r="Y299" s="2"/>
      <c r="AA299" s="1292" t="s">
        <v>2717</v>
      </c>
      <c r="AB299" s="1292"/>
      <c r="AC299" s="1292"/>
      <c r="AD299" s="1292"/>
      <c r="AE299" s="1292"/>
      <c r="AF299" s="1292"/>
      <c r="AG299" s="1292"/>
      <c r="AH299" s="1292"/>
      <c r="AI299" s="1292"/>
      <c r="AJ299" s="1292"/>
      <c r="AK299" s="1292"/>
    </row>
    <row r="300" spans="1:51" ht="13.2" customHeight="1">
      <c r="B300" s="2" t="s">
        <v>1101</v>
      </c>
      <c r="C300" s="2"/>
      <c r="D300" s="2"/>
      <c r="E300" s="2"/>
      <c r="F300" s="2"/>
      <c r="G300" s="2"/>
      <c r="H300" s="1443" t="s">
        <v>2711</v>
      </c>
      <c r="I300" s="1443"/>
      <c r="J300" s="1443"/>
      <c r="K300" s="1443"/>
      <c r="L300" s="1443"/>
      <c r="M300" s="1443"/>
      <c r="N300" s="2" t="s">
        <v>1102</v>
      </c>
      <c r="O300" s="2"/>
      <c r="P300" s="1409" t="s">
        <v>2693</v>
      </c>
      <c r="Q300" s="1409"/>
      <c r="R300" s="1409"/>
      <c r="S300" s="2"/>
      <c r="T300" s="2" t="s">
        <v>1101</v>
      </c>
      <c r="V300" s="2"/>
      <c r="W300" s="2"/>
      <c r="X300" s="2"/>
      <c r="Y300" s="2"/>
      <c r="AA300" s="1443" t="s">
        <v>2737</v>
      </c>
      <c r="AB300" s="1443"/>
      <c r="AC300" s="1443"/>
      <c r="AD300" s="1443"/>
      <c r="AE300" s="1443"/>
      <c r="AF300" s="1443"/>
      <c r="AG300" s="2" t="s">
        <v>1102</v>
      </c>
      <c r="AH300" s="2"/>
      <c r="AI300" s="1409" t="s">
        <v>2693</v>
      </c>
      <c r="AJ300" s="1409"/>
      <c r="AK300" s="1409"/>
    </row>
    <row r="301" spans="1:51" ht="13.2" customHeight="1">
      <c r="B301" s="2" t="s">
        <v>1103</v>
      </c>
      <c r="C301" s="2"/>
      <c r="D301" s="2"/>
      <c r="E301" s="2"/>
      <c r="F301" s="2"/>
      <c r="G301" s="2"/>
      <c r="H301" s="1270" t="s">
        <v>2693</v>
      </c>
      <c r="I301" s="1270"/>
      <c r="J301" s="1270"/>
      <c r="K301" s="1270"/>
      <c r="L301" s="1270"/>
      <c r="M301" s="1270"/>
      <c r="N301" s="2"/>
      <c r="O301" s="2"/>
      <c r="P301" s="68"/>
      <c r="Q301" s="68"/>
      <c r="R301" s="68"/>
      <c r="S301" s="2"/>
      <c r="T301" s="2" t="s">
        <v>1103</v>
      </c>
      <c r="V301" s="2"/>
      <c r="W301" s="2"/>
      <c r="X301" s="2"/>
      <c r="Y301" s="2"/>
      <c r="AA301" s="1270" t="s">
        <v>2693</v>
      </c>
      <c r="AB301" s="1270"/>
      <c r="AC301" s="1270"/>
      <c r="AD301" s="1270"/>
      <c r="AE301" s="1270"/>
      <c r="AF301" s="1270"/>
      <c r="AG301" s="2"/>
      <c r="AH301" s="2"/>
      <c r="AI301" s="68"/>
      <c r="AJ301" s="68"/>
      <c r="AK301" s="68"/>
    </row>
    <row r="302" spans="1:51" ht="13.2" customHeight="1">
      <c r="B302" s="2" t="s">
        <v>1140</v>
      </c>
      <c r="C302" s="2"/>
      <c r="D302" s="2"/>
      <c r="E302" s="2"/>
      <c r="F302" s="2"/>
      <c r="G302" s="2"/>
      <c r="H302" s="1292" t="s">
        <v>2712</v>
      </c>
      <c r="I302" s="1292"/>
      <c r="J302" s="1292"/>
      <c r="K302" s="1292"/>
      <c r="L302" s="1292"/>
      <c r="M302" s="1292"/>
      <c r="N302" s="1331"/>
      <c r="O302" s="1331"/>
      <c r="P302" s="1331"/>
      <c r="Q302" s="1331"/>
      <c r="R302" s="1331"/>
      <c r="S302" s="2"/>
      <c r="T302" s="2" t="s">
        <v>1140</v>
      </c>
      <c r="V302" s="2"/>
      <c r="W302" s="2"/>
      <c r="X302" s="2"/>
      <c r="Y302" s="2"/>
      <c r="AA302" s="1292" t="s">
        <v>2738</v>
      </c>
      <c r="AB302" s="1292"/>
      <c r="AC302" s="1292"/>
      <c r="AD302" s="1292"/>
      <c r="AE302" s="1292"/>
      <c r="AF302" s="1292"/>
      <c r="AG302" s="1331"/>
      <c r="AH302" s="1331"/>
      <c r="AI302" s="1331"/>
      <c r="AJ302" s="1331"/>
      <c r="AK302" s="1331"/>
    </row>
    <row r="303" spans="1:51" ht="13.2"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3.2" customHeight="1">
      <c r="B304" s="2" t="s">
        <v>1141</v>
      </c>
      <c r="C304" s="2"/>
      <c r="D304" s="2"/>
      <c r="E304" s="2"/>
      <c r="F304" s="2"/>
      <c r="H304" s="1331" t="s">
        <v>2718</v>
      </c>
      <c r="I304" s="1331"/>
      <c r="J304" s="1331"/>
      <c r="K304" s="1331"/>
      <c r="L304" s="1331"/>
      <c r="M304" s="1331"/>
      <c r="N304" s="1331"/>
      <c r="O304" s="1331"/>
      <c r="P304" s="1331"/>
      <c r="Q304" s="1331"/>
      <c r="R304" s="1331"/>
      <c r="T304" s="2" t="s">
        <v>1142</v>
      </c>
      <c r="V304" s="2"/>
      <c r="W304" s="2"/>
      <c r="X304" s="2"/>
      <c r="Y304" s="2"/>
      <c r="AA304" s="1331" t="s">
        <v>2724</v>
      </c>
      <c r="AB304" s="1331"/>
      <c r="AC304" s="1331"/>
      <c r="AD304" s="1331"/>
      <c r="AE304" s="1331"/>
      <c r="AF304" s="1331"/>
      <c r="AG304" s="1331"/>
      <c r="AH304" s="1331"/>
      <c r="AI304" s="1331"/>
      <c r="AJ304" s="1331"/>
      <c r="AK304" s="1331"/>
    </row>
    <row r="305" spans="2:72" ht="13.2" customHeight="1">
      <c r="B305" s="2" t="s">
        <v>1137</v>
      </c>
      <c r="C305" s="2"/>
      <c r="D305" s="2"/>
      <c r="E305" s="2"/>
      <c r="F305" s="2"/>
      <c r="H305" s="1292" t="s">
        <v>2719</v>
      </c>
      <c r="I305" s="1292"/>
      <c r="J305" s="1292"/>
      <c r="K305" s="1292"/>
      <c r="L305" s="1292"/>
      <c r="M305" s="1292"/>
      <c r="N305" s="1292"/>
      <c r="O305" s="1292"/>
      <c r="P305" s="1292"/>
      <c r="Q305" s="1292"/>
      <c r="R305" s="1292"/>
      <c r="T305" s="2" t="s">
        <v>1137</v>
      </c>
      <c r="V305" s="2"/>
      <c r="W305" s="2"/>
      <c r="X305" s="2"/>
      <c r="Y305" s="2"/>
      <c r="AA305" s="1292"/>
      <c r="AB305" s="1292"/>
      <c r="AC305" s="1292"/>
      <c r="AD305" s="1292"/>
      <c r="AE305" s="1292"/>
      <c r="AF305" s="1292"/>
      <c r="AG305" s="1292"/>
      <c r="AH305" s="1292"/>
      <c r="AI305" s="1292"/>
      <c r="AJ305" s="1292"/>
      <c r="AK305" s="1292"/>
      <c r="AX305" s="967"/>
      <c r="AY305" s="967"/>
      <c r="AZ305" s="967"/>
      <c r="BA305" s="967"/>
      <c r="BB305" s="967"/>
      <c r="BC305" s="967"/>
      <c r="BD305" s="967"/>
      <c r="BE305" s="967"/>
      <c r="BF305" s="967"/>
      <c r="BG305" s="967"/>
      <c r="BH305" s="967"/>
      <c r="BI305" s="967"/>
      <c r="BJ305" s="967"/>
      <c r="BK305" s="967"/>
      <c r="BL305" s="967"/>
      <c r="BM305" s="967"/>
      <c r="BN305" s="967"/>
      <c r="BO305" s="967"/>
      <c r="BP305" s="967"/>
      <c r="BQ305" s="967"/>
      <c r="BR305" s="967"/>
      <c r="BS305" s="967"/>
      <c r="BT305" s="967"/>
    </row>
    <row r="306" spans="2:72" ht="13.2" customHeight="1">
      <c r="B306" s="2" t="s">
        <v>1138</v>
      </c>
      <c r="C306" s="2"/>
      <c r="D306" s="2"/>
      <c r="E306" s="2"/>
      <c r="F306" s="2"/>
      <c r="H306" s="1292" t="s">
        <v>2720</v>
      </c>
      <c r="I306" s="1292"/>
      <c r="J306" s="1292"/>
      <c r="K306" s="1292"/>
      <c r="L306" s="1292"/>
      <c r="M306" s="1292"/>
      <c r="N306" s="1292"/>
      <c r="O306" s="1292"/>
      <c r="P306" s="1292"/>
      <c r="Q306" s="1292"/>
      <c r="R306" s="1292"/>
      <c r="T306" s="2" t="s">
        <v>1139</v>
      </c>
      <c r="V306" s="2"/>
      <c r="W306" s="2"/>
      <c r="X306" s="2"/>
      <c r="Y306" s="2"/>
      <c r="AA306" s="1292"/>
      <c r="AB306" s="1292"/>
      <c r="AC306" s="1292"/>
      <c r="AD306" s="1292"/>
      <c r="AE306" s="1292"/>
      <c r="AF306" s="1292"/>
      <c r="AG306" s="1292"/>
      <c r="AH306" s="1292"/>
      <c r="AI306" s="1292"/>
      <c r="AJ306" s="1292"/>
      <c r="AK306" s="1292"/>
      <c r="AX306" s="967"/>
      <c r="AY306" s="967"/>
      <c r="AZ306" s="967"/>
      <c r="BA306" s="967"/>
      <c r="BB306" s="967"/>
      <c r="BC306" s="967"/>
      <c r="BD306" s="967"/>
      <c r="BE306" s="967"/>
      <c r="BF306" s="967"/>
      <c r="BG306" s="967"/>
      <c r="BH306" s="967"/>
      <c r="BI306" s="967"/>
      <c r="BJ306" s="967"/>
      <c r="BK306" s="967"/>
      <c r="BL306" s="967"/>
      <c r="BM306" s="967"/>
      <c r="BN306" s="967"/>
      <c r="BO306" s="967"/>
      <c r="BP306" s="967"/>
      <c r="BQ306" s="967"/>
      <c r="BR306" s="967"/>
      <c r="BS306" s="967"/>
      <c r="BT306" s="967"/>
    </row>
    <row r="307" spans="2:72" ht="13.2" customHeight="1">
      <c r="B307" s="2" t="s">
        <v>1100</v>
      </c>
      <c r="C307" s="2"/>
      <c r="D307" s="2"/>
      <c r="E307" s="2"/>
      <c r="F307" s="2"/>
      <c r="H307" s="1292" t="s">
        <v>2721</v>
      </c>
      <c r="I307" s="1292"/>
      <c r="J307" s="1292"/>
      <c r="K307" s="1292"/>
      <c r="L307" s="1292"/>
      <c r="M307" s="1292"/>
      <c r="N307" s="1292"/>
      <c r="O307" s="1292"/>
      <c r="P307" s="1292"/>
      <c r="Q307" s="1292"/>
      <c r="R307" s="1292"/>
      <c r="T307" s="2" t="s">
        <v>1100</v>
      </c>
      <c r="V307" s="2"/>
      <c r="W307" s="2"/>
      <c r="X307" s="2"/>
      <c r="Y307" s="2"/>
      <c r="AA307" s="1292"/>
      <c r="AB307" s="1292"/>
      <c r="AC307" s="1292"/>
      <c r="AD307" s="1292"/>
      <c r="AE307" s="1292"/>
      <c r="AF307" s="1292"/>
      <c r="AG307" s="1292"/>
      <c r="AH307" s="1292"/>
      <c r="AI307" s="1292"/>
      <c r="AJ307" s="1292"/>
      <c r="AK307" s="1292"/>
    </row>
    <row r="308" spans="2:72" ht="13.2" customHeight="1">
      <c r="B308" s="2" t="s">
        <v>1101</v>
      </c>
      <c r="C308" s="2"/>
      <c r="D308" s="2"/>
      <c r="E308" s="2"/>
      <c r="F308" s="2"/>
      <c r="G308" s="2"/>
      <c r="H308" s="1443" t="s">
        <v>2739</v>
      </c>
      <c r="I308" s="1443"/>
      <c r="J308" s="1443"/>
      <c r="K308" s="1443"/>
      <c r="L308" s="1443"/>
      <c r="M308" s="1443"/>
      <c r="N308" s="2" t="s">
        <v>1102</v>
      </c>
      <c r="O308" s="2"/>
      <c r="P308" s="1409" t="s">
        <v>2693</v>
      </c>
      <c r="Q308" s="1409"/>
      <c r="R308" s="1409"/>
      <c r="S308" s="2"/>
      <c r="T308" s="2" t="s">
        <v>1101</v>
      </c>
      <c r="V308" s="2"/>
      <c r="W308" s="2"/>
      <c r="X308" s="2"/>
      <c r="Y308" s="2"/>
      <c r="AA308" s="1443"/>
      <c r="AB308" s="1443"/>
      <c r="AC308" s="1443"/>
      <c r="AD308" s="1443"/>
      <c r="AE308" s="1443"/>
      <c r="AF308" s="1443"/>
      <c r="AG308" s="2" t="s">
        <v>1102</v>
      </c>
      <c r="AH308" s="2"/>
      <c r="AI308" s="1409"/>
      <c r="AJ308" s="1409"/>
      <c r="AK308" s="1409"/>
    </row>
    <row r="309" spans="2:72" ht="13.2" customHeight="1">
      <c r="B309" s="2" t="s">
        <v>1103</v>
      </c>
      <c r="C309" s="2"/>
      <c r="D309" s="2"/>
      <c r="E309" s="2"/>
      <c r="F309" s="2"/>
      <c r="G309" s="2"/>
      <c r="H309" s="1270" t="s">
        <v>2740</v>
      </c>
      <c r="I309" s="1270"/>
      <c r="J309" s="1270"/>
      <c r="K309" s="1270"/>
      <c r="L309" s="1270"/>
      <c r="M309" s="1270"/>
      <c r="N309" s="2"/>
      <c r="O309" s="2"/>
      <c r="P309" s="68"/>
      <c r="Q309" s="68"/>
      <c r="R309" s="68"/>
      <c r="S309" s="2"/>
      <c r="T309" s="2" t="s">
        <v>1103</v>
      </c>
      <c r="V309" s="2"/>
      <c r="W309" s="2"/>
      <c r="X309" s="2"/>
      <c r="Y309" s="2"/>
      <c r="AA309" s="1270"/>
      <c r="AB309" s="1270"/>
      <c r="AC309" s="1270"/>
      <c r="AD309" s="1270"/>
      <c r="AE309" s="1270"/>
      <c r="AF309" s="1270"/>
      <c r="AG309" s="2"/>
      <c r="AH309" s="2"/>
      <c r="AI309" s="68"/>
      <c r="AJ309" s="68"/>
      <c r="AK309" s="68"/>
    </row>
    <row r="310" spans="2:72" ht="13.2" customHeight="1">
      <c r="B310" s="2" t="s">
        <v>1140</v>
      </c>
      <c r="C310" s="2"/>
      <c r="D310" s="2"/>
      <c r="E310" s="2"/>
      <c r="F310" s="2"/>
      <c r="G310" s="2"/>
      <c r="H310" s="1292" t="s">
        <v>2741</v>
      </c>
      <c r="I310" s="1292"/>
      <c r="J310" s="1292"/>
      <c r="K310" s="1292"/>
      <c r="L310" s="1292"/>
      <c r="M310" s="1292"/>
      <c r="N310" s="1331"/>
      <c r="O310" s="1331"/>
      <c r="P310" s="1331"/>
      <c r="Q310" s="1331"/>
      <c r="R310" s="1331"/>
      <c r="S310" s="2"/>
      <c r="T310" s="2" t="s">
        <v>1140</v>
      </c>
      <c r="V310" s="2"/>
      <c r="W310" s="2"/>
      <c r="X310" s="2"/>
      <c r="Y310" s="2"/>
      <c r="AA310" s="1292"/>
      <c r="AB310" s="1292"/>
      <c r="AC310" s="1292"/>
      <c r="AD310" s="1292"/>
      <c r="AE310" s="1292"/>
      <c r="AF310" s="1292"/>
      <c r="AG310" s="1331"/>
      <c r="AH310" s="1331"/>
      <c r="AI310" s="1331"/>
      <c r="AJ310" s="1331"/>
      <c r="AK310" s="1331"/>
    </row>
    <row r="311" spans="2:72" ht="13.2" customHeight="1"/>
    <row r="312" spans="2:72" ht="13.2" customHeight="1">
      <c r="B312" s="2" t="s">
        <v>1143</v>
      </c>
      <c r="C312" s="2"/>
      <c r="D312" s="2"/>
      <c r="E312" s="2"/>
      <c r="F312" s="2"/>
      <c r="H312" s="1331" t="s">
        <v>2722</v>
      </c>
      <c r="I312" s="1331"/>
      <c r="J312" s="1331"/>
      <c r="K312" s="1331"/>
      <c r="L312" s="1331"/>
      <c r="M312" s="1331"/>
      <c r="N312" s="1331"/>
      <c r="O312" s="1331"/>
      <c r="P312" s="1331"/>
      <c r="Q312" s="1331"/>
      <c r="R312" s="1331"/>
      <c r="T312" s="2" t="s">
        <v>1144</v>
      </c>
      <c r="V312" s="2"/>
      <c r="W312" s="2"/>
      <c r="X312" s="2"/>
      <c r="Y312" s="2"/>
      <c r="AA312" s="1331" t="s">
        <v>2769</v>
      </c>
      <c r="AB312" s="1331"/>
      <c r="AC312" s="1331"/>
      <c r="AD312" s="1331"/>
      <c r="AE312" s="1331"/>
      <c r="AF312" s="1331"/>
      <c r="AG312" s="1331"/>
      <c r="AH312" s="1331"/>
      <c r="AI312" s="1331"/>
      <c r="AJ312" s="1331"/>
      <c r="AK312" s="1331"/>
    </row>
    <row r="313" spans="2:72" ht="13.2" customHeight="1">
      <c r="B313" s="2" t="s">
        <v>1137</v>
      </c>
      <c r="C313" s="2"/>
      <c r="D313" s="2"/>
      <c r="E313" s="2"/>
      <c r="F313" s="2"/>
      <c r="H313" s="1292" t="s">
        <v>2767</v>
      </c>
      <c r="I313" s="1292"/>
      <c r="J313" s="1292"/>
      <c r="K313" s="1292"/>
      <c r="L313" s="1292"/>
      <c r="M313" s="1292"/>
      <c r="N313" s="1292"/>
      <c r="O313" s="1292"/>
      <c r="P313" s="1292"/>
      <c r="Q313" s="1292"/>
      <c r="R313" s="1292"/>
      <c r="T313" s="2" t="s">
        <v>1137</v>
      </c>
      <c r="V313" s="2"/>
      <c r="W313" s="2"/>
      <c r="X313" s="2"/>
      <c r="Y313" s="2"/>
      <c r="AA313" s="1292" t="s">
        <v>2770</v>
      </c>
      <c r="AB313" s="1292"/>
      <c r="AC313" s="1292"/>
      <c r="AD313" s="1292"/>
      <c r="AE313" s="1292"/>
      <c r="AF313" s="1292"/>
      <c r="AG313" s="1292"/>
      <c r="AH313" s="1292"/>
      <c r="AI313" s="1292"/>
      <c r="AJ313" s="1292"/>
      <c r="AK313" s="1292"/>
    </row>
    <row r="314" spans="2:72" ht="13.2" customHeight="1">
      <c r="B314" s="2" t="s">
        <v>1138</v>
      </c>
      <c r="C314" s="2"/>
      <c r="D314" s="2"/>
      <c r="E314" s="2"/>
      <c r="F314" s="2"/>
      <c r="H314" s="1292" t="s">
        <v>2768</v>
      </c>
      <c r="I314" s="1292"/>
      <c r="J314" s="1292"/>
      <c r="K314" s="1292"/>
      <c r="L314" s="1292"/>
      <c r="M314" s="1292"/>
      <c r="N314" s="1292"/>
      <c r="O314" s="1292"/>
      <c r="P314" s="1292"/>
      <c r="Q314" s="1292"/>
      <c r="R314" s="1292"/>
      <c r="T314" s="2" t="s">
        <v>1139</v>
      </c>
      <c r="V314" s="2"/>
      <c r="W314" s="2"/>
      <c r="X314" s="2"/>
      <c r="Y314" s="2"/>
      <c r="AA314" s="1292" t="s">
        <v>2771</v>
      </c>
      <c r="AB314" s="1292"/>
      <c r="AC314" s="1292"/>
      <c r="AD314" s="1292"/>
      <c r="AE314" s="1292"/>
      <c r="AF314" s="1292"/>
      <c r="AG314" s="1292"/>
      <c r="AH314" s="1292"/>
      <c r="AI314" s="1292"/>
      <c r="AJ314" s="1292"/>
      <c r="AK314" s="1292"/>
    </row>
    <row r="315" spans="2:72" ht="13.2" customHeight="1">
      <c r="B315" s="2" t="s">
        <v>1100</v>
      </c>
      <c r="C315" s="2"/>
      <c r="D315" s="2"/>
      <c r="E315" s="2"/>
      <c r="F315" s="2"/>
      <c r="H315" s="1292" t="s">
        <v>2723</v>
      </c>
      <c r="I315" s="1292"/>
      <c r="J315" s="1292"/>
      <c r="K315" s="1292"/>
      <c r="L315" s="1292"/>
      <c r="M315" s="1292"/>
      <c r="N315" s="1292"/>
      <c r="O315" s="1292"/>
      <c r="P315" s="1292"/>
      <c r="Q315" s="1292"/>
      <c r="R315" s="1292"/>
      <c r="T315" s="2" t="s">
        <v>1100</v>
      </c>
      <c r="V315" s="2"/>
      <c r="W315" s="2"/>
      <c r="X315" s="2"/>
      <c r="Y315" s="2"/>
      <c r="AA315" s="1292" t="s">
        <v>2772</v>
      </c>
      <c r="AB315" s="1292"/>
      <c r="AC315" s="1292"/>
      <c r="AD315" s="1292"/>
      <c r="AE315" s="1292"/>
      <c r="AF315" s="1292"/>
      <c r="AG315" s="1292"/>
      <c r="AH315" s="1292"/>
      <c r="AI315" s="1292"/>
      <c r="AJ315" s="1292"/>
      <c r="AK315" s="1292"/>
    </row>
    <row r="316" spans="2:72" ht="13.2" customHeight="1">
      <c r="B316" s="2" t="s">
        <v>1101</v>
      </c>
      <c r="C316" s="2"/>
      <c r="D316" s="2"/>
      <c r="E316" s="2"/>
      <c r="F316" s="2"/>
      <c r="G316" s="2"/>
      <c r="H316" s="1443" t="s">
        <v>2742</v>
      </c>
      <c r="I316" s="1443"/>
      <c r="J316" s="1443"/>
      <c r="K316" s="1443"/>
      <c r="L316" s="1443"/>
      <c r="M316" s="1443"/>
      <c r="N316" s="2" t="s">
        <v>1102</v>
      </c>
      <c r="O316" s="2"/>
      <c r="P316" s="1409" t="s">
        <v>2693</v>
      </c>
      <c r="Q316" s="1409"/>
      <c r="R316" s="1409"/>
      <c r="S316" s="2"/>
      <c r="T316" s="2" t="s">
        <v>1101</v>
      </c>
      <c r="V316" s="2"/>
      <c r="W316" s="2"/>
      <c r="X316" s="2"/>
      <c r="Y316" s="2"/>
      <c r="AA316" s="1443" t="s">
        <v>2773</v>
      </c>
      <c r="AB316" s="1443"/>
      <c r="AC316" s="1443"/>
      <c r="AD316" s="1443"/>
      <c r="AE316" s="1443"/>
      <c r="AF316" s="1443"/>
      <c r="AG316" s="2" t="s">
        <v>1102</v>
      </c>
      <c r="AH316" s="2"/>
      <c r="AI316" s="1409" t="s">
        <v>2693</v>
      </c>
      <c r="AJ316" s="1409"/>
      <c r="AK316" s="1409"/>
    </row>
    <row r="317" spans="2:72" ht="13.2" customHeight="1">
      <c r="B317" s="2" t="s">
        <v>1103</v>
      </c>
      <c r="C317" s="2"/>
      <c r="D317" s="2"/>
      <c r="E317" s="2"/>
      <c r="F317" s="2"/>
      <c r="G317" s="2"/>
      <c r="H317" s="1270" t="s">
        <v>2693</v>
      </c>
      <c r="I317" s="1270"/>
      <c r="J317" s="1270"/>
      <c r="K317" s="1270"/>
      <c r="L317" s="1270"/>
      <c r="M317" s="1270"/>
      <c r="N317" s="2"/>
      <c r="O317" s="2"/>
      <c r="P317" s="68"/>
      <c r="Q317" s="68"/>
      <c r="R317" s="68"/>
      <c r="S317" s="2"/>
      <c r="T317" s="2" t="s">
        <v>1103</v>
      </c>
      <c r="V317" s="2"/>
      <c r="W317" s="2"/>
      <c r="X317" s="2"/>
      <c r="Y317" s="2"/>
      <c r="AA317" s="1270" t="s">
        <v>2693</v>
      </c>
      <c r="AB317" s="1270"/>
      <c r="AC317" s="1270"/>
      <c r="AD317" s="1270"/>
      <c r="AE317" s="1270"/>
      <c r="AF317" s="1270"/>
      <c r="AG317" s="2"/>
      <c r="AH317" s="2"/>
      <c r="AI317" s="68"/>
      <c r="AJ317" s="68"/>
      <c r="AK317" s="68"/>
    </row>
    <row r="318" spans="2:72" ht="13.2" customHeight="1">
      <c r="B318" s="2" t="s">
        <v>1140</v>
      </c>
      <c r="C318" s="2"/>
      <c r="D318" s="2"/>
      <c r="E318" s="2"/>
      <c r="F318" s="2"/>
      <c r="G318" s="2"/>
      <c r="H318" s="1292" t="s">
        <v>2743</v>
      </c>
      <c r="I318" s="1292"/>
      <c r="J318" s="1292"/>
      <c r="K318" s="1292"/>
      <c r="L318" s="1292"/>
      <c r="M318" s="1292"/>
      <c r="N318" s="1331"/>
      <c r="O318" s="1331"/>
      <c r="P318" s="1331"/>
      <c r="Q318" s="1331"/>
      <c r="R318" s="1331"/>
      <c r="S318" s="2"/>
      <c r="T318" s="2" t="s">
        <v>1140</v>
      </c>
      <c r="V318" s="2"/>
      <c r="W318" s="2"/>
      <c r="X318" s="2"/>
      <c r="Y318" s="2"/>
      <c r="AA318" s="1292" t="s">
        <v>2774</v>
      </c>
      <c r="AB318" s="1292"/>
      <c r="AC318" s="1292"/>
      <c r="AD318" s="1292"/>
      <c r="AE318" s="1292"/>
      <c r="AF318" s="1292"/>
      <c r="AG318" s="1331"/>
      <c r="AH318" s="1331"/>
      <c r="AI318" s="1331"/>
      <c r="AJ318" s="1331"/>
      <c r="AK318" s="1331"/>
    </row>
    <row r="319" spans="2:72" ht="13.2"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3.2" customHeight="1">
      <c r="B320" s="2" t="s">
        <v>1145</v>
      </c>
      <c r="C320" s="2"/>
      <c r="D320" s="2"/>
      <c r="E320" s="2"/>
      <c r="F320" s="2"/>
      <c r="H320" s="1331" t="s">
        <v>2722</v>
      </c>
      <c r="I320" s="1331"/>
      <c r="J320" s="1331"/>
      <c r="K320" s="1331"/>
      <c r="L320" s="1331"/>
      <c r="M320" s="1331"/>
      <c r="N320" s="1331"/>
      <c r="O320" s="1331"/>
      <c r="P320" s="1331"/>
      <c r="Q320" s="1331"/>
      <c r="R320" s="1331"/>
      <c r="S320" s="2"/>
      <c r="T320" s="2" t="s">
        <v>1146</v>
      </c>
      <c r="V320" s="2"/>
      <c r="W320" s="2"/>
      <c r="X320" s="2"/>
      <c r="Y320" s="2"/>
      <c r="AA320" s="1331" t="s">
        <v>2725</v>
      </c>
      <c r="AB320" s="1331"/>
      <c r="AC320" s="1331"/>
      <c r="AD320" s="1331"/>
      <c r="AE320" s="1331"/>
      <c r="AF320" s="1331"/>
      <c r="AG320" s="1331"/>
      <c r="AH320" s="1331"/>
      <c r="AI320" s="1331"/>
      <c r="AJ320" s="1331"/>
      <c r="AK320" s="1331"/>
    </row>
    <row r="321" spans="2:37" ht="13.2" customHeight="1">
      <c r="B321" s="2" t="s">
        <v>1137</v>
      </c>
      <c r="C321" s="2"/>
      <c r="D321" s="2"/>
      <c r="E321" s="2"/>
      <c r="F321" s="2"/>
      <c r="H321" s="1292" t="str">
        <f>H313</f>
        <v>1255 Treat Blvd. Suite 140</v>
      </c>
      <c r="I321" s="1292"/>
      <c r="J321" s="1292"/>
      <c r="K321" s="1292"/>
      <c r="L321" s="1292"/>
      <c r="M321" s="1292"/>
      <c r="N321" s="1292"/>
      <c r="O321" s="1292"/>
      <c r="P321" s="1292"/>
      <c r="Q321" s="1292"/>
      <c r="R321" s="1292"/>
      <c r="S321" s="2"/>
      <c r="T321" s="2" t="s">
        <v>1137</v>
      </c>
      <c r="V321" s="2"/>
      <c r="W321" s="2"/>
      <c r="X321" s="2"/>
      <c r="Y321" s="2"/>
      <c r="AA321" s="1292" t="s">
        <v>2726</v>
      </c>
      <c r="AB321" s="1292"/>
      <c r="AC321" s="1292"/>
      <c r="AD321" s="1292"/>
      <c r="AE321" s="1292"/>
      <c r="AF321" s="1292"/>
      <c r="AG321" s="1292"/>
      <c r="AH321" s="1292"/>
      <c r="AI321" s="1292"/>
      <c r="AJ321" s="1292"/>
      <c r="AK321" s="1292"/>
    </row>
    <row r="322" spans="2:37" ht="13.2" customHeight="1">
      <c r="B322" s="2" t="s">
        <v>1138</v>
      </c>
      <c r="C322" s="2"/>
      <c r="D322" s="2"/>
      <c r="E322" s="2"/>
      <c r="F322" s="2"/>
      <c r="H322" s="1292" t="str">
        <f>H314</f>
        <v>Walnut Creek, CA 94597</v>
      </c>
      <c r="I322" s="1292"/>
      <c r="J322" s="1292"/>
      <c r="K322" s="1292"/>
      <c r="L322" s="1292"/>
      <c r="M322" s="1292"/>
      <c r="N322" s="1292"/>
      <c r="O322" s="1292"/>
      <c r="P322" s="1292"/>
      <c r="Q322" s="1292"/>
      <c r="R322" s="1292"/>
      <c r="S322" s="2"/>
      <c r="T322" s="2" t="s">
        <v>1139</v>
      </c>
      <c r="V322" s="2"/>
      <c r="W322" s="2"/>
      <c r="X322" s="2"/>
      <c r="Y322" s="2"/>
      <c r="AA322" s="1292" t="s">
        <v>2727</v>
      </c>
      <c r="AB322" s="1292"/>
      <c r="AC322" s="1292"/>
      <c r="AD322" s="1292"/>
      <c r="AE322" s="1292"/>
      <c r="AF322" s="1292"/>
      <c r="AG322" s="1292"/>
      <c r="AH322" s="1292"/>
      <c r="AI322" s="1292"/>
      <c r="AJ322" s="1292"/>
      <c r="AK322" s="1292"/>
    </row>
    <row r="323" spans="2:37" ht="13.2" customHeight="1">
      <c r="B323" s="2" t="s">
        <v>1100</v>
      </c>
      <c r="C323" s="2"/>
      <c r="D323" s="2"/>
      <c r="E323" s="2"/>
      <c r="F323" s="2"/>
      <c r="H323" s="1292" t="s">
        <v>2723</v>
      </c>
      <c r="I323" s="1292"/>
      <c r="J323" s="1292"/>
      <c r="K323" s="1292"/>
      <c r="L323" s="1292"/>
      <c r="M323" s="1292"/>
      <c r="N323" s="1292"/>
      <c r="O323" s="1292"/>
      <c r="P323" s="1292"/>
      <c r="Q323" s="1292"/>
      <c r="R323" s="1292"/>
      <c r="S323" s="2"/>
      <c r="T323" s="2" t="s">
        <v>1100</v>
      </c>
      <c r="V323" s="2"/>
      <c r="W323" s="2"/>
      <c r="X323" s="2"/>
      <c r="Y323" s="2"/>
      <c r="AA323" s="1292" t="s">
        <v>2728</v>
      </c>
      <c r="AB323" s="1292"/>
      <c r="AC323" s="1292"/>
      <c r="AD323" s="1292"/>
      <c r="AE323" s="1292"/>
      <c r="AF323" s="1292"/>
      <c r="AG323" s="1292"/>
      <c r="AH323" s="1292"/>
      <c r="AI323" s="1292"/>
      <c r="AJ323" s="1292"/>
      <c r="AK323" s="1292"/>
    </row>
    <row r="324" spans="2:37" ht="13.2" customHeight="1">
      <c r="B324" s="2" t="s">
        <v>1101</v>
      </c>
      <c r="C324" s="2"/>
      <c r="D324" s="2"/>
      <c r="E324" s="2"/>
      <c r="F324" s="2"/>
      <c r="G324" s="2"/>
      <c r="H324" s="1443" t="s">
        <v>2742</v>
      </c>
      <c r="I324" s="1443"/>
      <c r="J324" s="1443"/>
      <c r="K324" s="1443"/>
      <c r="L324" s="1443"/>
      <c r="M324" s="1443"/>
      <c r="N324" s="2" t="s">
        <v>1102</v>
      </c>
      <c r="O324" s="2"/>
      <c r="P324" s="1409" t="s">
        <v>2693</v>
      </c>
      <c r="Q324" s="1409"/>
      <c r="R324" s="1409"/>
      <c r="S324" s="2"/>
      <c r="T324" s="2" t="s">
        <v>1101</v>
      </c>
      <c r="V324" s="2"/>
      <c r="W324" s="2"/>
      <c r="X324" s="2"/>
      <c r="Y324" s="2"/>
      <c r="AA324" s="1443" t="s">
        <v>2744</v>
      </c>
      <c r="AB324" s="1443"/>
      <c r="AC324" s="1443"/>
      <c r="AD324" s="1443"/>
      <c r="AE324" s="1443"/>
      <c r="AF324" s="1443"/>
      <c r="AG324" s="2" t="s">
        <v>1102</v>
      </c>
      <c r="AH324" s="2"/>
      <c r="AI324" s="1409" t="s">
        <v>2693</v>
      </c>
      <c r="AJ324" s="1409"/>
      <c r="AK324" s="1409"/>
    </row>
    <row r="325" spans="2:37" ht="13.2" customHeight="1">
      <c r="B325" s="2" t="s">
        <v>1103</v>
      </c>
      <c r="C325" s="2"/>
      <c r="D325" s="2"/>
      <c r="E325" s="2"/>
      <c r="F325" s="2"/>
      <c r="G325" s="2"/>
      <c r="H325" s="1270" t="s">
        <v>2693</v>
      </c>
      <c r="I325" s="1270"/>
      <c r="J325" s="1270"/>
      <c r="K325" s="1270"/>
      <c r="L325" s="1270"/>
      <c r="M325" s="1270"/>
      <c r="N325" s="2"/>
      <c r="O325" s="2"/>
      <c r="P325" s="68"/>
      <c r="Q325" s="68"/>
      <c r="R325" s="68"/>
      <c r="S325" s="2"/>
      <c r="T325" s="2" t="s">
        <v>1103</v>
      </c>
      <c r="V325" s="2"/>
      <c r="W325" s="2"/>
      <c r="X325" s="2"/>
      <c r="Y325" s="2"/>
      <c r="AA325" s="1270" t="s">
        <v>2693</v>
      </c>
      <c r="AB325" s="1270"/>
      <c r="AC325" s="1270"/>
      <c r="AD325" s="1270"/>
      <c r="AE325" s="1270"/>
      <c r="AF325" s="1270"/>
      <c r="AG325" s="2"/>
      <c r="AH325" s="2"/>
      <c r="AI325" s="68"/>
      <c r="AJ325" s="68"/>
      <c r="AK325" s="68"/>
    </row>
    <row r="326" spans="2:37" ht="13.2" customHeight="1">
      <c r="B326" s="2" t="s">
        <v>1140</v>
      </c>
      <c r="C326" s="2"/>
      <c r="D326" s="2"/>
      <c r="E326" s="2"/>
      <c r="F326" s="2"/>
      <c r="G326" s="2"/>
      <c r="H326" s="1292" t="s">
        <v>2743</v>
      </c>
      <c r="I326" s="1292"/>
      <c r="J326" s="1292"/>
      <c r="K326" s="1292"/>
      <c r="L326" s="1292"/>
      <c r="M326" s="1292"/>
      <c r="N326" s="1331"/>
      <c r="O326" s="1331"/>
      <c r="P326" s="1331"/>
      <c r="Q326" s="1331"/>
      <c r="R326" s="1331"/>
      <c r="S326" s="2"/>
      <c r="T326" s="2" t="s">
        <v>1140</v>
      </c>
      <c r="V326" s="2"/>
      <c r="W326" s="2"/>
      <c r="X326" s="2"/>
      <c r="Y326" s="2"/>
      <c r="AA326" s="1292" t="s">
        <v>2745</v>
      </c>
      <c r="AB326" s="1292"/>
      <c r="AC326" s="1292"/>
      <c r="AD326" s="1292"/>
      <c r="AE326" s="1292"/>
      <c r="AF326" s="1292"/>
      <c r="AG326" s="1331"/>
      <c r="AH326" s="1331"/>
      <c r="AI326" s="1331"/>
      <c r="AJ326" s="1331"/>
      <c r="AK326" s="1331"/>
    </row>
    <row r="327" spans="2:37" ht="13.2" customHeight="1"/>
    <row r="328" spans="2:37" ht="13.2" customHeight="1">
      <c r="B328" s="2" t="s">
        <v>1147</v>
      </c>
      <c r="C328" s="2"/>
      <c r="D328" s="2"/>
      <c r="E328" s="2"/>
      <c r="F328" s="2"/>
      <c r="H328" s="1331" t="s">
        <v>2693</v>
      </c>
      <c r="I328" s="1331"/>
      <c r="J328" s="1331"/>
      <c r="K328" s="1331"/>
      <c r="L328" s="1331"/>
      <c r="M328" s="1331"/>
      <c r="N328" s="1331"/>
      <c r="O328" s="1331"/>
      <c r="P328" s="1331"/>
      <c r="Q328" s="1331"/>
      <c r="R328" s="1331"/>
      <c r="T328" s="2" t="s">
        <v>1148</v>
      </c>
      <c r="V328" s="2"/>
      <c r="W328" s="2"/>
      <c r="X328" s="2"/>
      <c r="Y328" s="2"/>
      <c r="AA328" s="1331" t="s">
        <v>2729</v>
      </c>
      <c r="AB328" s="1331"/>
      <c r="AC328" s="1331"/>
      <c r="AD328" s="1331"/>
      <c r="AE328" s="1331"/>
      <c r="AF328" s="1331"/>
      <c r="AG328" s="1331"/>
      <c r="AH328" s="1331"/>
      <c r="AI328" s="1331"/>
      <c r="AJ328" s="1331"/>
      <c r="AK328" s="1331"/>
    </row>
    <row r="329" spans="2:37" ht="13.2" customHeight="1">
      <c r="B329" s="2" t="s">
        <v>1137</v>
      </c>
      <c r="C329" s="2"/>
      <c r="D329" s="2"/>
      <c r="E329" s="2"/>
      <c r="F329" s="2"/>
      <c r="H329" s="1292"/>
      <c r="I329" s="1292"/>
      <c r="J329" s="1292"/>
      <c r="K329" s="1292"/>
      <c r="L329" s="1292"/>
      <c r="M329" s="1292"/>
      <c r="N329" s="1292"/>
      <c r="O329" s="1292"/>
      <c r="P329" s="1292"/>
      <c r="Q329" s="1292"/>
      <c r="R329" s="1292"/>
      <c r="T329" s="2" t="s">
        <v>1137</v>
      </c>
      <c r="V329" s="2"/>
      <c r="W329" s="2"/>
      <c r="X329" s="2"/>
      <c r="Y329" s="2"/>
      <c r="AA329" s="1292" t="s">
        <v>2730</v>
      </c>
      <c r="AB329" s="1292"/>
      <c r="AC329" s="1292"/>
      <c r="AD329" s="1292"/>
      <c r="AE329" s="1292"/>
      <c r="AF329" s="1292"/>
      <c r="AG329" s="1292"/>
      <c r="AH329" s="1292"/>
      <c r="AI329" s="1292"/>
      <c r="AJ329" s="1292"/>
      <c r="AK329" s="1292"/>
    </row>
    <row r="330" spans="2:37" ht="13.2" customHeight="1">
      <c r="B330" s="2" t="s">
        <v>1138</v>
      </c>
      <c r="C330" s="2"/>
      <c r="D330" s="2"/>
      <c r="E330" s="2"/>
      <c r="F330" s="2"/>
      <c r="H330" s="1292"/>
      <c r="I330" s="1292"/>
      <c r="J330" s="1292"/>
      <c r="K330" s="1292"/>
      <c r="L330" s="1292"/>
      <c r="M330" s="1292"/>
      <c r="N330" s="1292"/>
      <c r="O330" s="1292"/>
      <c r="P330" s="1292"/>
      <c r="Q330" s="1292"/>
      <c r="R330" s="1292"/>
      <c r="T330" s="2" t="s">
        <v>1139</v>
      </c>
      <c r="V330" s="2"/>
      <c r="W330" s="2"/>
      <c r="X330" s="2"/>
      <c r="Y330" s="2"/>
      <c r="AA330" s="1292" t="s">
        <v>2731</v>
      </c>
      <c r="AB330" s="1292"/>
      <c r="AC330" s="1292"/>
      <c r="AD330" s="1292"/>
      <c r="AE330" s="1292"/>
      <c r="AF330" s="1292"/>
      <c r="AG330" s="1292"/>
      <c r="AH330" s="1292"/>
      <c r="AI330" s="1292"/>
      <c r="AJ330" s="1292"/>
      <c r="AK330" s="1292"/>
    </row>
    <row r="331" spans="2:37" ht="13.2" customHeight="1">
      <c r="B331" s="2" t="s">
        <v>1100</v>
      </c>
      <c r="C331" s="2"/>
      <c r="D331" s="2"/>
      <c r="E331" s="2"/>
      <c r="F331" s="2"/>
      <c r="H331" s="1292"/>
      <c r="I331" s="1292"/>
      <c r="J331" s="1292"/>
      <c r="K331" s="1292"/>
      <c r="L331" s="1292"/>
      <c r="M331" s="1292"/>
      <c r="N331" s="1292"/>
      <c r="O331" s="1292"/>
      <c r="P331" s="1292"/>
      <c r="Q331" s="1292"/>
      <c r="R331" s="1292"/>
      <c r="T331" s="2" t="s">
        <v>1100</v>
      </c>
      <c r="V331" s="2"/>
      <c r="W331" s="2"/>
      <c r="X331" s="2"/>
      <c r="Y331" s="2"/>
      <c r="AA331" s="1292" t="s">
        <v>2732</v>
      </c>
      <c r="AB331" s="1292"/>
      <c r="AC331" s="1292"/>
      <c r="AD331" s="1292"/>
      <c r="AE331" s="1292"/>
      <c r="AF331" s="1292"/>
      <c r="AG331" s="1292"/>
      <c r="AH331" s="1292"/>
      <c r="AI331" s="1292"/>
      <c r="AJ331" s="1292"/>
      <c r="AK331" s="1292"/>
    </row>
    <row r="332" spans="2:37" ht="13.2" customHeight="1">
      <c r="B332" s="2" t="s">
        <v>1101</v>
      </c>
      <c r="C332" s="2"/>
      <c r="D332" s="2"/>
      <c r="E332" s="2"/>
      <c r="F332" s="2"/>
      <c r="G332" s="2"/>
      <c r="H332" s="1443"/>
      <c r="I332" s="1443"/>
      <c r="J332" s="1443"/>
      <c r="K332" s="1443"/>
      <c r="L332" s="1443"/>
      <c r="M332" s="1443"/>
      <c r="N332" s="2" t="s">
        <v>1102</v>
      </c>
      <c r="O332" s="2"/>
      <c r="P332" s="1409"/>
      <c r="Q332" s="1409"/>
      <c r="R332" s="1409"/>
      <c r="S332" s="2"/>
      <c r="T332" s="2" t="s">
        <v>1101</v>
      </c>
      <c r="V332" s="2"/>
      <c r="W332" s="2"/>
      <c r="X332" s="2"/>
      <c r="Y332" s="2"/>
      <c r="AA332" s="1443" t="s">
        <v>2746</v>
      </c>
      <c r="AB332" s="1443"/>
      <c r="AC332" s="1443"/>
      <c r="AD332" s="1443"/>
      <c r="AE332" s="1443"/>
      <c r="AF332" s="1443"/>
      <c r="AG332" s="2" t="s">
        <v>1102</v>
      </c>
      <c r="AH332" s="2"/>
      <c r="AI332" s="1409" t="s">
        <v>2693</v>
      </c>
      <c r="AJ332" s="1409"/>
      <c r="AK332" s="1409"/>
    </row>
    <row r="333" spans="2:37" ht="13.2" customHeight="1">
      <c r="B333" s="2" t="s">
        <v>1103</v>
      </c>
      <c r="C333" s="2"/>
      <c r="D333" s="2"/>
      <c r="E333" s="2"/>
      <c r="F333" s="2"/>
      <c r="G333" s="2"/>
      <c r="H333" s="1270"/>
      <c r="I333" s="1270"/>
      <c r="J333" s="1270"/>
      <c r="K333" s="1270"/>
      <c r="L333" s="1270"/>
      <c r="M333" s="1270"/>
      <c r="N333" s="2"/>
      <c r="O333" s="2"/>
      <c r="P333" s="68"/>
      <c r="Q333" s="68"/>
      <c r="R333" s="68"/>
      <c r="S333" s="2"/>
      <c r="T333" s="2" t="s">
        <v>1103</v>
      </c>
      <c r="V333" s="2"/>
      <c r="W333" s="2"/>
      <c r="X333" s="2"/>
      <c r="Y333" s="2"/>
      <c r="AA333" s="1270" t="s">
        <v>2693</v>
      </c>
      <c r="AB333" s="1270"/>
      <c r="AC333" s="1270"/>
      <c r="AD333" s="1270"/>
      <c r="AE333" s="1270"/>
      <c r="AF333" s="1270"/>
      <c r="AG333" s="2"/>
      <c r="AH333" s="2"/>
      <c r="AI333" s="68"/>
      <c r="AJ333" s="68"/>
      <c r="AK333" s="68"/>
    </row>
    <row r="334" spans="2:37" ht="13.2" customHeight="1">
      <c r="B334" s="2" t="s">
        <v>1140</v>
      </c>
      <c r="C334" s="2"/>
      <c r="D334" s="2"/>
      <c r="E334" s="2"/>
      <c r="F334" s="2"/>
      <c r="G334" s="2"/>
      <c r="H334" s="1292"/>
      <c r="I334" s="1292"/>
      <c r="J334" s="1292"/>
      <c r="K334" s="1292"/>
      <c r="L334" s="1292"/>
      <c r="M334" s="1292"/>
      <c r="N334" s="1331"/>
      <c r="O334" s="1331"/>
      <c r="P334" s="1331"/>
      <c r="Q334" s="1331"/>
      <c r="R334" s="1331"/>
      <c r="S334" s="2"/>
      <c r="T334" s="2" t="s">
        <v>1140</v>
      </c>
      <c r="V334" s="2"/>
      <c r="W334" s="2"/>
      <c r="X334" s="2"/>
      <c r="Y334" s="2"/>
      <c r="AA334" s="1292" t="s">
        <v>2747</v>
      </c>
      <c r="AB334" s="1292"/>
      <c r="AC334" s="1292"/>
      <c r="AD334" s="1292"/>
      <c r="AE334" s="1292"/>
      <c r="AF334" s="1292"/>
      <c r="AG334" s="1331"/>
      <c r="AH334" s="1331"/>
      <c r="AI334" s="1331"/>
      <c r="AJ334" s="1331"/>
      <c r="AK334" s="1331"/>
    </row>
    <row r="335" spans="2:37" ht="13.2" customHeight="1">
      <c r="B335" s="2"/>
      <c r="C335" s="2"/>
      <c r="D335" s="2"/>
      <c r="E335" s="2"/>
      <c r="F335" s="2"/>
      <c r="G335" s="2"/>
      <c r="P335" s="1184"/>
      <c r="Q335" s="1184"/>
      <c r="R335" s="1184"/>
      <c r="S335" s="1184"/>
      <c r="T335" s="1184"/>
      <c r="U335" s="1184"/>
      <c r="V335" s="2"/>
      <c r="W335" s="2"/>
      <c r="X335" s="68"/>
      <c r="Y335" s="68"/>
      <c r="Z335" s="68"/>
    </row>
    <row r="336" spans="2:37" ht="13.2" customHeight="1">
      <c r="B336" s="2" t="s">
        <v>1149</v>
      </c>
      <c r="C336" s="2"/>
      <c r="D336" s="2"/>
      <c r="E336" s="2"/>
      <c r="F336" s="2"/>
      <c r="H336" s="1331" t="s">
        <v>2693</v>
      </c>
      <c r="I336" s="1331"/>
      <c r="J336" s="1331"/>
      <c r="K336" s="1331"/>
      <c r="L336" s="1331"/>
      <c r="M336" s="1331"/>
      <c r="N336" s="1331"/>
      <c r="O336" s="1331"/>
      <c r="P336" s="1331"/>
      <c r="Q336" s="1331"/>
      <c r="R336" s="1331"/>
      <c r="T336" s="2" t="s">
        <v>1150</v>
      </c>
      <c r="V336" s="2"/>
      <c r="W336" s="2"/>
      <c r="X336" s="2"/>
      <c r="Y336" s="2"/>
      <c r="AA336" s="1331" t="s">
        <v>2693</v>
      </c>
      <c r="AB336" s="1331"/>
      <c r="AC336" s="1331"/>
      <c r="AD336" s="1331"/>
      <c r="AE336" s="1331"/>
      <c r="AF336" s="1331"/>
      <c r="AG336" s="1331"/>
      <c r="AH336" s="1331"/>
      <c r="AI336" s="1331"/>
      <c r="AJ336" s="1331"/>
      <c r="AK336" s="1331"/>
    </row>
    <row r="337" spans="2:66" ht="13.2" customHeight="1">
      <c r="B337" s="2" t="s">
        <v>1137</v>
      </c>
      <c r="C337" s="2"/>
      <c r="D337" s="2"/>
      <c r="E337" s="2"/>
      <c r="F337" s="2"/>
      <c r="H337" s="1292"/>
      <c r="I337" s="1292"/>
      <c r="J337" s="1292"/>
      <c r="K337" s="1292"/>
      <c r="L337" s="1292"/>
      <c r="M337" s="1292"/>
      <c r="N337" s="1292"/>
      <c r="O337" s="1292"/>
      <c r="P337" s="1292"/>
      <c r="Q337" s="1292"/>
      <c r="R337" s="1292"/>
      <c r="T337" s="2" t="s">
        <v>1137</v>
      </c>
      <c r="V337" s="2"/>
      <c r="W337" s="2"/>
      <c r="X337" s="2"/>
      <c r="Y337" s="2"/>
      <c r="AA337" s="1292"/>
      <c r="AB337" s="1292"/>
      <c r="AC337" s="1292"/>
      <c r="AD337" s="1292"/>
      <c r="AE337" s="1292"/>
      <c r="AF337" s="1292"/>
      <c r="AG337" s="1292"/>
      <c r="AH337" s="1292"/>
      <c r="AI337" s="1292"/>
      <c r="AJ337" s="1292"/>
      <c r="AK337" s="1292"/>
    </row>
    <row r="338" spans="2:66" ht="13.2" customHeight="1">
      <c r="B338" s="2" t="s">
        <v>1138</v>
      </c>
      <c r="C338" s="2"/>
      <c r="D338" s="2"/>
      <c r="E338" s="2"/>
      <c r="F338" s="2"/>
      <c r="H338" s="1292"/>
      <c r="I338" s="1292"/>
      <c r="J338" s="1292"/>
      <c r="K338" s="1292"/>
      <c r="L338" s="1292"/>
      <c r="M338" s="1292"/>
      <c r="N338" s="1292"/>
      <c r="O338" s="1292"/>
      <c r="P338" s="1292"/>
      <c r="Q338" s="1292"/>
      <c r="R338" s="1292"/>
      <c r="T338" s="2" t="s">
        <v>1139</v>
      </c>
      <c r="V338" s="2"/>
      <c r="W338" s="2"/>
      <c r="X338" s="2"/>
      <c r="Y338" s="2"/>
      <c r="AA338" s="1292"/>
      <c r="AB338" s="1292"/>
      <c r="AC338" s="1292"/>
      <c r="AD338" s="1292"/>
      <c r="AE338" s="1292"/>
      <c r="AF338" s="1292"/>
      <c r="AG338" s="1292"/>
      <c r="AH338" s="1292"/>
      <c r="AI338" s="1292"/>
      <c r="AJ338" s="1292"/>
      <c r="AK338" s="1292"/>
    </row>
    <row r="339" spans="2:66" ht="13.2" customHeight="1">
      <c r="B339" s="2" t="s">
        <v>1100</v>
      </c>
      <c r="C339" s="2"/>
      <c r="D339" s="2"/>
      <c r="E339" s="2"/>
      <c r="F339" s="2"/>
      <c r="H339" s="1292"/>
      <c r="I339" s="1292"/>
      <c r="J339" s="1292"/>
      <c r="K339" s="1292"/>
      <c r="L339" s="1292"/>
      <c r="M339" s="1292"/>
      <c r="N339" s="1292"/>
      <c r="O339" s="1292"/>
      <c r="P339" s="1292"/>
      <c r="Q339" s="1292"/>
      <c r="R339" s="1292"/>
      <c r="T339" s="2" t="s">
        <v>1100</v>
      </c>
      <c r="V339" s="2"/>
      <c r="W339" s="2"/>
      <c r="X339" s="2"/>
      <c r="Y339" s="2"/>
      <c r="AA339" s="1292"/>
      <c r="AB339" s="1292"/>
      <c r="AC339" s="1292"/>
      <c r="AD339" s="1292"/>
      <c r="AE339" s="1292"/>
      <c r="AF339" s="1292"/>
      <c r="AG339" s="1292"/>
      <c r="AH339" s="1292"/>
      <c r="AI339" s="1292"/>
      <c r="AJ339" s="1292"/>
      <c r="AK339" s="1292"/>
    </row>
    <row r="340" spans="2:66" ht="13.2" customHeight="1">
      <c r="B340" s="2" t="s">
        <v>1101</v>
      </c>
      <c r="C340" s="2"/>
      <c r="D340" s="2"/>
      <c r="E340" s="2"/>
      <c r="F340" s="2"/>
      <c r="G340" s="2"/>
      <c r="H340" s="1443"/>
      <c r="I340" s="1443"/>
      <c r="J340" s="1443"/>
      <c r="K340" s="1443"/>
      <c r="L340" s="1443"/>
      <c r="M340" s="1443"/>
      <c r="N340" s="2" t="s">
        <v>1102</v>
      </c>
      <c r="O340" s="2"/>
      <c r="P340" s="1409"/>
      <c r="Q340" s="1409"/>
      <c r="R340" s="1409"/>
      <c r="S340" s="2"/>
      <c r="T340" s="2" t="s">
        <v>1101</v>
      </c>
      <c r="V340" s="2"/>
      <c r="W340" s="2"/>
      <c r="X340" s="2"/>
      <c r="Y340" s="2"/>
      <c r="AA340" s="1443"/>
      <c r="AB340" s="1443"/>
      <c r="AC340" s="1443"/>
      <c r="AD340" s="1443"/>
      <c r="AE340" s="1443"/>
      <c r="AF340" s="1443"/>
      <c r="AG340" s="2" t="s">
        <v>1102</v>
      </c>
      <c r="AH340" s="2"/>
      <c r="AI340" s="1409"/>
      <c r="AJ340" s="1409"/>
      <c r="AK340" s="1409"/>
    </row>
    <row r="341" spans="2:66" ht="13.2" customHeight="1">
      <c r="B341" s="2" t="s">
        <v>1103</v>
      </c>
      <c r="C341" s="2"/>
      <c r="D341" s="2"/>
      <c r="E341" s="2"/>
      <c r="F341" s="2"/>
      <c r="G341" s="2"/>
      <c r="H341" s="1270"/>
      <c r="I341" s="1270"/>
      <c r="J341" s="1270"/>
      <c r="K341" s="1270"/>
      <c r="L341" s="1270"/>
      <c r="M341" s="1270"/>
      <c r="N341" s="2"/>
      <c r="O341" s="2"/>
      <c r="P341" s="68"/>
      <c r="Q341" s="68"/>
      <c r="R341" s="68"/>
      <c r="S341" s="2"/>
      <c r="T341" s="2" t="s">
        <v>1103</v>
      </c>
      <c r="V341" s="2"/>
      <c r="W341" s="2"/>
      <c r="X341" s="2"/>
      <c r="Y341" s="2"/>
      <c r="AA341" s="1270"/>
      <c r="AB341" s="1270"/>
      <c r="AC341" s="1270"/>
      <c r="AD341" s="1270"/>
      <c r="AE341" s="1270"/>
      <c r="AF341" s="1270"/>
      <c r="AG341" s="2"/>
      <c r="AH341" s="2"/>
      <c r="AI341" s="68"/>
      <c r="AJ341" s="68"/>
      <c r="AK341" s="68"/>
    </row>
    <row r="342" spans="2:66" ht="13.2" customHeight="1">
      <c r="B342" s="2" t="s">
        <v>1140</v>
      </c>
      <c r="C342" s="2"/>
      <c r="D342" s="2"/>
      <c r="E342" s="2"/>
      <c r="F342" s="2"/>
      <c r="G342" s="2"/>
      <c r="H342" s="1292"/>
      <c r="I342" s="1292"/>
      <c r="J342" s="1292"/>
      <c r="K342" s="1292"/>
      <c r="L342" s="1292"/>
      <c r="M342" s="1292"/>
      <c r="N342" s="1331"/>
      <c r="O342" s="1331"/>
      <c r="P342" s="1331"/>
      <c r="Q342" s="1331"/>
      <c r="R342" s="1331"/>
      <c r="S342" s="2"/>
      <c r="T342" s="2" t="s">
        <v>1140</v>
      </c>
      <c r="V342" s="2"/>
      <c r="W342" s="2"/>
      <c r="X342" s="2"/>
      <c r="Y342" s="2"/>
      <c r="AA342" s="1292"/>
      <c r="AB342" s="1292"/>
      <c r="AC342" s="1292"/>
      <c r="AD342" s="1292"/>
      <c r="AE342" s="1292"/>
      <c r="AF342" s="1292"/>
      <c r="AG342" s="1331"/>
      <c r="AH342" s="1331"/>
      <c r="AI342" s="1331"/>
      <c r="AJ342" s="1331"/>
      <c r="AK342" s="1331"/>
    </row>
    <row r="343" spans="2:66" ht="13.2" customHeight="1">
      <c r="B343" s="2"/>
      <c r="C343" s="2"/>
      <c r="D343" s="2"/>
      <c r="E343" s="2"/>
      <c r="F343" s="2"/>
      <c r="G343" s="2"/>
      <c r="P343" s="1184"/>
      <c r="Q343" s="1184"/>
      <c r="R343" s="1184"/>
      <c r="S343" s="1184"/>
      <c r="T343" s="1184"/>
      <c r="U343" s="1184"/>
      <c r="V343" s="2"/>
      <c r="W343" s="2"/>
      <c r="X343" s="68"/>
      <c r="Y343" s="68"/>
      <c r="Z343" s="68"/>
    </row>
    <row r="344" spans="2:66" ht="13.2" customHeight="1">
      <c r="B344" s="2" t="s">
        <v>1151</v>
      </c>
      <c r="C344" s="2"/>
      <c r="D344" s="2"/>
      <c r="E344" s="2"/>
      <c r="F344" s="2"/>
      <c r="H344" s="1331" t="s">
        <v>1083</v>
      </c>
      <c r="I344" s="1331"/>
      <c r="J344" s="1331"/>
      <c r="K344" s="1331"/>
      <c r="L344" s="1331"/>
      <c r="M344" s="1331"/>
      <c r="N344" s="1331"/>
      <c r="O344" s="1331"/>
      <c r="P344" s="1331"/>
      <c r="Q344" s="1331"/>
      <c r="R344" s="1331"/>
      <c r="T344" s="114" t="s">
        <v>1152</v>
      </c>
      <c r="V344" s="2"/>
      <c r="W344" s="2"/>
      <c r="X344" s="2"/>
      <c r="Y344" s="2"/>
      <c r="AA344" s="1331" t="s">
        <v>2733</v>
      </c>
      <c r="AB344" s="1331"/>
      <c r="AC344" s="1331"/>
      <c r="AD344" s="1331"/>
      <c r="AE344" s="1331"/>
      <c r="AF344" s="1331"/>
      <c r="AG344" s="1331"/>
      <c r="AH344" s="1331"/>
      <c r="AI344" s="1331"/>
      <c r="AJ344" s="1331"/>
      <c r="AK344" s="1331"/>
    </row>
    <row r="345" spans="2:66" ht="13.2" customHeight="1">
      <c r="B345" s="2" t="s">
        <v>1137</v>
      </c>
      <c r="C345" s="2"/>
      <c r="D345" s="2"/>
      <c r="E345" s="2"/>
      <c r="F345" s="2"/>
      <c r="H345" s="1292" t="s">
        <v>2775</v>
      </c>
      <c r="I345" s="1292"/>
      <c r="J345" s="1292"/>
      <c r="K345" s="1292"/>
      <c r="L345" s="1292"/>
      <c r="M345" s="1292"/>
      <c r="N345" s="1292"/>
      <c r="O345" s="1292"/>
      <c r="P345" s="1292"/>
      <c r="Q345" s="1292"/>
      <c r="R345" s="1292"/>
      <c r="T345" s="2" t="s">
        <v>1137</v>
      </c>
      <c r="V345" s="2"/>
      <c r="W345" s="2"/>
      <c r="X345" s="2"/>
      <c r="Y345" s="2"/>
      <c r="AA345" s="1292" t="s">
        <v>2734</v>
      </c>
      <c r="AB345" s="1292"/>
      <c r="AC345" s="1292"/>
      <c r="AD345" s="1292"/>
      <c r="AE345" s="1292"/>
      <c r="AF345" s="1292"/>
      <c r="AG345" s="1292"/>
      <c r="AH345" s="1292"/>
      <c r="AI345" s="1292"/>
      <c r="AJ345" s="1292"/>
      <c r="AK345" s="1292"/>
    </row>
    <row r="346" spans="2:66" ht="13.2" customHeight="1">
      <c r="B346" s="2" t="s">
        <v>1139</v>
      </c>
      <c r="C346" s="2"/>
      <c r="D346" s="2"/>
      <c r="E346" s="2"/>
      <c r="F346" s="2"/>
      <c r="H346" s="1292" t="s">
        <v>2776</v>
      </c>
      <c r="I346" s="1292"/>
      <c r="J346" s="1292"/>
      <c r="K346" s="1292"/>
      <c r="L346" s="1292"/>
      <c r="M346" s="1292"/>
      <c r="N346" s="1292"/>
      <c r="O346" s="1292"/>
      <c r="P346" s="1292"/>
      <c r="Q346" s="1292"/>
      <c r="R346" s="1292"/>
      <c r="T346" s="2" t="s">
        <v>1139</v>
      </c>
      <c r="V346" s="2"/>
      <c r="W346" s="2"/>
      <c r="X346" s="2"/>
      <c r="Y346" s="2"/>
      <c r="AA346" s="1292" t="s">
        <v>2735</v>
      </c>
      <c r="AB346" s="1292"/>
      <c r="AC346" s="1292"/>
      <c r="AD346" s="1292"/>
      <c r="AE346" s="1292"/>
      <c r="AF346" s="1292"/>
      <c r="AG346" s="1292"/>
      <c r="AH346" s="1292"/>
      <c r="AI346" s="1292"/>
      <c r="AJ346" s="1292"/>
      <c r="AK346" s="1292"/>
    </row>
    <row r="347" spans="2:66" ht="13.2" customHeight="1">
      <c r="B347" s="2" t="s">
        <v>1100</v>
      </c>
      <c r="C347" s="2"/>
      <c r="D347" s="2"/>
      <c r="E347" s="2"/>
      <c r="F347" s="2"/>
      <c r="G347" s="2"/>
      <c r="H347" s="1292" t="s">
        <v>2689</v>
      </c>
      <c r="I347" s="1292"/>
      <c r="J347" s="1292"/>
      <c r="K347" s="1292"/>
      <c r="L347" s="1292"/>
      <c r="M347" s="1292"/>
      <c r="N347" s="1292"/>
      <c r="O347" s="1292"/>
      <c r="P347" s="1292"/>
      <c r="Q347" s="1292"/>
      <c r="R347" s="1292"/>
      <c r="T347" s="2" t="s">
        <v>1100</v>
      </c>
      <c r="V347" s="2"/>
      <c r="W347" s="2"/>
      <c r="X347" s="2"/>
      <c r="Y347" s="2"/>
      <c r="AA347" s="1292" t="s">
        <v>2736</v>
      </c>
      <c r="AB347" s="1292"/>
      <c r="AC347" s="1292"/>
      <c r="AD347" s="1292"/>
      <c r="AE347" s="1292"/>
      <c r="AF347" s="1292"/>
      <c r="AG347" s="1292"/>
      <c r="AH347" s="1292"/>
      <c r="AI347" s="1292"/>
      <c r="AJ347" s="1292"/>
      <c r="AK347" s="1292"/>
    </row>
    <row r="348" spans="2:66" ht="13.2" customHeight="1">
      <c r="B348" s="2" t="s">
        <v>1101</v>
      </c>
      <c r="C348" s="2"/>
      <c r="D348" s="2"/>
      <c r="E348" s="2"/>
      <c r="F348" s="2"/>
      <c r="G348" s="2"/>
      <c r="H348" s="1443" t="s">
        <v>2777</v>
      </c>
      <c r="I348" s="1443"/>
      <c r="J348" s="1443"/>
      <c r="K348" s="1443"/>
      <c r="L348" s="1443"/>
      <c r="M348" s="1443"/>
      <c r="N348" s="2" t="s">
        <v>1102</v>
      </c>
      <c r="O348" s="2"/>
      <c r="P348" s="1409" t="s">
        <v>2693</v>
      </c>
      <c r="Q348" s="1409"/>
      <c r="R348" s="1409"/>
      <c r="S348" s="2"/>
      <c r="T348" s="2" t="s">
        <v>1101</v>
      </c>
      <c r="V348" s="2"/>
      <c r="W348" s="2"/>
      <c r="X348" s="2"/>
      <c r="Y348" s="2"/>
      <c r="AA348" s="1443" t="s">
        <v>2748</v>
      </c>
      <c r="AB348" s="1443"/>
      <c r="AC348" s="1443"/>
      <c r="AD348" s="1443"/>
      <c r="AE348" s="1443"/>
      <c r="AF348" s="1443"/>
      <c r="AG348" s="2" t="s">
        <v>1102</v>
      </c>
      <c r="AH348" s="2"/>
      <c r="AI348" s="1409" t="s">
        <v>2693</v>
      </c>
      <c r="AJ348" s="1409"/>
      <c r="AK348" s="1409"/>
    </row>
    <row r="349" spans="2:66" ht="13.2" customHeight="1">
      <c r="B349" s="2" t="s">
        <v>1103</v>
      </c>
      <c r="C349" s="2"/>
      <c r="D349" s="2"/>
      <c r="E349" s="2"/>
      <c r="F349" s="2"/>
      <c r="G349" s="2"/>
      <c r="H349" s="1270" t="s">
        <v>2693</v>
      </c>
      <c r="I349" s="1270"/>
      <c r="J349" s="1270"/>
      <c r="K349" s="1270"/>
      <c r="L349" s="1270"/>
      <c r="M349" s="1270"/>
      <c r="N349" s="2"/>
      <c r="O349" s="2"/>
      <c r="P349" s="68"/>
      <c r="Q349" s="68"/>
      <c r="R349" s="68"/>
      <c r="S349" s="2"/>
      <c r="T349" s="2" t="s">
        <v>1103</v>
      </c>
      <c r="V349" s="2"/>
      <c r="W349" s="2"/>
      <c r="X349" s="2"/>
      <c r="Y349" s="2"/>
      <c r="AA349" s="1270" t="s">
        <v>2749</v>
      </c>
      <c r="AB349" s="1270"/>
      <c r="AC349" s="1270"/>
      <c r="AD349" s="1270"/>
      <c r="AE349" s="1270"/>
      <c r="AF349" s="1270"/>
      <c r="AG349" s="2"/>
      <c r="AH349" s="2"/>
      <c r="AI349" s="68"/>
      <c r="AJ349" s="68"/>
      <c r="AK349" s="68"/>
    </row>
    <row r="350" spans="2:66" ht="13.2" customHeight="1">
      <c r="B350" s="2" t="s">
        <v>1140</v>
      </c>
      <c r="C350" s="2"/>
      <c r="D350" s="2"/>
      <c r="E350" s="2"/>
      <c r="F350" s="2"/>
      <c r="G350" s="2"/>
      <c r="H350" s="1292" t="s">
        <v>2778</v>
      </c>
      <c r="I350" s="1292"/>
      <c r="J350" s="1292"/>
      <c r="K350" s="1292"/>
      <c r="L350" s="1292"/>
      <c r="M350" s="1292"/>
      <c r="N350" s="1331"/>
      <c r="O350" s="1331"/>
      <c r="P350" s="1331"/>
      <c r="Q350" s="1331"/>
      <c r="R350" s="1331"/>
      <c r="S350" s="2"/>
      <c r="T350" s="2" t="s">
        <v>1140</v>
      </c>
      <c r="V350" s="2"/>
      <c r="W350" s="2"/>
      <c r="X350" s="2"/>
      <c r="Y350" s="2"/>
      <c r="AA350" s="1292" t="s">
        <v>2750</v>
      </c>
      <c r="AB350" s="1292"/>
      <c r="AC350" s="1292"/>
      <c r="AD350" s="1292"/>
      <c r="AE350" s="1292"/>
      <c r="AF350" s="1292"/>
      <c r="AG350" s="1331"/>
      <c r="AH350" s="1331"/>
      <c r="AI350" s="1331"/>
      <c r="AJ350" s="1331"/>
      <c r="AK350" s="1331"/>
    </row>
    <row r="351" spans="2:66" ht="13.2"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829</v>
      </c>
    </row>
    <row r="352" spans="2:66" ht="13.2" customHeight="1">
      <c r="B352" s="2"/>
      <c r="C352" s="2"/>
      <c r="D352" s="2"/>
      <c r="E352" s="2"/>
      <c r="F352" s="2"/>
      <c r="I352" s="114" t="s">
        <v>1153</v>
      </c>
      <c r="P352" s="1331" t="s">
        <v>2693</v>
      </c>
      <c r="Q352" s="1331"/>
      <c r="R352" s="1331"/>
      <c r="S352" s="1331"/>
      <c r="T352" s="1331"/>
      <c r="U352" s="1331"/>
      <c r="V352" s="1331"/>
      <c r="W352" s="1331"/>
      <c r="X352" s="1331"/>
      <c r="Y352" s="1331"/>
      <c r="Z352" s="1331"/>
      <c r="AA352" s="1331"/>
      <c r="AB352" s="1331"/>
      <c r="AC352" s="1331"/>
      <c r="AD352" s="1331"/>
      <c r="AE352" s="1331"/>
      <c r="BN352" t="s">
        <v>710</v>
      </c>
    </row>
    <row r="353" spans="1:66" ht="13.2" customHeight="1">
      <c r="B353" s="2"/>
      <c r="C353" s="2"/>
      <c r="D353" s="2"/>
      <c r="E353" s="2"/>
      <c r="F353" s="2"/>
      <c r="I353" s="2" t="s">
        <v>1137</v>
      </c>
      <c r="P353" s="1292"/>
      <c r="Q353" s="1292"/>
      <c r="R353" s="1292"/>
      <c r="S353" s="1292"/>
      <c r="T353" s="1292"/>
      <c r="U353" s="1292"/>
      <c r="V353" s="1292"/>
      <c r="W353" s="1292"/>
      <c r="X353" s="1292"/>
      <c r="Y353" s="1292"/>
      <c r="Z353" s="1292"/>
      <c r="AA353" s="1292"/>
      <c r="AB353" s="1292"/>
      <c r="AC353" s="1292"/>
      <c r="AD353" s="1292"/>
      <c r="AE353" s="1292"/>
      <c r="BN353" t="s">
        <v>860</v>
      </c>
    </row>
    <row r="354" spans="1:66" ht="13.2" customHeight="1">
      <c r="B354" s="2"/>
      <c r="C354" s="2"/>
      <c r="D354" s="2"/>
      <c r="E354" s="2"/>
      <c r="F354" s="2"/>
      <c r="I354" s="2" t="s">
        <v>1139</v>
      </c>
      <c r="P354" s="1292"/>
      <c r="Q354" s="1292"/>
      <c r="R354" s="1292"/>
      <c r="S354" s="1292"/>
      <c r="T354" s="1292"/>
      <c r="U354" s="1292"/>
      <c r="V354" s="1292"/>
      <c r="W354" s="1292"/>
      <c r="X354" s="1292"/>
      <c r="Y354" s="1292"/>
      <c r="Z354" s="1292"/>
      <c r="AA354" s="1292"/>
      <c r="AB354" s="1292"/>
      <c r="AC354" s="1292"/>
      <c r="AD354" s="1292"/>
      <c r="AE354" s="1292"/>
    </row>
    <row r="355" spans="1:66" ht="13.2" customHeight="1">
      <c r="B355" s="2"/>
      <c r="C355" s="2"/>
      <c r="D355" s="2"/>
      <c r="E355" s="2"/>
      <c r="F355" s="2"/>
      <c r="G355" s="2"/>
      <c r="I355" s="2" t="s">
        <v>1100</v>
      </c>
      <c r="P355" s="1292"/>
      <c r="Q355" s="1292"/>
      <c r="R355" s="1292"/>
      <c r="S355" s="1292"/>
      <c r="T355" s="1292"/>
      <c r="U355" s="1292"/>
      <c r="V355" s="1292"/>
      <c r="W355" s="1292"/>
      <c r="X355" s="1292"/>
      <c r="Y355" s="1292"/>
      <c r="Z355" s="1292"/>
      <c r="AA355" s="1292"/>
      <c r="AB355" s="1292"/>
      <c r="AC355" s="1292"/>
      <c r="AD355" s="1292"/>
      <c r="AE355" s="1292"/>
    </row>
    <row r="356" spans="1:66" ht="13.2" customHeight="1">
      <c r="B356" s="2"/>
      <c r="C356" s="2"/>
      <c r="D356" s="2"/>
      <c r="E356" s="2"/>
      <c r="F356" s="2"/>
      <c r="G356" s="2"/>
      <c r="H356" s="1185"/>
      <c r="I356" s="2" t="s">
        <v>1101</v>
      </c>
      <c r="P356" s="1270"/>
      <c r="Q356" s="1270"/>
      <c r="R356" s="1270"/>
      <c r="S356" s="1270"/>
      <c r="T356" s="1270"/>
      <c r="U356" s="1270"/>
      <c r="V356" s="1270"/>
      <c r="W356" s="1270"/>
      <c r="X356" s="1270"/>
      <c r="Y356" s="1270"/>
      <c r="Z356" s="1270"/>
      <c r="AA356" s="2" t="s">
        <v>1102</v>
      </c>
      <c r="AB356" s="2"/>
      <c r="AC356" s="1271"/>
      <c r="AD356" s="1271"/>
      <c r="AE356" s="1271"/>
      <c r="AF356" s="1185"/>
      <c r="AG356" s="2"/>
      <c r="AH356" s="2"/>
      <c r="AI356" s="2"/>
      <c r="AJ356" s="2"/>
      <c r="AK356" s="2"/>
    </row>
    <row r="357" spans="1:66" ht="13.2" customHeight="1">
      <c r="B357" s="2"/>
      <c r="C357" s="2"/>
      <c r="D357" s="2"/>
      <c r="E357" s="2"/>
      <c r="F357" s="2"/>
      <c r="G357" s="2"/>
      <c r="H357" s="1185"/>
      <c r="I357" s="2" t="s">
        <v>1103</v>
      </c>
      <c r="P357" s="1270"/>
      <c r="Q357" s="1270"/>
      <c r="R357" s="1270"/>
      <c r="S357" s="1270"/>
      <c r="T357" s="1270"/>
      <c r="U357" s="1270"/>
      <c r="V357" s="1270"/>
      <c r="W357" s="1270"/>
      <c r="X357" s="1270"/>
      <c r="Y357" s="1270"/>
      <c r="Z357" s="1270"/>
      <c r="AF357" s="1185"/>
      <c r="AG357" s="2"/>
      <c r="AH357" s="2"/>
      <c r="AI357" s="68"/>
      <c r="AJ357" s="68"/>
      <c r="AK357" s="68"/>
    </row>
    <row r="358" spans="1:66" ht="13.2" customHeight="1">
      <c r="B358" s="2"/>
      <c r="C358" s="2"/>
      <c r="D358" s="2"/>
      <c r="E358" s="2"/>
      <c r="F358" s="2"/>
      <c r="G358" s="2"/>
      <c r="I358" s="2" t="s">
        <v>1140</v>
      </c>
      <c r="P358" s="1331"/>
      <c r="Q358" s="1331"/>
      <c r="R358" s="1331"/>
      <c r="S358" s="1331"/>
      <c r="T358" s="1331"/>
      <c r="U358" s="1331"/>
      <c r="V358" s="1331"/>
      <c r="W358" s="1331"/>
      <c r="X358" s="1331"/>
      <c r="Y358" s="1331"/>
      <c r="Z358" s="1331"/>
      <c r="AA358" s="1331"/>
      <c r="AB358" s="1331"/>
      <c r="AC358" s="1331"/>
      <c r="AD358" s="1331"/>
      <c r="AE358" s="1331"/>
    </row>
    <row r="359" spans="1:66" ht="13.2" customHeight="1">
      <c r="T359" s="6"/>
      <c r="U359" s="6"/>
      <c r="V359" s="6"/>
      <c r="W359" s="6"/>
      <c r="X359" s="6"/>
      <c r="Y359" s="6"/>
      <c r="Z359" s="6"/>
      <c r="AU359" s="54"/>
      <c r="AV359" s="54"/>
      <c r="AW359" s="54"/>
      <c r="AX359" s="54"/>
      <c r="AY359" s="54"/>
    </row>
    <row r="360" spans="1:66" ht="13.2" customHeight="1">
      <c r="A360" s="1434" t="s">
        <v>1154</v>
      </c>
      <c r="B360" s="1434"/>
      <c r="C360" s="1434"/>
      <c r="D360" s="1434"/>
      <c r="E360" s="1434"/>
      <c r="F360" s="1434"/>
      <c r="G360" s="1434"/>
      <c r="H360" s="1434"/>
      <c r="I360" s="1434"/>
      <c r="J360" s="1434"/>
      <c r="K360" s="1434"/>
      <c r="L360" s="1434"/>
      <c r="M360" s="1434"/>
      <c r="N360" s="1434"/>
      <c r="O360" s="1434"/>
      <c r="P360" s="1434"/>
      <c r="Q360" s="1434"/>
      <c r="R360" s="1434"/>
      <c r="S360" s="1434"/>
      <c r="T360" s="1434"/>
      <c r="U360" s="1434"/>
      <c r="V360" s="1434"/>
      <c r="W360" s="1434"/>
      <c r="X360" s="1434"/>
      <c r="Y360" s="1434"/>
      <c r="Z360" s="1434"/>
      <c r="AA360" s="1434"/>
      <c r="AB360" s="1434"/>
      <c r="AC360" s="1434"/>
      <c r="AD360" s="1434"/>
      <c r="AE360" s="1434"/>
      <c r="AF360" s="1434"/>
      <c r="AG360" s="1434"/>
      <c r="AH360" s="1434"/>
      <c r="AI360" s="1434"/>
      <c r="AJ360" s="1434"/>
      <c r="AK360" s="1434"/>
      <c r="AL360" s="1434"/>
      <c r="AM360" s="1434"/>
      <c r="AN360" s="1434"/>
      <c r="AO360" s="1434"/>
      <c r="AP360" s="1434"/>
      <c r="AQ360" s="1434"/>
      <c r="AR360" s="1434"/>
      <c r="AS360" s="1434"/>
      <c r="AT360" s="1434"/>
      <c r="AU360" s="54"/>
      <c r="AV360" s="54"/>
      <c r="AW360" s="54"/>
      <c r="AX360" s="54"/>
      <c r="AY360" s="54"/>
    </row>
    <row r="361" spans="1:66" ht="13.2" customHeight="1">
      <c r="A361" s="1434"/>
      <c r="B361" s="1434"/>
      <c r="C361" s="1434"/>
      <c r="D361" s="1434"/>
      <c r="E361" s="1434"/>
      <c r="F361" s="1434"/>
      <c r="G361" s="1434"/>
      <c r="H361" s="1434"/>
      <c r="I361" s="1434"/>
      <c r="J361" s="1434"/>
      <c r="K361" s="1434"/>
      <c r="L361" s="1434"/>
      <c r="M361" s="1434"/>
      <c r="N361" s="1434"/>
      <c r="O361" s="1434"/>
      <c r="P361" s="1434"/>
      <c r="Q361" s="1434"/>
      <c r="R361" s="1434"/>
      <c r="S361" s="1434"/>
      <c r="T361" s="1434"/>
      <c r="U361" s="1434"/>
      <c r="V361" s="1434"/>
      <c r="W361" s="1434"/>
      <c r="X361" s="1434"/>
      <c r="Y361" s="1434"/>
      <c r="Z361" s="1434"/>
      <c r="AA361" s="1434"/>
      <c r="AB361" s="1434"/>
      <c r="AC361" s="1434"/>
      <c r="AD361" s="1434"/>
      <c r="AE361" s="1434"/>
      <c r="AF361" s="1434"/>
      <c r="AG361" s="1434"/>
      <c r="AH361" s="1434"/>
      <c r="AI361" s="1434"/>
      <c r="AJ361" s="1434"/>
      <c r="AK361" s="1434"/>
      <c r="AL361" s="1434"/>
      <c r="AM361" s="1434"/>
      <c r="AN361" s="1434"/>
      <c r="AO361" s="1434"/>
      <c r="AP361" s="1434"/>
      <c r="AQ361" s="1434"/>
      <c r="AR361" s="1434"/>
      <c r="AS361" s="1434"/>
      <c r="AT361" s="1434"/>
      <c r="AU361" s="19"/>
      <c r="AV361" s="19"/>
      <c r="AW361" s="19"/>
      <c r="AX361" s="19"/>
      <c r="AY361" s="19"/>
    </row>
    <row r="362" spans="1:66" ht="13.2"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3.2" customHeight="1">
      <c r="A363" s="1" t="s">
        <v>885</v>
      </c>
      <c r="B363" s="1"/>
      <c r="C363" s="1" t="s">
        <v>1155</v>
      </c>
    </row>
    <row r="364" spans="1:66" ht="13.2" customHeight="1">
      <c r="D364" s="2" t="s">
        <v>702</v>
      </c>
      <c r="M364" s="1288" t="s">
        <v>860</v>
      </c>
      <c r="N364" s="1288"/>
      <c r="P364" t="s">
        <v>1156</v>
      </c>
      <c r="AJ364" s="1288" t="s">
        <v>829</v>
      </c>
      <c r="AK364" s="1288"/>
    </row>
    <row r="365" spans="1:66" ht="13.2" customHeight="1">
      <c r="D365" s="2" t="s">
        <v>700</v>
      </c>
      <c r="M365" s="1288" t="s">
        <v>829</v>
      </c>
      <c r="N365" s="1288"/>
      <c r="P365" s="2" t="s">
        <v>1157</v>
      </c>
      <c r="AJ365" s="1328">
        <v>0</v>
      </c>
      <c r="AK365" s="1328"/>
    </row>
    <row r="366" spans="1:66" ht="13.2" customHeight="1">
      <c r="D366" s="2" t="s">
        <v>1158</v>
      </c>
      <c r="M366" s="1288" t="s">
        <v>829</v>
      </c>
      <c r="N366" s="1288"/>
      <c r="P366" t="s">
        <v>1159</v>
      </c>
      <c r="AJ366" s="1288" t="s">
        <v>829</v>
      </c>
      <c r="AK366" s="1288"/>
    </row>
    <row r="367" spans="1:66" ht="13.2" customHeight="1">
      <c r="D367" s="2" t="s">
        <v>1160</v>
      </c>
      <c r="M367" s="1288" t="s">
        <v>829</v>
      </c>
      <c r="N367" s="1288"/>
      <c r="Q367" s="2"/>
    </row>
    <row r="368" spans="1:66" ht="13.2" customHeight="1">
      <c r="Q368" s="2"/>
    </row>
    <row r="369" spans="1:34" ht="13.2" customHeight="1">
      <c r="Q369" s="2"/>
    </row>
    <row r="370" spans="1:34" ht="13.2" customHeight="1">
      <c r="A370" s="1" t="s">
        <v>926</v>
      </c>
      <c r="B370" s="1"/>
      <c r="C370" s="1" t="s">
        <v>1161</v>
      </c>
      <c r="D370" s="1"/>
    </row>
    <row r="371" spans="1:34" ht="13.2" customHeight="1">
      <c r="D371" s="28" t="s">
        <v>1162</v>
      </c>
      <c r="E371" s="1100"/>
      <c r="F371" s="1100"/>
      <c r="G371" s="1100"/>
      <c r="H371" s="1100"/>
      <c r="I371" s="1100"/>
      <c r="J371" s="1100"/>
      <c r="K371" s="1100"/>
      <c r="L371" s="1100"/>
      <c r="M371" s="1100"/>
      <c r="N371" s="1100"/>
      <c r="O371" s="1100"/>
      <c r="P371" s="1100"/>
      <c r="Q371" s="1100"/>
      <c r="R371" s="1100"/>
      <c r="S371" s="1100"/>
      <c r="T371" s="1100"/>
      <c r="U371" s="1100"/>
      <c r="V371" s="1100"/>
      <c r="W371" s="1100"/>
      <c r="X371" s="1100"/>
      <c r="Y371" s="1100"/>
      <c r="Z371" s="1100"/>
      <c r="AA371" s="1100"/>
      <c r="AB371" s="1100"/>
      <c r="AC371" s="1100"/>
      <c r="AD371" s="1100"/>
      <c r="AE371" s="1100"/>
    </row>
    <row r="372" spans="1:34" ht="13.2" customHeight="1">
      <c r="D372" s="28" t="s">
        <v>1163</v>
      </c>
      <c r="E372" s="1100"/>
      <c r="F372" s="1100"/>
      <c r="G372" s="1100"/>
      <c r="H372" s="1100"/>
      <c r="I372" s="1100"/>
      <c r="J372" s="1100"/>
      <c r="K372" s="1100"/>
      <c r="L372" s="1100"/>
      <c r="M372" s="1100"/>
      <c r="N372" s="1288" t="s">
        <v>829</v>
      </c>
      <c r="O372" s="1288"/>
      <c r="P372" s="1100"/>
      <c r="Q372" s="1100"/>
      <c r="R372" s="1100"/>
      <c r="S372" s="1100"/>
      <c r="T372" s="1100"/>
      <c r="U372" s="1100"/>
      <c r="V372" s="1100"/>
      <c r="W372" s="1100"/>
      <c r="X372" s="1100"/>
      <c r="Y372" s="1100"/>
      <c r="Z372" s="1100"/>
      <c r="AC372" s="1100"/>
      <c r="AD372" s="1100"/>
      <c r="AE372" s="1100"/>
    </row>
    <row r="373" spans="1:34" ht="13.2" customHeight="1">
      <c r="E373" t="s">
        <v>1164</v>
      </c>
      <c r="Y373" s="1288" t="s">
        <v>829</v>
      </c>
      <c r="Z373" s="1288"/>
    </row>
    <row r="374" spans="1:34" ht="13.2" customHeight="1">
      <c r="D374" s="2" t="s">
        <v>1165</v>
      </c>
      <c r="Q374" s="1331"/>
      <c r="R374" s="1331"/>
      <c r="S374" s="1331"/>
      <c r="T374" s="1331"/>
      <c r="U374" s="1331"/>
      <c r="V374" s="1331"/>
      <c r="W374" s="1331"/>
      <c r="X374" s="1331"/>
      <c r="Y374" s="1331"/>
      <c r="Z374" s="1331"/>
      <c r="AA374" s="1331"/>
      <c r="AB374" s="1331"/>
      <c r="AC374" s="1331"/>
      <c r="AD374" s="1331"/>
      <c r="AE374" s="1331"/>
      <c r="AF374" s="1331"/>
      <c r="AG374" s="1331"/>
    </row>
    <row r="375" spans="1:34" ht="13.2" customHeight="1">
      <c r="D375" t="s">
        <v>1166</v>
      </c>
      <c r="E375" s="1100"/>
      <c r="F375" s="1100"/>
      <c r="G375" s="1100"/>
      <c r="H375" s="1100"/>
      <c r="I375" s="1100"/>
      <c r="J375" s="1100"/>
      <c r="K375" s="1100"/>
      <c r="L375" s="1100"/>
      <c r="M375" s="1100"/>
      <c r="N375" s="1100"/>
      <c r="O375" s="1100"/>
      <c r="P375" s="1100"/>
      <c r="Q375" s="1100"/>
      <c r="R375" s="1100"/>
      <c r="S375" s="1100"/>
      <c r="T375" s="1100"/>
      <c r="U375" s="1100"/>
      <c r="V375" s="1100"/>
      <c r="W375" s="1100"/>
      <c r="X375" s="1100"/>
      <c r="Y375" s="1100"/>
      <c r="Z375" s="1100"/>
      <c r="AA375" s="1100"/>
      <c r="AB375" s="1100"/>
      <c r="AC375" s="1100"/>
      <c r="AD375" s="1100"/>
      <c r="AE375" s="1100"/>
    </row>
    <row r="376" spans="1:34" ht="13.2" customHeight="1">
      <c r="D376" t="s">
        <v>1167</v>
      </c>
      <c r="E376" s="1100"/>
      <c r="F376" s="1100"/>
      <c r="G376" s="1100"/>
      <c r="H376" s="1100"/>
      <c r="I376" s="1100"/>
      <c r="J376" s="1288" t="s">
        <v>829</v>
      </c>
      <c r="K376" s="1288"/>
      <c r="L376" s="1100"/>
      <c r="M376" s="1100"/>
      <c r="N376" s="1100"/>
      <c r="O376" s="1100"/>
      <c r="P376" s="1100"/>
      <c r="Q376" s="1100"/>
      <c r="R376" s="1100"/>
      <c r="S376" s="1100"/>
      <c r="T376" s="1100"/>
      <c r="U376" s="1100"/>
      <c r="V376" s="1100"/>
      <c r="W376" s="1100"/>
      <c r="X376" s="1100"/>
      <c r="Y376" s="1100"/>
      <c r="Z376" s="1100"/>
      <c r="AC376" s="1100"/>
      <c r="AD376" s="1100"/>
      <c r="AE376" s="1100"/>
    </row>
    <row r="377" spans="1:34" ht="13.2" customHeight="1">
      <c r="E377" s="1424" t="s">
        <v>1168</v>
      </c>
      <c r="F377" s="1424"/>
      <c r="G377" s="1424"/>
      <c r="H377" s="1424"/>
      <c r="I377" s="1424"/>
      <c r="J377" s="1424"/>
      <c r="K377" s="1424"/>
      <c r="L377" s="1424"/>
      <c r="M377" s="1424"/>
      <c r="N377" s="1424"/>
      <c r="O377" s="1424"/>
      <c r="P377" s="1424"/>
      <c r="Q377" s="1424"/>
      <c r="R377" s="1424"/>
      <c r="S377" s="1424"/>
      <c r="T377" s="1424"/>
      <c r="U377" s="1424"/>
      <c r="V377" s="1424"/>
      <c r="W377" s="1424"/>
      <c r="X377" s="1424"/>
      <c r="Y377" s="1424"/>
      <c r="Z377" s="1424"/>
      <c r="AA377" s="1424"/>
      <c r="AB377" s="1424"/>
      <c r="AC377" s="1424"/>
      <c r="AD377" s="1424"/>
      <c r="AE377" s="1424"/>
      <c r="AF377" s="1424"/>
      <c r="AG377" s="1424"/>
      <c r="AH377" s="1424"/>
    </row>
    <row r="378" spans="1:34" ht="13.2" customHeight="1">
      <c r="E378" s="1424"/>
      <c r="F378" s="1424"/>
      <c r="G378" s="1424"/>
      <c r="H378" s="1424"/>
      <c r="I378" s="1424"/>
      <c r="J378" s="1424"/>
      <c r="K378" s="1424"/>
      <c r="L378" s="1424"/>
      <c r="M378" s="1424"/>
      <c r="N378" s="1424"/>
      <c r="O378" s="1424"/>
      <c r="P378" s="1424"/>
      <c r="Q378" s="1424"/>
      <c r="R378" s="1424"/>
      <c r="S378" s="1424"/>
      <c r="T378" s="1424"/>
      <c r="U378" s="1424"/>
      <c r="V378" s="1424"/>
      <c r="W378" s="1424"/>
      <c r="X378" s="1424"/>
      <c r="Y378" s="1424"/>
      <c r="Z378" s="1424"/>
      <c r="AA378" s="1424"/>
      <c r="AB378" s="1424"/>
      <c r="AC378" s="1424"/>
      <c r="AD378" s="1424"/>
      <c r="AE378" s="1424"/>
      <c r="AF378" s="1424"/>
      <c r="AG378" s="1424"/>
      <c r="AH378" s="1424"/>
    </row>
    <row r="379" spans="1:34" ht="13.2" customHeight="1">
      <c r="E379" s="2" t="s">
        <v>1169</v>
      </c>
      <c r="F379" s="2"/>
      <c r="G379" s="2"/>
      <c r="H379" s="2"/>
      <c r="I379" s="2"/>
      <c r="J379" s="2"/>
      <c r="K379" s="2"/>
      <c r="L379" s="2"/>
      <c r="N379" s="1300"/>
      <c r="O379" s="1300"/>
      <c r="P379" s="1300"/>
      <c r="Q379" s="1300"/>
      <c r="R379" s="2"/>
      <c r="U379" s="2" t="s">
        <v>1170</v>
      </c>
      <c r="V379" s="2"/>
      <c r="W379" s="2"/>
      <c r="X379" s="2"/>
      <c r="Y379" s="2"/>
      <c r="Z379" s="2"/>
      <c r="AA379" s="2"/>
      <c r="AB379" s="2"/>
      <c r="AC379" s="1300"/>
      <c r="AD379" s="1300"/>
      <c r="AE379" s="1300"/>
      <c r="AF379" s="1300"/>
    </row>
    <row r="380" spans="1:34" ht="13.2" customHeight="1">
      <c r="E380" s="2" t="s">
        <v>1171</v>
      </c>
      <c r="F380" s="2"/>
      <c r="G380" s="2"/>
      <c r="H380" s="2"/>
      <c r="I380" s="2"/>
      <c r="J380" s="2"/>
      <c r="K380" s="2"/>
      <c r="L380" s="2"/>
      <c r="N380" s="1300"/>
      <c r="O380" s="1300"/>
      <c r="P380" s="1300"/>
      <c r="Q380" s="1300"/>
      <c r="R380" s="2"/>
      <c r="U380" s="2" t="s">
        <v>1172</v>
      </c>
      <c r="V380" s="2"/>
      <c r="W380" s="2"/>
      <c r="X380" s="2"/>
      <c r="Y380" s="2"/>
      <c r="Z380" s="2"/>
      <c r="AA380" s="2"/>
      <c r="AB380" s="2"/>
      <c r="AC380" s="1300"/>
      <c r="AD380" s="1300"/>
      <c r="AE380" s="1300"/>
      <c r="AF380" s="1300"/>
    </row>
    <row r="381" spans="1:34" ht="13.2" customHeight="1">
      <c r="E381" s="2" t="s">
        <v>1173</v>
      </c>
      <c r="F381" s="2"/>
      <c r="G381" s="2"/>
      <c r="H381" s="2"/>
      <c r="I381" s="2"/>
      <c r="J381" s="2"/>
      <c r="K381" s="2"/>
      <c r="L381" s="2"/>
      <c r="N381" s="1300"/>
      <c r="O381" s="1300"/>
      <c r="P381" s="1300"/>
      <c r="Q381" s="1300"/>
      <c r="R381" s="2"/>
      <c r="V381" s="2"/>
      <c r="W381" s="2"/>
      <c r="X381" s="2"/>
      <c r="Y381" s="2"/>
      <c r="Z381" s="2"/>
      <c r="AA381" s="2"/>
      <c r="AB381" s="2"/>
    </row>
    <row r="382" spans="1:34" ht="13.2" customHeight="1">
      <c r="E382" s="2" t="s">
        <v>1174</v>
      </c>
      <c r="F382" s="2"/>
      <c r="G382" s="2"/>
      <c r="H382" s="2"/>
      <c r="I382" s="2"/>
      <c r="J382" s="2"/>
      <c r="K382" s="2"/>
      <c r="L382" s="2"/>
      <c r="N382" s="1412"/>
      <c r="O382" s="1412"/>
      <c r="P382" s="1412"/>
      <c r="Q382" s="1412"/>
      <c r="R382" s="1412"/>
      <c r="S382" s="1412"/>
      <c r="T382" s="1412"/>
      <c r="U382" s="1412"/>
      <c r="V382" s="1412"/>
      <c r="W382" s="1412"/>
      <c r="X382" s="1412"/>
      <c r="Y382" s="1412"/>
      <c r="Z382" s="1412"/>
      <c r="AA382" s="1412"/>
      <c r="AB382" s="1412"/>
      <c r="AC382" s="1412"/>
      <c r="AD382" s="1412"/>
      <c r="AE382" s="1412"/>
      <c r="AF382" s="1412"/>
    </row>
    <row r="383" spans="1:34" ht="13.2" customHeight="1">
      <c r="E383" s="2"/>
      <c r="F383" s="2"/>
      <c r="G383" s="2"/>
      <c r="H383" s="2"/>
      <c r="I383" s="2"/>
      <c r="J383" s="2"/>
      <c r="K383" s="2"/>
      <c r="L383" s="2"/>
      <c r="N383" s="1413"/>
      <c r="O383" s="1413"/>
      <c r="P383" s="1413"/>
      <c r="Q383" s="1413"/>
      <c r="R383" s="1413"/>
      <c r="S383" s="1413"/>
      <c r="T383" s="1413"/>
      <c r="U383" s="1413"/>
      <c r="V383" s="1413"/>
      <c r="W383" s="1413"/>
      <c r="X383" s="1413"/>
      <c r="Y383" s="1413"/>
      <c r="Z383" s="1413"/>
      <c r="AA383" s="1413"/>
      <c r="AB383" s="1413"/>
      <c r="AC383" s="1413"/>
      <c r="AD383" s="1413"/>
      <c r="AE383" s="1413"/>
      <c r="AF383" s="1413"/>
    </row>
    <row r="384" spans="1:34" ht="13.2" customHeight="1">
      <c r="C384" s="360"/>
      <c r="E384" s="2"/>
      <c r="F384" s="2"/>
      <c r="G384" s="2"/>
      <c r="H384" s="2"/>
      <c r="I384" s="2"/>
      <c r="J384" s="2"/>
      <c r="K384" s="2"/>
      <c r="L384" s="2"/>
    </row>
    <row r="385" spans="1:36" ht="13.2" customHeight="1">
      <c r="D385" s="1" t="s">
        <v>1175</v>
      </c>
      <c r="E385" s="1"/>
      <c r="F385" s="2"/>
      <c r="G385" s="2"/>
      <c r="H385" s="2"/>
      <c r="I385" s="2"/>
      <c r="J385" s="2"/>
      <c r="K385" s="2"/>
      <c r="L385" s="2"/>
    </row>
    <row r="386" spans="1:36" ht="13.2" customHeight="1">
      <c r="E386" s="2" t="s">
        <v>1176</v>
      </c>
      <c r="F386" s="2"/>
      <c r="G386" s="2"/>
      <c r="H386" s="2"/>
      <c r="I386" s="2"/>
      <c r="J386" s="2"/>
      <c r="K386" s="2"/>
      <c r="L386" s="2"/>
      <c r="N386" t="s">
        <v>902</v>
      </c>
      <c r="R386" s="21" t="s">
        <v>903</v>
      </c>
      <c r="S386" s="1414"/>
      <c r="T386" s="1414"/>
      <c r="U386" s="1058" t="s">
        <v>904</v>
      </c>
      <c r="V386" s="1414"/>
      <c r="W386" s="1414"/>
      <c r="Y386" t="s">
        <v>902</v>
      </c>
      <c r="AC386" s="21" t="s">
        <v>903</v>
      </c>
      <c r="AD386" s="1414"/>
      <c r="AE386" s="1414"/>
      <c r="AF386" s="1058" t="s">
        <v>904</v>
      </c>
      <c r="AG386" s="1414"/>
      <c r="AH386" s="1414"/>
    </row>
    <row r="387" spans="1:36" ht="13.2" customHeight="1">
      <c r="E387" s="2" t="s">
        <v>1177</v>
      </c>
      <c r="F387" s="2"/>
      <c r="G387" s="2"/>
      <c r="H387" s="2"/>
      <c r="I387" s="2"/>
      <c r="J387" s="2"/>
      <c r="K387" s="2"/>
      <c r="L387" s="2"/>
      <c r="N387" s="1414"/>
      <c r="O387" s="1414"/>
      <c r="P387" s="1414"/>
    </row>
    <row r="388" spans="1:36" ht="13.2" customHeight="1">
      <c r="E388" s="114" t="s">
        <v>1178</v>
      </c>
      <c r="F388" s="2"/>
      <c r="G388" s="2"/>
      <c r="H388" s="2"/>
      <c r="I388" s="2"/>
      <c r="J388" s="2"/>
      <c r="K388" s="2"/>
      <c r="L388" s="2"/>
      <c r="AG388" s="1405" t="s">
        <v>829</v>
      </c>
      <c r="AH388" s="1405"/>
    </row>
    <row r="389" spans="1:36" ht="13.2" customHeight="1">
      <c r="E389" s="2"/>
      <c r="F389" s="2"/>
      <c r="G389" s="2" t="s">
        <v>1179</v>
      </c>
      <c r="H389" s="2"/>
      <c r="I389" s="2"/>
      <c r="J389" s="2"/>
      <c r="K389" s="2"/>
      <c r="L389" s="2"/>
      <c r="AG389" s="1405" t="s">
        <v>829</v>
      </c>
      <c r="AH389" s="1405"/>
    </row>
    <row r="390" spans="1:36" ht="13.2" customHeight="1">
      <c r="E390" s="2"/>
      <c r="F390" s="2"/>
      <c r="G390" s="197" t="s">
        <v>1180</v>
      </c>
      <c r="H390" s="2"/>
      <c r="I390" s="2"/>
      <c r="J390" s="2"/>
      <c r="K390" s="2"/>
      <c r="L390" s="2"/>
      <c r="V390" s="1288" t="s">
        <v>829</v>
      </c>
      <c r="W390" s="1288"/>
      <c r="Y390" s="17" t="s">
        <v>1181</v>
      </c>
    </row>
    <row r="391" spans="1:36" ht="13.2" customHeight="1">
      <c r="E391" s="2" t="s">
        <v>1182</v>
      </c>
      <c r="F391" s="2"/>
      <c r="G391" s="2"/>
      <c r="H391" s="2"/>
      <c r="I391" s="2"/>
      <c r="J391" s="2"/>
      <c r="K391" s="2"/>
      <c r="L391" s="2"/>
      <c r="V391" s="1288" t="s">
        <v>829</v>
      </c>
      <c r="W391" s="1288"/>
      <c r="Y391" s="2" t="s">
        <v>1183</v>
      </c>
    </row>
    <row r="392" spans="1:36" ht="13.2" customHeight="1"/>
    <row r="393" spans="1:36" ht="13.2" customHeight="1">
      <c r="A393" s="1" t="s">
        <v>1184</v>
      </c>
      <c r="B393" s="1"/>
    </row>
    <row r="394" spans="1:36" ht="13.2" customHeight="1">
      <c r="D394" t="s">
        <v>1185</v>
      </c>
      <c r="J394" s="1331" t="s">
        <v>829</v>
      </c>
      <c r="K394" s="1331"/>
      <c r="L394" s="1331"/>
      <c r="M394" s="1331"/>
      <c r="N394" s="1331"/>
      <c r="O394" s="1331"/>
      <c r="P394" s="1331"/>
      <c r="Q394" s="1331"/>
      <c r="R394" s="1331"/>
      <c r="S394" s="1331"/>
      <c r="T394" s="1331"/>
      <c r="U394" s="1331"/>
      <c r="V394" s="6" t="s">
        <v>1186</v>
      </c>
      <c r="W394" s="6"/>
      <c r="X394" s="6"/>
      <c r="Y394" s="6"/>
      <c r="Z394" s="6"/>
      <c r="AA394" s="6"/>
      <c r="AB394" s="6"/>
      <c r="AC394" s="1331"/>
      <c r="AD394" s="1331"/>
      <c r="AE394" s="1331"/>
      <c r="AF394" s="1331"/>
      <c r="AG394" s="1331"/>
      <c r="AH394" s="1331"/>
      <c r="AI394" s="1331"/>
      <c r="AJ394" s="1331"/>
    </row>
    <row r="395" spans="1:36" ht="13.2" customHeight="1">
      <c r="D395" s="2" t="s">
        <v>1187</v>
      </c>
      <c r="J395" s="1292"/>
      <c r="K395" s="1292"/>
      <c r="L395" s="1292"/>
      <c r="M395" s="1292"/>
      <c r="N395" s="1292"/>
      <c r="O395" s="1292"/>
      <c r="P395" s="1292"/>
      <c r="Q395" s="1292"/>
      <c r="R395" s="1292"/>
      <c r="S395" s="1292"/>
      <c r="T395" s="1292"/>
      <c r="U395" s="1292"/>
      <c r="V395" s="2" t="s">
        <v>1187</v>
      </c>
      <c r="W395" s="6"/>
      <c r="X395" s="6"/>
      <c r="Y395" s="6"/>
      <c r="Z395" s="6"/>
      <c r="AA395" s="6"/>
      <c r="AB395" s="6"/>
      <c r="AC395" s="1331"/>
      <c r="AD395" s="1331"/>
      <c r="AE395" s="1331"/>
      <c r="AF395" s="1331"/>
      <c r="AG395" s="1331"/>
      <c r="AH395" s="1331"/>
      <c r="AI395" s="1331"/>
      <c r="AJ395" s="1331"/>
    </row>
    <row r="396" spans="1:36" ht="13.2" customHeight="1">
      <c r="D396" s="2" t="s">
        <v>828</v>
      </c>
      <c r="J396" s="1292"/>
      <c r="K396" s="1292"/>
      <c r="L396" s="1292"/>
      <c r="M396" s="1292"/>
      <c r="N396" s="1292"/>
      <c r="O396" s="1292"/>
      <c r="P396" s="1292"/>
      <c r="Q396" s="1292"/>
      <c r="R396" s="1292"/>
      <c r="S396" s="1292"/>
      <c r="T396" s="1292"/>
      <c r="U396" s="1292"/>
      <c r="V396" s="2" t="s">
        <v>828</v>
      </c>
      <c r="W396" s="6"/>
      <c r="X396" s="6"/>
      <c r="Y396" s="6"/>
      <c r="Z396" s="6"/>
      <c r="AA396" s="6"/>
      <c r="AB396" s="6"/>
      <c r="AC396" s="1331"/>
      <c r="AD396" s="1331"/>
      <c r="AE396" s="1331"/>
      <c r="AF396" s="1331"/>
      <c r="AG396" s="1331"/>
      <c r="AH396" s="1331"/>
      <c r="AI396" s="1331"/>
      <c r="AJ396" s="1331"/>
    </row>
    <row r="397" spans="1:36" ht="13.2" customHeight="1">
      <c r="D397" t="s">
        <v>1188</v>
      </c>
      <c r="J397" s="1309"/>
      <c r="K397" s="1309"/>
      <c r="L397" s="1309"/>
      <c r="M397" s="1309"/>
      <c r="N397" s="1309"/>
      <c r="O397" s="1309"/>
      <c r="P397" s="1309"/>
      <c r="Q397" s="1309"/>
      <c r="R397" s="1309"/>
      <c r="S397" s="1309"/>
      <c r="T397" s="1309"/>
      <c r="U397" s="1309"/>
      <c r="V397" s="1331"/>
      <c r="W397" s="1331"/>
      <c r="X397" s="1331"/>
      <c r="Y397" s="1331"/>
      <c r="Z397" s="1331"/>
      <c r="AA397" s="1331"/>
      <c r="AB397" s="1331"/>
      <c r="AC397" s="1331"/>
      <c r="AD397" s="1331"/>
      <c r="AE397" s="1331"/>
      <c r="AF397" s="1331"/>
      <c r="AG397" s="1331"/>
      <c r="AH397" s="1331"/>
      <c r="AI397" s="1331"/>
      <c r="AJ397" s="1331"/>
    </row>
    <row r="398" spans="1:36" ht="13.2" customHeight="1">
      <c r="D398" t="s">
        <v>1189</v>
      </c>
      <c r="Q398" s="1404"/>
      <c r="R398" s="1404"/>
      <c r="S398" s="1404"/>
      <c r="T398" s="1404"/>
      <c r="U398" s="1404"/>
      <c r="V398" t="s">
        <v>1190</v>
      </c>
      <c r="AI398" s="1288" t="s">
        <v>710</v>
      </c>
      <c r="AJ398" s="1288"/>
    </row>
    <row r="399" spans="1:36" ht="13.2" customHeight="1">
      <c r="D399" t="s">
        <v>1191</v>
      </c>
      <c r="Q399" s="1407"/>
      <c r="R399" s="1408"/>
      <c r="S399" s="1408"/>
      <c r="T399" s="1408"/>
      <c r="U399" s="1408"/>
      <c r="W399" s="16" t="s">
        <v>1192</v>
      </c>
      <c r="AG399" s="1399"/>
      <c r="AH399" s="1399"/>
      <c r="AI399" s="1399"/>
      <c r="AJ399" s="1399"/>
    </row>
    <row r="400" spans="1:36" ht="13.2" customHeight="1">
      <c r="D400" t="s">
        <v>1193</v>
      </c>
      <c r="Q400" s="1406"/>
      <c r="R400" s="1406"/>
      <c r="S400" s="1406"/>
      <c r="T400" s="1406"/>
      <c r="U400" s="1406"/>
      <c r="V400" s="2" t="s">
        <v>1194</v>
      </c>
      <c r="AG400" s="1472"/>
      <c r="AH400" s="1472"/>
      <c r="AI400" s="1472"/>
      <c r="AJ400" s="1472"/>
    </row>
    <row r="401" spans="4:36" ht="13.2" customHeight="1">
      <c r="D401" t="s">
        <v>1101</v>
      </c>
      <c r="I401" s="1443"/>
      <c r="J401" s="1443"/>
      <c r="K401" s="1443"/>
      <c r="L401" s="1443"/>
      <c r="M401" s="1443"/>
      <c r="N401" s="1443"/>
      <c r="Q401" s="2" t="s">
        <v>1102</v>
      </c>
      <c r="S401" s="1410"/>
      <c r="T401" s="1410"/>
      <c r="U401" s="1410"/>
      <c r="V401" t="s">
        <v>1195</v>
      </c>
      <c r="AI401" s="1288" t="s">
        <v>710</v>
      </c>
      <c r="AJ401" s="1288"/>
    </row>
    <row r="402" spans="4:36" ht="13.2" customHeight="1">
      <c r="D402" t="s">
        <v>1196</v>
      </c>
      <c r="Q402" s="1411"/>
      <c r="R402" s="1411"/>
      <c r="S402" s="1411"/>
      <c r="T402" s="1411"/>
      <c r="U402" s="1411"/>
      <c r="V402" t="s">
        <v>1197</v>
      </c>
      <c r="AG402" s="1399"/>
      <c r="AH402" s="1399"/>
      <c r="AI402" s="1399"/>
      <c r="AJ402" s="1399"/>
    </row>
    <row r="403" spans="4:36" ht="13.2" customHeight="1">
      <c r="D403" t="s">
        <v>1198</v>
      </c>
      <c r="Q403" s="1387"/>
      <c r="R403" s="1387"/>
      <c r="S403" s="1387"/>
      <c r="T403" s="1387"/>
      <c r="U403" s="1387"/>
      <c r="V403" t="s">
        <v>1199</v>
      </c>
      <c r="AG403" s="1399"/>
      <c r="AH403" s="1399"/>
      <c r="AI403" s="1399"/>
      <c r="AJ403" s="1399"/>
    </row>
    <row r="404" spans="4:36" ht="13.2" customHeight="1">
      <c r="D404" t="s">
        <v>1200</v>
      </c>
      <c r="AG404" s="1399"/>
      <c r="AH404" s="1399"/>
      <c r="AI404" s="1399"/>
      <c r="AJ404" s="1399"/>
    </row>
    <row r="405" spans="4:36" ht="13.2" customHeight="1">
      <c r="AG405" s="1186"/>
      <c r="AH405" s="1186"/>
      <c r="AI405" s="1186"/>
      <c r="AJ405" s="1186"/>
    </row>
    <row r="406" spans="4:36" ht="13.2" customHeight="1">
      <c r="D406" s="2" t="s">
        <v>1201</v>
      </c>
      <c r="AG406" s="1186"/>
      <c r="AH406" s="1186"/>
      <c r="AI406" s="1288" t="s">
        <v>710</v>
      </c>
      <c r="AJ406" s="1288"/>
    </row>
    <row r="407" spans="4:36" ht="13.2" customHeight="1">
      <c r="D407" s="2" t="s">
        <v>1202</v>
      </c>
      <c r="T407" s="1369"/>
      <c r="U407" s="1369"/>
      <c r="V407" s="1369"/>
      <c r="W407" s="1369"/>
      <c r="X407" s="1369"/>
      <c r="Y407" s="1369"/>
      <c r="Z407" s="1369"/>
      <c r="AA407" s="1369"/>
      <c r="AB407" s="1369"/>
      <c r="AC407" s="1369"/>
      <c r="AD407" s="1369"/>
      <c r="AE407" s="1369"/>
      <c r="AF407" s="1369"/>
      <c r="AG407" s="1369"/>
      <c r="AH407" s="1369"/>
      <c r="AI407" s="1369"/>
      <c r="AJ407" s="1369"/>
    </row>
    <row r="408" spans="4:36" ht="13.2" customHeight="1">
      <c r="D408" s="2" t="s">
        <v>1203</v>
      </c>
      <c r="T408" s="1369"/>
      <c r="U408" s="1369"/>
      <c r="V408" s="1369"/>
      <c r="W408" s="1369"/>
      <c r="X408" s="1369"/>
      <c r="Y408" s="1369"/>
      <c r="Z408" s="1369"/>
      <c r="AA408" s="1369"/>
      <c r="AB408" s="1369"/>
      <c r="AC408" s="1369"/>
      <c r="AD408" s="1369"/>
      <c r="AE408" s="1369"/>
      <c r="AF408" s="1369"/>
      <c r="AG408" s="1369"/>
      <c r="AH408" s="1369"/>
      <c r="AI408" s="1369"/>
      <c r="AJ408" s="1369"/>
    </row>
    <row r="409" spans="4:36" ht="13.2" customHeight="1">
      <c r="AG409" s="1186"/>
      <c r="AH409" s="1186"/>
      <c r="AI409" s="1186"/>
      <c r="AJ409" s="1186"/>
    </row>
    <row r="410" spans="4:36" ht="13.2" customHeight="1">
      <c r="D410" s="2" t="s">
        <v>1204</v>
      </c>
      <c r="S410" s="1369" t="s">
        <v>860</v>
      </c>
      <c r="T410" s="1369"/>
      <c r="U410" s="1369"/>
      <c r="V410" t="s">
        <v>1205</v>
      </c>
      <c r="AG410" s="1459">
        <v>99</v>
      </c>
      <c r="AH410" s="1459"/>
      <c r="AI410" s="1459"/>
      <c r="AJ410" s="1459"/>
    </row>
    <row r="411" spans="4:36" ht="13.2" customHeight="1">
      <c r="D411" s="2" t="s">
        <v>1206</v>
      </c>
      <c r="S411" s="1369" t="s">
        <v>860</v>
      </c>
      <c r="T411" s="1369"/>
      <c r="U411" s="1369"/>
      <c r="V411" t="s">
        <v>1207</v>
      </c>
      <c r="AE411" s="1398" t="s">
        <v>2751</v>
      </c>
      <c r="AF411" s="1398"/>
      <c r="AG411" s="1398"/>
      <c r="AH411" s="1398"/>
      <c r="AI411" s="1398"/>
      <c r="AJ411" s="1398"/>
    </row>
    <row r="412" spans="4:36" ht="13.2" customHeight="1">
      <c r="D412" s="2" t="s">
        <v>1208</v>
      </c>
      <c r="K412" s="1425"/>
      <c r="L412" s="1425"/>
      <c r="M412" s="1425"/>
      <c r="N412" s="1425"/>
      <c r="O412" s="1425"/>
      <c r="P412" s="1425"/>
      <c r="Q412" s="1425"/>
      <c r="R412" s="1425"/>
      <c r="S412" s="1425"/>
      <c r="T412" s="1425"/>
      <c r="U412" s="1425"/>
      <c r="V412" s="1425"/>
      <c r="W412" s="1425"/>
      <c r="X412" s="1425"/>
      <c r="Y412" s="1425"/>
      <c r="Z412" s="1425"/>
      <c r="AA412" s="1425"/>
      <c r="AB412" s="1425"/>
      <c r="AC412" s="1425"/>
      <c r="AD412" s="1425"/>
      <c r="AE412" s="1425"/>
      <c r="AF412" s="1425"/>
      <c r="AG412" s="1425"/>
      <c r="AH412" s="1425"/>
      <c r="AI412" s="1425"/>
      <c r="AJ412" s="1425"/>
    </row>
    <row r="413" spans="4:36" ht="13.2" customHeight="1">
      <c r="D413" s="2" t="s">
        <v>1209</v>
      </c>
      <c r="K413" s="1425" t="s">
        <v>2752</v>
      </c>
      <c r="L413" s="1425"/>
      <c r="M413" s="1425"/>
      <c r="N413" s="1425"/>
      <c r="O413" s="1425"/>
      <c r="P413" s="1425"/>
      <c r="Q413" s="1425"/>
      <c r="R413" s="1425"/>
      <c r="S413" s="1425"/>
      <c r="T413" s="1425"/>
      <c r="U413" s="1425"/>
      <c r="V413" s="1425"/>
      <c r="W413" s="1425"/>
      <c r="X413" s="1425"/>
      <c r="Y413" s="1425"/>
      <c r="Z413" s="1425"/>
      <c r="AA413" s="1425"/>
      <c r="AB413" s="1425"/>
      <c r="AC413" s="1425"/>
      <c r="AD413" s="1425"/>
      <c r="AE413" s="1425"/>
      <c r="AF413" s="1425"/>
      <c r="AG413" s="1425"/>
      <c r="AH413" s="1425"/>
      <c r="AI413" s="1425"/>
      <c r="AJ413" s="1425"/>
    </row>
    <row r="414" spans="4:36" ht="13.2" customHeight="1">
      <c r="D414" s="2" t="s">
        <v>1210</v>
      </c>
      <c r="E414" s="1067"/>
      <c r="F414" s="1067"/>
      <c r="G414" s="1067"/>
      <c r="H414" s="1067"/>
      <c r="I414" s="1067"/>
      <c r="J414" s="1067"/>
      <c r="K414" s="1067"/>
      <c r="L414" s="1067"/>
      <c r="M414" s="1067"/>
      <c r="N414" s="1067"/>
      <c r="O414" s="1067"/>
      <c r="P414" s="1067"/>
      <c r="Q414" s="1067"/>
      <c r="R414" s="1067"/>
      <c r="S414" s="1461" t="s">
        <v>2753</v>
      </c>
      <c r="T414" s="1461"/>
      <c r="U414" s="1461"/>
      <c r="V414" s="1461"/>
      <c r="W414" s="1461"/>
      <c r="X414" s="1461"/>
      <c r="Y414" s="1461"/>
      <c r="Z414" s="1461"/>
      <c r="AA414" s="1461"/>
      <c r="AB414" s="1461"/>
      <c r="AC414" s="1461"/>
      <c r="AD414" s="1461"/>
      <c r="AE414" s="1461"/>
      <c r="AF414" s="1461"/>
      <c r="AG414" s="1461"/>
      <c r="AH414" s="1461"/>
      <c r="AI414" s="1461"/>
      <c r="AJ414" s="1461"/>
    </row>
    <row r="415" spans="4:36" ht="13.2" customHeight="1">
      <c r="D415" s="1462" t="s">
        <v>1211</v>
      </c>
      <c r="E415" s="1462"/>
      <c r="F415" s="1462"/>
      <c r="G415" s="1462"/>
      <c r="H415" s="1462"/>
      <c r="I415" s="1462"/>
      <c r="J415" s="1462"/>
      <c r="K415" s="1462"/>
      <c r="L415" s="1462"/>
      <c r="M415" s="1462"/>
      <c r="N415" s="1462"/>
      <c r="O415" s="1462"/>
      <c r="P415" s="1462"/>
      <c r="Q415" s="1462"/>
      <c r="R415" s="1462"/>
      <c r="S415" s="1462"/>
      <c r="T415" s="1462"/>
      <c r="U415" s="1462"/>
      <c r="V415" s="1462"/>
      <c r="W415" s="1462"/>
      <c r="X415" s="1462"/>
      <c r="Y415" s="1462"/>
      <c r="Z415" s="1462"/>
      <c r="AA415" s="1462"/>
      <c r="AB415" s="1462"/>
      <c r="AC415" s="1462"/>
      <c r="AD415" s="1462"/>
      <c r="AE415" s="1462"/>
      <c r="AF415" s="1462"/>
      <c r="AG415" s="1462"/>
      <c r="AH415" s="1462"/>
      <c r="AI415" s="1462"/>
      <c r="AJ415" s="1462"/>
    </row>
    <row r="416" spans="4:36" ht="13.2" customHeight="1">
      <c r="D416" s="1462"/>
      <c r="E416" s="1462"/>
      <c r="F416" s="1462"/>
      <c r="G416" s="1462"/>
      <c r="H416" s="1462"/>
      <c r="I416" s="1462"/>
      <c r="J416" s="1462"/>
      <c r="K416" s="1462"/>
      <c r="L416" s="1462"/>
      <c r="M416" s="1462"/>
      <c r="N416" s="1462"/>
      <c r="O416" s="1462"/>
      <c r="P416" s="1462"/>
      <c r="Q416" s="1462"/>
      <c r="R416" s="1462"/>
      <c r="S416" s="1462"/>
      <c r="T416" s="1462"/>
      <c r="U416" s="1462"/>
      <c r="V416" s="1462"/>
      <c r="W416" s="1462"/>
      <c r="X416" s="1462"/>
      <c r="Y416" s="1462"/>
      <c r="Z416" s="1462"/>
      <c r="AA416" s="1462"/>
      <c r="AB416" s="1462"/>
      <c r="AC416" s="1462"/>
      <c r="AD416" s="1462"/>
      <c r="AE416" s="1462"/>
      <c r="AF416" s="1462"/>
      <c r="AG416" s="1462"/>
      <c r="AH416" s="1462"/>
      <c r="AI416" s="1462"/>
      <c r="AJ416" s="1462"/>
    </row>
    <row r="417" spans="1:39" ht="13.2" customHeight="1">
      <c r="AG417" s="1186"/>
      <c r="AH417" s="1186"/>
      <c r="AI417" s="1186"/>
      <c r="AJ417" s="1186"/>
    </row>
    <row r="418" spans="1:39" ht="13.2" customHeight="1">
      <c r="A418" s="1" t="s">
        <v>1020</v>
      </c>
      <c r="B418" s="1"/>
      <c r="C418" s="1" t="s">
        <v>145</v>
      </c>
    </row>
    <row r="419" spans="1:39" ht="13.2" customHeight="1">
      <c r="B419" s="1"/>
      <c r="C419" s="1"/>
      <c r="D419" s="1" t="s">
        <v>1212</v>
      </c>
      <c r="I419" s="1409" t="s">
        <v>2754</v>
      </c>
      <c r="J419" s="1409"/>
      <c r="K419" s="1409"/>
      <c r="L419" s="1409"/>
      <c r="M419" s="1409"/>
      <c r="N419" s="1409"/>
      <c r="O419" s="1409"/>
      <c r="P419" s="1409"/>
      <c r="Q419" s="1409"/>
      <c r="R419" s="1409"/>
      <c r="S419" s="1409"/>
      <c r="T419" s="1409"/>
      <c r="U419" s="1409"/>
      <c r="V419" s="1409"/>
      <c r="W419" s="1409"/>
      <c r="X419" s="1409"/>
      <c r="Y419" s="1409"/>
      <c r="Z419" s="1409"/>
      <c r="AA419" s="1409"/>
      <c r="AB419" s="1409"/>
      <c r="AC419" s="1409"/>
      <c r="AD419" s="1409"/>
      <c r="AE419" s="1409"/>
    </row>
    <row r="420" spans="1:39" ht="13.2" customHeight="1">
      <c r="E420" t="s">
        <v>1213</v>
      </c>
      <c r="R420" s="1288" t="s">
        <v>860</v>
      </c>
      <c r="S420" s="1288"/>
      <c r="AC420" s="21" t="s">
        <v>1214</v>
      </c>
      <c r="AD420" s="1300">
        <v>6</v>
      </c>
      <c r="AE420" s="1300"/>
    </row>
    <row r="421" spans="1:39" ht="13.2" customHeight="1">
      <c r="E421" t="s">
        <v>1215</v>
      </c>
      <c r="R421" s="1288" t="s">
        <v>829</v>
      </c>
      <c r="S421" s="1288"/>
      <c r="AC421" s="21" t="s">
        <v>1214</v>
      </c>
      <c r="AD421" s="1300"/>
      <c r="AE421" s="1300"/>
    </row>
    <row r="422" spans="1:39" ht="13.2" customHeight="1">
      <c r="E422" t="s">
        <v>1216</v>
      </c>
      <c r="S422" s="1288" t="s">
        <v>829</v>
      </c>
      <c r="T422" s="1288"/>
    </row>
    <row r="423" spans="1:39" ht="13.2" customHeight="1">
      <c r="E423" t="s">
        <v>233</v>
      </c>
      <c r="H423" s="1388" t="s">
        <v>1217</v>
      </c>
      <c r="I423" s="1388"/>
      <c r="J423" s="1388"/>
      <c r="K423" s="1388"/>
      <c r="L423" s="1388"/>
      <c r="M423" s="1388"/>
      <c r="N423" s="1388"/>
      <c r="O423" s="1388"/>
      <c r="P423" s="1388"/>
      <c r="Q423" s="1388"/>
      <c r="R423" s="1388"/>
      <c r="S423" s="1388"/>
      <c r="T423" s="1388"/>
      <c r="U423" s="1388"/>
      <c r="V423" s="1388"/>
      <c r="W423" s="1388"/>
      <c r="X423" s="1388"/>
      <c r="Y423" s="1388"/>
      <c r="Z423" s="1388"/>
      <c r="AA423" s="1388"/>
      <c r="AB423" s="1388"/>
      <c r="AC423" s="1388"/>
      <c r="AD423" s="1388"/>
      <c r="AE423" s="1388"/>
    </row>
    <row r="424" spans="1:39" ht="13.2" customHeight="1">
      <c r="H424" s="1389"/>
      <c r="I424" s="1389"/>
      <c r="J424" s="1389"/>
      <c r="K424" s="1389"/>
      <c r="L424" s="1389"/>
      <c r="M424" s="1389"/>
      <c r="N424" s="1389"/>
      <c r="O424" s="1389"/>
      <c r="P424" s="1389"/>
      <c r="Q424" s="1389"/>
      <c r="R424" s="1389"/>
      <c r="S424" s="1389"/>
      <c r="T424" s="1389"/>
      <c r="U424" s="1389"/>
      <c r="V424" s="1389"/>
      <c r="W424" s="1389"/>
      <c r="X424" s="1389"/>
      <c r="Y424" s="1389"/>
      <c r="Z424" s="1389"/>
      <c r="AA424" s="1389"/>
      <c r="AB424" s="1389"/>
      <c r="AC424" s="1389"/>
      <c r="AD424" s="1389"/>
      <c r="AE424" s="1389"/>
    </row>
    <row r="425" spans="1:39" ht="13.2" customHeight="1"/>
    <row r="426" spans="1:39" ht="13.2" customHeight="1">
      <c r="A426" s="1" t="s">
        <v>1031</v>
      </c>
      <c r="B426" s="1"/>
      <c r="C426" s="1"/>
      <c r="D426" s="1" t="s">
        <v>150</v>
      </c>
      <c r="AF426" s="1" t="s">
        <v>1218</v>
      </c>
    </row>
    <row r="427" spans="1:39" ht="13.2" customHeight="1">
      <c r="E427" s="1414"/>
      <c r="F427" s="1414"/>
      <c r="G427" s="1414"/>
      <c r="H427" s="1060" t="s">
        <v>1219</v>
      </c>
      <c r="I427" s="1414"/>
      <c r="J427" s="1414"/>
      <c r="K427" s="1414"/>
      <c r="L427" t="s">
        <v>1220</v>
      </c>
      <c r="N427" s="21" t="s">
        <v>36</v>
      </c>
      <c r="P427" s="1400">
        <v>1.47</v>
      </c>
      <c r="Q427" s="1400"/>
      <c r="R427" s="1400"/>
      <c r="S427" t="s">
        <v>1221</v>
      </c>
      <c r="W427" s="1460">
        <f>IF(E427&gt;0,(E427*I427),(P427*43560))</f>
        <v>64033.2</v>
      </c>
      <c r="X427" s="1460"/>
      <c r="Y427" s="1460"/>
      <c r="Z427" t="s">
        <v>1222</v>
      </c>
      <c r="AF427" s="1455">
        <f>IFERROR(IF(P427&gt;0,(AG446/P427),(AG446/(W427/43560))),0)</f>
        <v>68.02721088435375</v>
      </c>
      <c r="AG427" s="1455"/>
      <c r="AH427" s="1455"/>
      <c r="AM427" s="2"/>
    </row>
    <row r="428" spans="1:39" ht="13.2" customHeight="1">
      <c r="E428" t="s">
        <v>1223</v>
      </c>
    </row>
    <row r="429" spans="1:39" ht="13.2" customHeight="1">
      <c r="E429" s="1391"/>
      <c r="F429" s="1391"/>
      <c r="G429" s="1391"/>
      <c r="H429" s="1391"/>
      <c r="I429" s="1391"/>
      <c r="J429" s="1391"/>
      <c r="K429" s="1391"/>
      <c r="L429" s="1391"/>
      <c r="M429" s="1391"/>
      <c r="N429" s="1391"/>
      <c r="O429" s="1391"/>
      <c r="P429" s="1391"/>
      <c r="Q429" s="1391"/>
      <c r="R429" s="1391"/>
      <c r="S429" s="1391"/>
      <c r="T429" s="1391"/>
      <c r="U429" s="1391"/>
      <c r="V429" s="1391"/>
      <c r="W429" s="1391"/>
      <c r="X429" s="1391"/>
      <c r="Y429" s="1391"/>
      <c r="Z429" s="1391"/>
      <c r="AA429" s="1391"/>
      <c r="AB429" s="1391"/>
      <c r="AC429" s="1391"/>
      <c r="AD429" s="1391"/>
      <c r="AE429" s="1391"/>
      <c r="AF429" s="1391"/>
      <c r="AG429" s="1391"/>
      <c r="AH429" s="1391"/>
      <c r="AI429" s="1391"/>
      <c r="AJ429" s="1391"/>
    </row>
    <row r="430" spans="1:39" ht="13.2" customHeight="1">
      <c r="E430" s="68" t="s">
        <v>1224</v>
      </c>
      <c r="F430" s="16"/>
      <c r="G430" s="16"/>
      <c r="H430" s="16"/>
      <c r="I430" s="1397">
        <v>1.47</v>
      </c>
      <c r="J430" s="1397"/>
      <c r="K430" s="1397"/>
      <c r="L430" s="16"/>
      <c r="M430" s="68"/>
      <c r="N430" s="16"/>
      <c r="O430" s="16"/>
      <c r="P430" s="1403">
        <f>(DU763+DU786+DU808)/I430</f>
        <v>120.40816326530613</v>
      </c>
      <c r="Q430" s="1403"/>
      <c r="R430" s="1403"/>
      <c r="S430" s="68" t="s">
        <v>1225</v>
      </c>
      <c r="T430" s="16"/>
      <c r="U430" s="16"/>
      <c r="V430" s="16"/>
      <c r="W430" s="16"/>
      <c r="X430" s="16"/>
      <c r="Y430" s="16"/>
      <c r="Z430" s="16"/>
      <c r="AA430" s="16"/>
      <c r="AB430" s="16"/>
      <c r="AC430" s="16"/>
      <c r="AD430" s="16"/>
      <c r="AE430" s="16"/>
      <c r="AF430" s="16"/>
      <c r="AG430" s="16"/>
      <c r="AH430" s="16"/>
      <c r="AI430" s="16"/>
      <c r="AJ430" s="16"/>
    </row>
    <row r="431" spans="1:39" ht="13.2" customHeight="1"/>
    <row r="432" spans="1:39" ht="13.2" customHeight="1">
      <c r="A432" s="1" t="s">
        <v>1058</v>
      </c>
      <c r="B432" s="1"/>
      <c r="C432" s="1"/>
      <c r="D432" s="1" t="s">
        <v>152</v>
      </c>
    </row>
    <row r="433" spans="1:36" ht="13.2" customHeight="1">
      <c r="E433" t="s">
        <v>1226</v>
      </c>
      <c r="P433" s="1288">
        <v>1</v>
      </c>
      <c r="Q433" s="1288"/>
      <c r="S433" t="s">
        <v>1227</v>
      </c>
      <c r="AE433" s="1288">
        <v>1</v>
      </c>
      <c r="AF433" s="1288"/>
    </row>
    <row r="434" spans="1:36" ht="13.2" customHeight="1">
      <c r="E434" t="s">
        <v>1228</v>
      </c>
      <c r="P434" s="1288">
        <v>1</v>
      </c>
      <c r="Q434" s="1288"/>
      <c r="S434" t="s">
        <v>1229</v>
      </c>
      <c r="AE434" s="1288" t="s">
        <v>829</v>
      </c>
      <c r="AF434" s="1288"/>
    </row>
    <row r="435" spans="1:36" ht="13.2" customHeight="1">
      <c r="F435" s="17" t="s">
        <v>1230</v>
      </c>
    </row>
    <row r="436" spans="1:36" ht="13.2" customHeight="1">
      <c r="F436" s="1415"/>
      <c r="G436" s="1415"/>
      <c r="H436" s="1415"/>
      <c r="I436" s="1415"/>
      <c r="J436" s="1415"/>
      <c r="K436" s="1415"/>
      <c r="L436" s="1415"/>
      <c r="M436" s="1415"/>
      <c r="N436" s="1415"/>
      <c r="O436" s="1415"/>
      <c r="P436" s="1415"/>
      <c r="Q436" s="1415"/>
      <c r="R436" s="1415"/>
      <c r="S436" s="1415"/>
      <c r="T436" s="1415"/>
      <c r="U436" s="1415"/>
      <c r="V436" s="1415"/>
      <c r="W436" s="1415"/>
      <c r="X436" s="1415"/>
      <c r="Y436" s="1415"/>
      <c r="Z436" s="1415"/>
      <c r="AA436" s="1415"/>
      <c r="AB436" s="1415"/>
      <c r="AC436" s="1415"/>
      <c r="AD436" s="1415"/>
      <c r="AE436" s="1415"/>
      <c r="AF436" s="1415"/>
      <c r="AG436" s="1415"/>
      <c r="AH436" s="1415"/>
    </row>
    <row r="437" spans="1:36" ht="13.2" customHeight="1">
      <c r="F437" s="1416"/>
      <c r="G437" s="1416"/>
      <c r="H437" s="1416"/>
      <c r="I437" s="1416"/>
      <c r="J437" s="1416"/>
      <c r="K437" s="1416"/>
      <c r="L437" s="1416"/>
      <c r="M437" s="1416"/>
      <c r="N437" s="1416"/>
      <c r="O437" s="1416"/>
      <c r="P437" s="1416"/>
      <c r="Q437" s="1416"/>
      <c r="R437" s="1416"/>
      <c r="S437" s="1416"/>
      <c r="T437" s="1416"/>
      <c r="U437" s="1416"/>
      <c r="V437" s="1416"/>
      <c r="W437" s="1416"/>
      <c r="X437" s="1416"/>
      <c r="Y437" s="1416"/>
      <c r="Z437" s="1416"/>
      <c r="AA437" s="1416"/>
      <c r="AB437" s="1416"/>
      <c r="AC437" s="1416"/>
      <c r="AD437" s="1416"/>
      <c r="AE437" s="1416"/>
      <c r="AF437" s="1416"/>
      <c r="AG437" s="1416"/>
      <c r="AH437" s="1416"/>
    </row>
    <row r="438" spans="1:36" ht="13.2" customHeight="1">
      <c r="E438" t="s">
        <v>1231</v>
      </c>
      <c r="P438" s="1058"/>
      <c r="Q438" s="1288" t="s">
        <v>860</v>
      </c>
      <c r="R438" s="1288"/>
    </row>
    <row r="439" spans="1:36" ht="13.2" customHeight="1">
      <c r="F439" t="s">
        <v>1232</v>
      </c>
      <c r="P439" s="1058"/>
      <c r="Q439" s="1058"/>
      <c r="AF439" s="1288" t="s">
        <v>829</v>
      </c>
      <c r="AG439" s="1396"/>
    </row>
    <row r="440" spans="1:36" ht="13.2" customHeight="1"/>
    <row r="441" spans="1:36" ht="13.2" customHeight="1">
      <c r="A441" s="1"/>
      <c r="B441" s="1"/>
      <c r="C441" s="1"/>
      <c r="E441" s="2" t="s">
        <v>1233</v>
      </c>
      <c r="Z441" s="1288" t="s">
        <v>710</v>
      </c>
      <c r="AA441" s="1288"/>
    </row>
    <row r="442" spans="1:36" ht="13.2" customHeight="1">
      <c r="F442" s="28" t="s">
        <v>1234</v>
      </c>
      <c r="G442" s="1100"/>
      <c r="H442" s="1100"/>
      <c r="I442" s="1100"/>
      <c r="J442" s="1100"/>
      <c r="K442" s="1100"/>
      <c r="L442" s="1100"/>
      <c r="M442" s="1100"/>
      <c r="N442" s="1100"/>
      <c r="O442" s="1100"/>
      <c r="P442" s="1100"/>
      <c r="Q442" s="1100"/>
      <c r="R442" s="1100"/>
      <c r="S442" s="1100"/>
      <c r="T442" s="1100"/>
      <c r="U442" s="1100"/>
      <c r="V442" s="1100"/>
      <c r="W442" s="1100"/>
      <c r="AB442" s="1100"/>
    </row>
    <row r="443" spans="1:36" ht="13.2" customHeight="1">
      <c r="F443" t="s">
        <v>1235</v>
      </c>
      <c r="G443" s="1100"/>
      <c r="I443" s="1100"/>
      <c r="J443" s="1100"/>
      <c r="K443" s="1100"/>
      <c r="L443" s="1100"/>
      <c r="M443" s="1100"/>
      <c r="N443" s="1100"/>
      <c r="O443" s="17"/>
      <c r="P443" s="1100"/>
      <c r="Q443" s="1100"/>
      <c r="R443" s="1100"/>
      <c r="S443" s="1100"/>
      <c r="T443" s="1100"/>
      <c r="U443" s="1100"/>
      <c r="V443" s="1100"/>
      <c r="W443" s="1100"/>
      <c r="Z443" s="1288" t="s">
        <v>829</v>
      </c>
      <c r="AA443" s="1288"/>
    </row>
    <row r="444" spans="1:36" ht="13.2" customHeight="1"/>
    <row r="445" spans="1:36" ht="13.2" customHeight="1">
      <c r="A445" s="1" t="s">
        <v>1129</v>
      </c>
      <c r="B445" s="1"/>
      <c r="C445" s="1"/>
      <c r="D445" s="1" t="s">
        <v>159</v>
      </c>
      <c r="AF445" s="32"/>
    </row>
    <row r="446" spans="1:36" ht="13.2" customHeight="1">
      <c r="D446" s="1311" t="s">
        <v>1236</v>
      </c>
      <c r="E446" s="1312"/>
      <c r="F446" s="1312"/>
      <c r="G446" s="1312"/>
      <c r="H446" s="1312"/>
      <c r="I446" s="1312"/>
      <c r="J446" s="1312"/>
      <c r="K446" s="1312"/>
      <c r="L446" s="1312"/>
      <c r="M446" s="1312"/>
      <c r="N446" s="1312"/>
      <c r="O446" s="1312"/>
      <c r="P446" s="1312"/>
      <c r="Q446" s="1312"/>
      <c r="R446" s="1312"/>
      <c r="S446" s="1312"/>
      <c r="T446" s="1312"/>
      <c r="U446" s="1312"/>
      <c r="V446" s="1312"/>
      <c r="W446" s="1312"/>
      <c r="X446" s="1312"/>
      <c r="Y446" s="1312"/>
      <c r="Z446" s="1312"/>
      <c r="AA446" s="1312"/>
      <c r="AB446" s="1312"/>
      <c r="AC446" s="1312"/>
      <c r="AD446" s="1312"/>
      <c r="AE446" s="1312"/>
      <c r="AF446" s="1313"/>
      <c r="AG446" s="1392">
        <v>100</v>
      </c>
      <c r="AH446" s="1392"/>
      <c r="AI446" s="1392"/>
      <c r="AJ446" s="1392"/>
    </row>
    <row r="447" spans="1:36" ht="13.2" customHeight="1">
      <c r="D447" s="1393" t="s">
        <v>1237</v>
      </c>
      <c r="E447" s="1394"/>
      <c r="F447" s="1394"/>
      <c r="G447" s="1394"/>
      <c r="H447" s="1394"/>
      <c r="I447" s="1394"/>
      <c r="J447" s="1394"/>
      <c r="K447" s="1394"/>
      <c r="L447" s="1394"/>
      <c r="M447" s="1394"/>
      <c r="N447" s="1394"/>
      <c r="O447" s="1394"/>
      <c r="P447" s="1394"/>
      <c r="Q447" s="1394"/>
      <c r="R447" s="1394"/>
      <c r="S447" s="1394"/>
      <c r="T447" s="1394"/>
      <c r="U447" s="1394"/>
      <c r="V447" s="1394"/>
      <c r="W447" s="1394"/>
      <c r="X447" s="1394"/>
      <c r="Y447" s="1394"/>
      <c r="Z447" s="1394"/>
      <c r="AA447" s="1394"/>
      <c r="AB447" s="1394"/>
      <c r="AC447" s="1394"/>
      <c r="AD447" s="1394"/>
      <c r="AE447" s="1394"/>
      <c r="AF447" s="1395"/>
      <c r="AG447" s="1401">
        <v>0</v>
      </c>
      <c r="AH447" s="1402"/>
      <c r="AI447" s="1402"/>
      <c r="AJ447" s="1402"/>
    </row>
    <row r="448" spans="1:36" ht="13.2" customHeight="1">
      <c r="D448" s="1393" t="s">
        <v>1238</v>
      </c>
      <c r="E448" s="1394"/>
      <c r="F448" s="1394"/>
      <c r="G448" s="1394"/>
      <c r="H448" s="1394"/>
      <c r="I448" s="1394"/>
      <c r="J448" s="1394"/>
      <c r="K448" s="1394"/>
      <c r="L448" s="1394"/>
      <c r="M448" s="1394"/>
      <c r="N448" s="1394"/>
      <c r="O448" s="1394"/>
      <c r="P448" s="1394"/>
      <c r="Q448" s="1394"/>
      <c r="R448" s="1394"/>
      <c r="S448" s="1394"/>
      <c r="T448" s="1394"/>
      <c r="U448" s="1394"/>
      <c r="V448" s="1394"/>
      <c r="W448" s="1394"/>
      <c r="X448" s="1394"/>
      <c r="Y448" s="1394"/>
      <c r="Z448" s="1394"/>
      <c r="AA448" s="1394"/>
      <c r="AB448" s="1394"/>
      <c r="AC448" s="1394"/>
      <c r="AD448" s="1394"/>
      <c r="AE448" s="1394"/>
      <c r="AF448" s="1395"/>
      <c r="AG448" s="1392">
        <v>99</v>
      </c>
      <c r="AH448" s="1392"/>
      <c r="AI448" s="1392"/>
      <c r="AJ448" s="1392"/>
    </row>
    <row r="449" spans="4:55" ht="13.2" customHeight="1">
      <c r="D449" s="1393" t="s">
        <v>1239</v>
      </c>
      <c r="E449" s="1394"/>
      <c r="F449" s="1394"/>
      <c r="G449" s="1394"/>
      <c r="H449" s="1394"/>
      <c r="I449" s="1394"/>
      <c r="J449" s="1394"/>
      <c r="K449" s="1394"/>
      <c r="L449" s="1394"/>
      <c r="M449" s="1394"/>
      <c r="N449" s="1394"/>
      <c r="O449" s="1394"/>
      <c r="P449" s="1394"/>
      <c r="Q449" s="1394"/>
      <c r="R449" s="1394"/>
      <c r="S449" s="1394"/>
      <c r="T449" s="1394"/>
      <c r="U449" s="1394"/>
      <c r="V449" s="1394"/>
      <c r="W449" s="1394"/>
      <c r="X449" s="1394"/>
      <c r="Y449" s="1394"/>
      <c r="Z449" s="1394"/>
      <c r="AA449" s="1394"/>
      <c r="AB449" s="1394"/>
      <c r="AC449" s="1394"/>
      <c r="AD449" s="1394"/>
      <c r="AE449" s="1394"/>
      <c r="AF449" s="1395"/>
      <c r="AG449" s="1392">
        <v>99</v>
      </c>
      <c r="AH449" s="1392"/>
      <c r="AI449" s="1392"/>
      <c r="AJ449" s="1392"/>
    </row>
    <row r="450" spans="4:55" ht="13.2" customHeight="1">
      <c r="D450" s="1393" t="s">
        <v>1240</v>
      </c>
      <c r="E450" s="1394"/>
      <c r="F450" s="1394"/>
      <c r="G450" s="1394"/>
      <c r="H450" s="1394"/>
      <c r="I450" s="1394"/>
      <c r="J450" s="1394"/>
      <c r="K450" s="1394"/>
      <c r="L450" s="1394"/>
      <c r="M450" s="1394"/>
      <c r="N450" s="1394"/>
      <c r="O450" s="1394"/>
      <c r="P450" s="1394"/>
      <c r="Q450" s="1394"/>
      <c r="R450" s="1394"/>
      <c r="S450" s="1394"/>
      <c r="T450" s="1394"/>
      <c r="U450" s="1394"/>
      <c r="V450" s="1394"/>
      <c r="W450" s="1394"/>
      <c r="X450" s="1394"/>
      <c r="Y450" s="1394"/>
      <c r="Z450" s="1394"/>
      <c r="AA450" s="1394"/>
      <c r="AB450" s="1394"/>
      <c r="AC450" s="1394"/>
      <c r="AD450" s="1394"/>
      <c r="AE450" s="1394"/>
      <c r="AF450" s="1395"/>
      <c r="AG450" s="1307">
        <f>IF(ISERROR(AG449/AG448),0,AG449/AG448)</f>
        <v>1</v>
      </c>
      <c r="AH450" s="1307"/>
      <c r="AI450" s="1307"/>
      <c r="AJ450" s="1307"/>
    </row>
    <row r="451" spans="4:55" ht="13.2" customHeight="1">
      <c r="D451" s="1393" t="s">
        <v>1241</v>
      </c>
      <c r="E451" s="1394"/>
      <c r="F451" s="1394"/>
      <c r="G451" s="1394"/>
      <c r="H451" s="1394"/>
      <c r="I451" s="1394"/>
      <c r="J451" s="1394"/>
      <c r="K451" s="1394"/>
      <c r="L451" s="1394"/>
      <c r="M451" s="1394"/>
      <c r="N451" s="1394"/>
      <c r="O451" s="1394"/>
      <c r="P451" s="1394"/>
      <c r="Q451" s="1394"/>
      <c r="R451" s="1394"/>
      <c r="S451" s="1394"/>
      <c r="T451" s="1394"/>
      <c r="U451" s="1394"/>
      <c r="V451" s="1394"/>
      <c r="W451" s="1394"/>
      <c r="X451" s="1394"/>
      <c r="Y451" s="1394"/>
      <c r="Z451" s="1394"/>
      <c r="AA451" s="1394"/>
      <c r="AB451" s="1394"/>
      <c r="AC451" s="1394"/>
      <c r="AD451" s="1394"/>
      <c r="AE451" s="1394"/>
      <c r="AF451" s="1395"/>
      <c r="AG451" s="1330">
        <v>73141</v>
      </c>
      <c r="AH451" s="1330"/>
      <c r="AI451" s="1330"/>
      <c r="AJ451" s="1330"/>
    </row>
    <row r="452" spans="4:55" ht="13.2" customHeight="1">
      <c r="D452" s="1393" t="s">
        <v>1242</v>
      </c>
      <c r="E452" s="1394"/>
      <c r="F452" s="1394"/>
      <c r="G452" s="1394"/>
      <c r="H452" s="1394"/>
      <c r="I452" s="1394"/>
      <c r="J452" s="1394"/>
      <c r="K452" s="1394"/>
      <c r="L452" s="1394"/>
      <c r="M452" s="1394"/>
      <c r="N452" s="1394"/>
      <c r="O452" s="1394"/>
      <c r="P452" s="1394"/>
      <c r="Q452" s="1394"/>
      <c r="R452" s="1394"/>
      <c r="S452" s="1394"/>
      <c r="T452" s="1394"/>
      <c r="U452" s="1394"/>
      <c r="V452" s="1394"/>
      <c r="W452" s="1394"/>
      <c r="X452" s="1394"/>
      <c r="Y452" s="1394"/>
      <c r="Z452" s="1394"/>
      <c r="AA452" s="1394"/>
      <c r="AB452" s="1394"/>
      <c r="AC452" s="1394"/>
      <c r="AD452" s="1394"/>
      <c r="AE452" s="1394"/>
      <c r="AF452" s="1395"/>
      <c r="AG452" s="1330">
        <v>73141</v>
      </c>
      <c r="AH452" s="1330"/>
      <c r="AI452" s="1330"/>
      <c r="AJ452" s="1330"/>
    </row>
    <row r="453" spans="4:55" ht="13.2" customHeight="1">
      <c r="D453" s="1393" t="s">
        <v>1243</v>
      </c>
      <c r="E453" s="1394"/>
      <c r="F453" s="1394"/>
      <c r="G453" s="1394"/>
      <c r="H453" s="1394"/>
      <c r="I453" s="1394"/>
      <c r="J453" s="1394"/>
      <c r="K453" s="1394"/>
      <c r="L453" s="1394"/>
      <c r="M453" s="1394"/>
      <c r="N453" s="1394"/>
      <c r="O453" s="1394"/>
      <c r="P453" s="1394"/>
      <c r="Q453" s="1394"/>
      <c r="R453" s="1394"/>
      <c r="S453" s="1394"/>
      <c r="T453" s="1394"/>
      <c r="U453" s="1394"/>
      <c r="V453" s="1394"/>
      <c r="W453" s="1394"/>
      <c r="X453" s="1394"/>
      <c r="Y453" s="1394"/>
      <c r="Z453" s="1394"/>
      <c r="AA453" s="1394"/>
      <c r="AB453" s="1394"/>
      <c r="AC453" s="1394"/>
      <c r="AD453" s="1394"/>
      <c r="AE453" s="1394"/>
      <c r="AF453" s="1395"/>
      <c r="AG453" s="1307">
        <f>IF(ISERROR(AG452/AG451),0,AG452/AG451)</f>
        <v>1</v>
      </c>
      <c r="AH453" s="1307"/>
      <c r="AI453" s="1307"/>
      <c r="AJ453" s="1307"/>
    </row>
    <row r="454" spans="4:55" ht="13.2" customHeight="1">
      <c r="D454" s="1393" t="s">
        <v>1244</v>
      </c>
      <c r="E454" s="1394"/>
      <c r="F454" s="1394"/>
      <c r="G454" s="1394"/>
      <c r="H454" s="1394"/>
      <c r="I454" s="1394"/>
      <c r="J454" s="1394"/>
      <c r="K454" s="1394"/>
      <c r="L454" s="1394"/>
      <c r="M454" s="1394"/>
      <c r="N454" s="1394"/>
      <c r="O454" s="1394"/>
      <c r="P454" s="1394"/>
      <c r="Q454" s="1394"/>
      <c r="R454" s="1394"/>
      <c r="S454" s="1394"/>
      <c r="T454" s="1394"/>
      <c r="U454" s="1394"/>
      <c r="V454" s="1394"/>
      <c r="W454" s="1394"/>
      <c r="X454" s="1394"/>
      <c r="Y454" s="1394"/>
      <c r="Z454" s="1394"/>
      <c r="AA454" s="1394"/>
      <c r="AB454" s="1394"/>
      <c r="AC454" s="1394"/>
      <c r="AD454" s="1394"/>
      <c r="AE454" s="1394"/>
      <c r="AF454" s="1395"/>
      <c r="AG454" s="1307">
        <f>MIN(IF(AG450&gt;AG453,AG453,AG450),1)</f>
        <v>1</v>
      </c>
      <c r="AH454" s="1307"/>
      <c r="AI454" s="1307"/>
      <c r="AJ454" s="1307"/>
    </row>
    <row r="455" spans="4:55" ht="13.2" customHeight="1">
      <c r="D455" s="1393" t="s">
        <v>1245</v>
      </c>
      <c r="E455" s="1312"/>
      <c r="F455" s="1312"/>
      <c r="G455" s="1312"/>
      <c r="H455" s="1312"/>
      <c r="I455" s="1312"/>
      <c r="J455" s="1312"/>
      <c r="K455" s="1312"/>
      <c r="L455" s="1312"/>
      <c r="M455" s="1312"/>
      <c r="N455" s="1312"/>
      <c r="O455" s="1312"/>
      <c r="P455" s="1312"/>
      <c r="Q455" s="1312"/>
      <c r="R455" s="1312"/>
      <c r="S455" s="1312"/>
      <c r="T455" s="1312"/>
      <c r="U455" s="1312"/>
      <c r="V455" s="1312"/>
      <c r="W455" s="1312"/>
      <c r="X455" s="1312"/>
      <c r="Y455" s="1312"/>
      <c r="Z455" s="1312"/>
      <c r="AA455" s="1312"/>
      <c r="AB455" s="1312"/>
      <c r="AC455" s="1312"/>
      <c r="AD455" s="1312"/>
      <c r="AE455" s="1312"/>
      <c r="AF455" s="1313"/>
      <c r="AG455" s="1330">
        <v>4875</v>
      </c>
      <c r="AH455" s="1330"/>
      <c r="AI455" s="1330"/>
      <c r="AJ455" s="1330"/>
      <c r="AZ455" s="2"/>
      <c r="BA455" s="2"/>
      <c r="BB455" s="2"/>
      <c r="BC455" s="2"/>
    </row>
    <row r="456" spans="4:55" ht="13.2" customHeight="1">
      <c r="D456" s="1311" t="s">
        <v>1246</v>
      </c>
      <c r="E456" s="1312"/>
      <c r="F456" s="1312"/>
      <c r="G456" s="1312"/>
      <c r="H456" s="1312"/>
      <c r="I456" s="1312"/>
      <c r="J456" s="1312"/>
      <c r="K456" s="1312"/>
      <c r="L456" s="1312"/>
      <c r="M456" s="1312"/>
      <c r="N456" s="1312"/>
      <c r="O456" s="1312"/>
      <c r="P456" s="1312"/>
      <c r="Q456" s="1312"/>
      <c r="R456" s="1312"/>
      <c r="S456" s="1312"/>
      <c r="T456" s="1312"/>
      <c r="U456" s="1312"/>
      <c r="V456" s="1312"/>
      <c r="W456" s="1312"/>
      <c r="X456" s="1312"/>
      <c r="Y456" s="1312"/>
      <c r="Z456" s="1312"/>
      <c r="AA456" s="1312"/>
      <c r="AB456" s="1312"/>
      <c r="AC456" s="1312"/>
      <c r="AD456" s="1312"/>
      <c r="AE456" s="1312"/>
      <c r="AF456" s="1313"/>
      <c r="AG456" s="1330">
        <v>0</v>
      </c>
      <c r="AH456" s="1330"/>
      <c r="AI456" s="1330"/>
      <c r="AJ456" s="1330"/>
      <c r="AZ456" s="2"/>
      <c r="BA456" s="2"/>
      <c r="BB456" s="2"/>
      <c r="BC456" s="2"/>
    </row>
    <row r="457" spans="4:55" ht="13.2" customHeight="1">
      <c r="D457" s="1393" t="s">
        <v>1247</v>
      </c>
      <c r="E457" s="1312"/>
      <c r="F457" s="1312"/>
      <c r="G457" s="1312"/>
      <c r="H457" s="1312"/>
      <c r="I457" s="1312"/>
      <c r="J457" s="1312"/>
      <c r="K457" s="1312"/>
      <c r="L457" s="1312"/>
      <c r="M457" s="1312"/>
      <c r="N457" s="1312"/>
      <c r="O457" s="1312"/>
      <c r="P457" s="1312"/>
      <c r="Q457" s="1312"/>
      <c r="R457" s="1312"/>
      <c r="S457" s="1312"/>
      <c r="T457" s="1312"/>
      <c r="U457" s="1312"/>
      <c r="V457" s="1312"/>
      <c r="W457" s="1312"/>
      <c r="X457" s="1312"/>
      <c r="Y457" s="1312"/>
      <c r="Z457" s="1312"/>
      <c r="AA457" s="1312"/>
      <c r="AB457" s="1312"/>
      <c r="AC457" s="1312"/>
      <c r="AD457" s="1312"/>
      <c r="AE457" s="1312"/>
      <c r="AF457" s="1313"/>
      <c r="AG457" s="1330">
        <f>5912</f>
        <v>5912</v>
      </c>
      <c r="AH457" s="1330"/>
      <c r="AI457" s="1330"/>
      <c r="AJ457" s="1330"/>
      <c r="AZ457" s="2"/>
      <c r="BA457" s="2"/>
      <c r="BB457" s="2"/>
      <c r="BC457" s="2"/>
    </row>
    <row r="458" spans="4:55" ht="13.2" customHeight="1">
      <c r="D458" s="1393" t="s">
        <v>1248</v>
      </c>
      <c r="E458" s="1312"/>
      <c r="F458" s="1312"/>
      <c r="G458" s="1312"/>
      <c r="H458" s="1312"/>
      <c r="I458" s="1312"/>
      <c r="J458" s="1312"/>
      <c r="K458" s="1312"/>
      <c r="L458" s="1312"/>
      <c r="M458" s="1312"/>
      <c r="N458" s="1312"/>
      <c r="O458" s="1312"/>
      <c r="P458" s="1312"/>
      <c r="Q458" s="1312"/>
      <c r="R458" s="1312"/>
      <c r="S458" s="1312"/>
      <c r="T458" s="1312"/>
      <c r="U458" s="1312"/>
      <c r="V458" s="1312"/>
      <c r="W458" s="1312"/>
      <c r="X458" s="1312"/>
      <c r="Y458" s="1312"/>
      <c r="Z458" s="1312"/>
      <c r="AA458" s="1312"/>
      <c r="AB458" s="1312"/>
      <c r="AC458" s="1312"/>
      <c r="AD458" s="1312"/>
      <c r="AE458" s="1312"/>
      <c r="AF458" s="1313"/>
      <c r="AG458" s="1330">
        <v>25550</v>
      </c>
      <c r="AH458" s="1330"/>
      <c r="AI458" s="1330"/>
      <c r="AJ458" s="1330"/>
      <c r="BB458" s="2"/>
      <c r="BC458" s="2"/>
    </row>
    <row r="459" spans="4:55" ht="13.2" customHeight="1">
      <c r="D459" s="1456" t="s">
        <v>1249</v>
      </c>
      <c r="E459" s="1457"/>
      <c r="F459" s="1457"/>
      <c r="G459" s="1457"/>
      <c r="H459" s="1457"/>
      <c r="I459" s="1457"/>
      <c r="J459" s="1457"/>
      <c r="K459" s="1457"/>
      <c r="L459" s="1457"/>
      <c r="M459" s="1457"/>
      <c r="N459" s="1457"/>
      <c r="O459" s="1457"/>
      <c r="P459" s="1457"/>
      <c r="Q459" s="1457"/>
      <c r="R459" s="1457"/>
      <c r="S459" s="1457"/>
      <c r="T459" s="1457"/>
      <c r="U459" s="1457"/>
      <c r="V459" s="1457"/>
      <c r="W459" s="1457"/>
      <c r="X459" s="1457"/>
      <c r="Y459" s="1457"/>
      <c r="Z459" s="1457"/>
      <c r="AA459" s="1457"/>
      <c r="AB459" s="1457"/>
      <c r="AC459" s="1457"/>
      <c r="AD459" s="1457"/>
      <c r="AE459" s="1457"/>
      <c r="AF459" s="1458"/>
      <c r="AG459" s="1347">
        <f>AG451+AG455+AG457+AG458</f>
        <v>109478</v>
      </c>
      <c r="AH459" s="1347"/>
      <c r="AI459" s="1347"/>
      <c r="AJ459" s="1347"/>
      <c r="AZ459" s="2"/>
      <c r="BA459" s="2"/>
      <c r="BB459" s="2"/>
      <c r="BC459" s="2"/>
    </row>
    <row r="460" spans="4:55" ht="13.2" customHeight="1">
      <c r="D460" s="1463" t="s">
        <v>1250</v>
      </c>
      <c r="E460" s="1463"/>
      <c r="F460" s="1463"/>
      <c r="G460" s="1463"/>
      <c r="H460" s="1463"/>
      <c r="I460" s="1463"/>
      <c r="J460" s="1463"/>
      <c r="K460" s="1463"/>
      <c r="L460" s="1463"/>
      <c r="M460" s="1463"/>
      <c r="N460" s="1463"/>
      <c r="O460" s="1463"/>
      <c r="P460" s="1463"/>
      <c r="Q460" s="1463"/>
      <c r="R460" s="1463"/>
      <c r="S460" s="1463"/>
      <c r="T460" s="1463"/>
      <c r="U460" s="1463"/>
      <c r="V460" s="1463"/>
      <c r="W460" s="1463"/>
      <c r="X460" s="1463"/>
      <c r="Y460" s="1463"/>
      <c r="Z460" s="1463"/>
      <c r="AA460" s="1463"/>
      <c r="AB460" s="1463"/>
      <c r="AC460" s="1463"/>
      <c r="AD460" s="1463"/>
      <c r="AE460" s="1463"/>
      <c r="AF460" s="1463"/>
      <c r="AG460" s="1463"/>
      <c r="AH460" s="1463"/>
      <c r="AI460" s="1463"/>
      <c r="AJ460" s="1463"/>
      <c r="AZ460" s="2"/>
      <c r="BA460" s="2"/>
      <c r="BB460" s="2"/>
      <c r="BC460" s="2"/>
    </row>
    <row r="461" spans="4:55" ht="13.2" customHeight="1">
      <c r="D461" s="1464"/>
      <c r="E461" s="1464"/>
      <c r="F461" s="1464"/>
      <c r="G461" s="1464"/>
      <c r="H461" s="1464"/>
      <c r="I461" s="1464"/>
      <c r="J461" s="1464"/>
      <c r="K461" s="1464"/>
      <c r="L461" s="1464"/>
      <c r="M461" s="1464"/>
      <c r="N461" s="1464"/>
      <c r="O461" s="1464"/>
      <c r="P461" s="1464"/>
      <c r="Q461" s="1464"/>
      <c r="R461" s="1464"/>
      <c r="S461" s="1464"/>
      <c r="T461" s="1464"/>
      <c r="U461" s="1464"/>
      <c r="V461" s="1464"/>
      <c r="W461" s="1464"/>
      <c r="X461" s="1464"/>
      <c r="Y461" s="1464"/>
      <c r="Z461" s="1464"/>
      <c r="AA461" s="1464"/>
      <c r="AB461" s="1464"/>
      <c r="AC461" s="1464"/>
      <c r="AD461" s="1464"/>
      <c r="AE461" s="1464"/>
      <c r="AF461" s="1464"/>
      <c r="AG461" s="1464"/>
      <c r="AH461" s="1464"/>
      <c r="AI461" s="1464"/>
      <c r="AJ461" s="1464"/>
      <c r="AZ461" s="2"/>
      <c r="BA461" s="2"/>
      <c r="BB461" s="2"/>
      <c r="BC461" s="2"/>
    </row>
    <row r="462" spans="4:55" ht="13.2" customHeight="1">
      <c r="D462" s="377"/>
      <c r="E462" s="363"/>
      <c r="F462" s="363"/>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63"/>
      <c r="AC462" s="363"/>
      <c r="AD462" s="363"/>
      <c r="AE462" s="363"/>
      <c r="AF462" s="363"/>
      <c r="AG462" s="363"/>
      <c r="AH462" s="363"/>
      <c r="AI462" s="363"/>
      <c r="AJ462" s="762"/>
      <c r="AZ462" s="2"/>
      <c r="BA462" s="2" t="str">
        <f>N583</f>
        <v>Yes</v>
      </c>
      <c r="BB462" s="2"/>
      <c r="BC462" s="2"/>
    </row>
    <row r="463" spans="4:55" ht="13.2" customHeight="1">
      <c r="D463" s="115" t="s">
        <v>1251</v>
      </c>
      <c r="E463" s="363"/>
      <c r="F463" s="363"/>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63"/>
      <c r="AC463" s="1323">
        <f>IF(AG446=0,"",'Sources and Uses Budget'!B105/Application!AG446)</f>
        <v>745482.2</v>
      </c>
      <c r="AD463" s="1323"/>
      <c r="AE463" s="1323"/>
      <c r="AF463" s="1323"/>
      <c r="AG463" s="363"/>
      <c r="AH463" s="363"/>
      <c r="AI463" s="363"/>
      <c r="AJ463" s="762"/>
      <c r="AZ463" s="2"/>
      <c r="BA463" s="2" t="str">
        <f>AG583</f>
        <v>Yes</v>
      </c>
      <c r="BB463" s="2"/>
      <c r="BC463" s="2"/>
    </row>
    <row r="464" spans="4:55" ht="13.2" customHeight="1">
      <c r="D464" s="115" t="s">
        <v>1252</v>
      </c>
      <c r="E464" s="363"/>
      <c r="F464" s="363"/>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63"/>
      <c r="AC464" s="1323">
        <f>IF(AG446=0,"",'Sources and Uses Budget'!C105/Application!AG446)</f>
        <v>745482.2</v>
      </c>
      <c r="AD464" s="1323"/>
      <c r="AE464" s="1323"/>
      <c r="AF464" s="1323"/>
      <c r="AG464" s="363"/>
      <c r="AH464" s="363"/>
      <c r="AI464" s="363"/>
      <c r="AJ464" s="762"/>
      <c r="AZ464" s="2"/>
      <c r="BA464" s="2"/>
      <c r="BB464" s="2"/>
      <c r="BC464" s="2"/>
    </row>
    <row r="465" spans="1:55" ht="13.2" customHeight="1">
      <c r="D465" s="115" t="s">
        <v>1253</v>
      </c>
      <c r="E465" s="363"/>
      <c r="F465" s="363"/>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63"/>
      <c r="AC465" s="1323">
        <f>IF(AG446=0,"",('Sources and Uses Budget'!$S$107+'Sources and Uses Budget'!$T$107)/Application!AG446)</f>
        <v>710094.98</v>
      </c>
      <c r="AD465" s="1323"/>
      <c r="AE465" s="1323"/>
      <c r="AF465" s="1323"/>
      <c r="AG465" s="363"/>
      <c r="AH465" s="363"/>
      <c r="AI465" s="363"/>
      <c r="AJ465" s="762"/>
      <c r="AZ465" s="2"/>
      <c r="BA465" s="2"/>
      <c r="BB465" s="2"/>
      <c r="BC465" s="2"/>
    </row>
    <row r="466" spans="1:55" ht="13.2" customHeight="1">
      <c r="D466" s="363"/>
      <c r="E466" s="363"/>
      <c r="F466" s="967"/>
      <c r="G466" s="967"/>
      <c r="H466" s="967"/>
      <c r="I466" s="967"/>
      <c r="J466" s="967"/>
      <c r="K466" s="967"/>
      <c r="L466" s="967"/>
      <c r="M466" s="967"/>
      <c r="N466" s="967"/>
      <c r="O466" s="967"/>
      <c r="P466" s="967"/>
      <c r="Q466" s="967"/>
      <c r="R466" s="967"/>
      <c r="S466" s="967"/>
      <c r="T466" s="967"/>
      <c r="U466" s="967"/>
      <c r="V466" s="967"/>
      <c r="W466" s="967"/>
      <c r="X466" s="967"/>
      <c r="Y466" s="967"/>
      <c r="Z466" s="967"/>
      <c r="AA466" s="967"/>
      <c r="AB466" s="967"/>
      <c r="AC466" s="363"/>
      <c r="AD466" s="363"/>
      <c r="AE466" s="363"/>
      <c r="AF466" s="363"/>
      <c r="AG466" s="363"/>
      <c r="AH466" s="363"/>
      <c r="AI466" s="363"/>
      <c r="AJ466" s="762"/>
      <c r="AZ466" s="2"/>
      <c r="BA466" s="2"/>
      <c r="BB466" s="2"/>
      <c r="BC466" s="2"/>
    </row>
    <row r="467" spans="1:55" ht="13.2" customHeight="1">
      <c r="A467" s="1" t="s">
        <v>1254</v>
      </c>
      <c r="D467" s="1" t="s">
        <v>162</v>
      </c>
      <c r="E467" s="363"/>
      <c r="F467" s="363"/>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63"/>
      <c r="AC467" s="363"/>
      <c r="AD467" s="363"/>
      <c r="AE467" s="363"/>
      <c r="AF467" s="363"/>
      <c r="AG467" s="363"/>
      <c r="AH467" s="363"/>
      <c r="AI467" s="363"/>
      <c r="AJ467" s="762"/>
      <c r="AZ467" s="2"/>
      <c r="BA467" s="2"/>
      <c r="BB467" s="2"/>
      <c r="BC467" s="2"/>
    </row>
    <row r="468" spans="1:55" ht="13.2" customHeight="1">
      <c r="D468" s="105" t="s">
        <v>1255</v>
      </c>
      <c r="E468" s="363"/>
      <c r="F468" s="363"/>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63"/>
      <c r="AC468" s="363"/>
      <c r="AD468" s="363"/>
      <c r="AE468" s="363"/>
      <c r="AF468" s="363"/>
      <c r="AG468" s="363"/>
      <c r="AH468" s="363"/>
      <c r="AI468" s="363"/>
      <c r="AJ468" s="762"/>
      <c r="AZ468" s="2"/>
      <c r="BA468" s="2"/>
      <c r="BB468" s="2"/>
      <c r="BC468" s="2"/>
    </row>
    <row r="469" spans="1:55" ht="13.2" customHeight="1">
      <c r="D469" s="105" t="s">
        <v>1256</v>
      </c>
      <c r="E469" s="363"/>
      <c r="F469" s="363"/>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63"/>
      <c r="AC469" s="363"/>
      <c r="AD469" s="363"/>
      <c r="AE469" s="363"/>
      <c r="AF469" s="363"/>
      <c r="AG469" s="363"/>
      <c r="AH469" s="363"/>
      <c r="AI469" s="363"/>
      <c r="AJ469" s="762"/>
      <c r="AZ469" s="2"/>
      <c r="BA469" s="2" t="str">
        <f>N591</f>
        <v>Yes</v>
      </c>
      <c r="BB469" s="2"/>
      <c r="BC469" s="2"/>
    </row>
    <row r="470" spans="1:55" ht="13.2" customHeight="1">
      <c r="D470" s="105" t="s">
        <v>1257</v>
      </c>
      <c r="E470" s="363"/>
      <c r="F470" s="363"/>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63"/>
      <c r="AC470" s="363"/>
      <c r="AD470" s="363"/>
      <c r="AE470" s="363"/>
      <c r="AF470" s="363"/>
      <c r="AG470" s="363"/>
      <c r="AH470" s="363"/>
      <c r="AI470" s="363"/>
      <c r="AJ470" s="762"/>
      <c r="AZ470" s="2"/>
      <c r="BA470" s="2" t="str">
        <f>AG591</f>
        <v>Yes</v>
      </c>
      <c r="BB470" s="2"/>
      <c r="BC470" s="2"/>
    </row>
    <row r="471" spans="1:55" ht="13.2" customHeight="1">
      <c r="D471" s="377"/>
      <c r="E471" s="363"/>
      <c r="F471" s="363"/>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63"/>
      <c r="AC471" s="363"/>
      <c r="AD471" s="363"/>
      <c r="AE471" s="363"/>
      <c r="AF471" s="363"/>
      <c r="AG471" s="363"/>
      <c r="AH471" s="363"/>
      <c r="AI471" s="363"/>
      <c r="AJ471" s="762"/>
      <c r="AZ471" s="2"/>
      <c r="BA471" s="2"/>
      <c r="BB471" s="2"/>
      <c r="BC471" s="2"/>
    </row>
    <row r="472" spans="1:55" ht="13.2" customHeight="1">
      <c r="A472" s="2"/>
      <c r="B472" s="2"/>
      <c r="C472" s="2"/>
      <c r="D472" s="105" t="s">
        <v>1258</v>
      </c>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c r="AC472" s="105"/>
      <c r="AD472" s="363"/>
      <c r="AE472" s="363"/>
      <c r="AF472" s="363"/>
      <c r="AG472" s="363"/>
      <c r="AH472" s="363"/>
      <c r="AI472" s="363"/>
      <c r="AJ472" s="762"/>
      <c r="AZ472" s="2"/>
      <c r="BA472" s="2"/>
      <c r="BB472" s="2"/>
      <c r="BC472" s="2"/>
    </row>
    <row r="473" spans="1:55" ht="13.2" customHeight="1">
      <c r="A473" s="2"/>
      <c r="B473" s="2"/>
      <c r="C473" s="2"/>
      <c r="D473" s="1320" t="s">
        <v>1259</v>
      </c>
      <c r="E473" s="1321"/>
      <c r="F473" s="1321"/>
      <c r="G473" s="1321"/>
      <c r="H473" s="1321"/>
      <c r="I473" s="1321"/>
      <c r="J473" s="1321"/>
      <c r="K473" s="1321"/>
      <c r="L473" s="1321"/>
      <c r="M473" s="1321"/>
      <c r="N473" s="1321"/>
      <c r="O473" s="1321"/>
      <c r="P473" s="1321"/>
      <c r="Q473" s="1321"/>
      <c r="R473" s="1321"/>
      <c r="S473" s="1321"/>
      <c r="T473" s="1321"/>
      <c r="U473" s="1321"/>
      <c r="V473" s="1322"/>
      <c r="W473" s="1296">
        <v>0</v>
      </c>
      <c r="X473" s="1297"/>
      <c r="Y473" s="1298"/>
      <c r="Z473" s="105"/>
      <c r="AA473" s="105"/>
      <c r="AB473" s="105"/>
      <c r="AC473" s="105"/>
      <c r="AD473" s="363"/>
      <c r="AE473" s="363"/>
      <c r="AF473" s="363"/>
      <c r="AG473" s="363"/>
      <c r="AH473" s="363"/>
      <c r="AI473" s="363"/>
      <c r="AJ473" s="762"/>
      <c r="AZ473" s="2"/>
      <c r="BA473" s="2"/>
      <c r="BB473" s="2"/>
      <c r="BC473" s="2"/>
    </row>
    <row r="474" spans="1:55" ht="13.2" customHeight="1">
      <c r="A474" s="2"/>
      <c r="B474" s="2"/>
      <c r="C474" s="2"/>
      <c r="D474" s="1320" t="s">
        <v>1260</v>
      </c>
      <c r="E474" s="1321"/>
      <c r="F474" s="1321"/>
      <c r="G474" s="1321"/>
      <c r="H474" s="1321"/>
      <c r="I474" s="1321"/>
      <c r="J474" s="1321"/>
      <c r="K474" s="1321"/>
      <c r="L474" s="1321"/>
      <c r="M474" s="1321"/>
      <c r="N474" s="1321"/>
      <c r="O474" s="1321"/>
      <c r="P474" s="1321"/>
      <c r="Q474" s="1321"/>
      <c r="R474" s="1321"/>
      <c r="S474" s="1321"/>
      <c r="T474" s="1321"/>
      <c r="U474" s="1321"/>
      <c r="V474" s="1322"/>
      <c r="W474" s="1296">
        <v>0</v>
      </c>
      <c r="X474" s="1297"/>
      <c r="Y474" s="1298"/>
      <c r="Z474" s="105"/>
      <c r="AA474" s="105"/>
      <c r="AB474" s="105"/>
      <c r="AC474" s="105"/>
      <c r="AD474" s="363"/>
      <c r="AE474" s="363"/>
      <c r="AF474" s="363"/>
      <c r="AG474" s="363"/>
      <c r="AH474" s="363"/>
      <c r="AI474" s="363"/>
      <c r="AJ474" s="762"/>
      <c r="AZ474" s="2"/>
      <c r="BA474" s="2"/>
      <c r="BB474" s="2"/>
      <c r="BC474" s="2"/>
    </row>
    <row r="475" spans="1:55" ht="13.2" customHeight="1">
      <c r="A475" s="2"/>
      <c r="B475" s="2"/>
      <c r="C475" s="2"/>
      <c r="D475" s="1320" t="s">
        <v>1261</v>
      </c>
      <c r="E475" s="1321"/>
      <c r="F475" s="1321"/>
      <c r="G475" s="1321"/>
      <c r="H475" s="1321"/>
      <c r="I475" s="1321"/>
      <c r="J475" s="1321"/>
      <c r="K475" s="1321"/>
      <c r="L475" s="1321"/>
      <c r="M475" s="1321"/>
      <c r="N475" s="1321"/>
      <c r="O475" s="1321"/>
      <c r="P475" s="1321"/>
      <c r="Q475" s="1321"/>
      <c r="R475" s="1321"/>
      <c r="S475" s="1321"/>
      <c r="T475" s="1321"/>
      <c r="U475" s="1321"/>
      <c r="V475" s="1322"/>
      <c r="W475" s="1296">
        <v>0</v>
      </c>
      <c r="X475" s="1297"/>
      <c r="Y475" s="1298"/>
      <c r="Z475" s="105"/>
      <c r="AA475" s="105"/>
      <c r="AB475" s="105"/>
      <c r="AC475" s="105"/>
      <c r="AD475" s="363"/>
      <c r="AE475" s="363"/>
      <c r="AF475" s="363"/>
      <c r="AG475" s="363"/>
      <c r="AH475" s="363"/>
      <c r="AI475" s="363"/>
      <c r="AJ475" s="762"/>
      <c r="AZ475" s="2"/>
      <c r="BA475" s="2"/>
      <c r="BB475" s="2"/>
      <c r="BC475" s="2"/>
    </row>
    <row r="476" spans="1:55" ht="13.2" customHeight="1">
      <c r="A476" s="2"/>
      <c r="B476" s="2"/>
      <c r="C476" s="2"/>
      <c r="D476" s="1320" t="s">
        <v>1262</v>
      </c>
      <c r="E476" s="1321"/>
      <c r="F476" s="1321"/>
      <c r="G476" s="1321"/>
      <c r="H476" s="1321"/>
      <c r="I476" s="1321"/>
      <c r="J476" s="1321"/>
      <c r="K476" s="1321"/>
      <c r="L476" s="1321"/>
      <c r="M476" s="1321"/>
      <c r="N476" s="1321"/>
      <c r="O476" s="1321"/>
      <c r="P476" s="1321"/>
      <c r="Q476" s="1321"/>
      <c r="R476" s="1321"/>
      <c r="S476" s="1321"/>
      <c r="T476" s="1321"/>
      <c r="U476" s="1321"/>
      <c r="V476" s="1322"/>
      <c r="W476" s="1296">
        <v>0</v>
      </c>
      <c r="X476" s="1297"/>
      <c r="Y476" s="1298"/>
      <c r="Z476" s="105"/>
      <c r="AA476" s="105"/>
      <c r="AB476" s="105"/>
      <c r="AC476" s="105"/>
      <c r="AD476" s="363"/>
      <c r="AE476" s="363"/>
      <c r="AF476" s="363"/>
      <c r="AG476" s="363"/>
      <c r="AH476" s="363"/>
      <c r="AI476" s="363"/>
      <c r="AJ476" s="762"/>
      <c r="AZ476" s="2"/>
      <c r="BA476" s="2"/>
      <c r="BB476" s="2"/>
      <c r="BC476" s="2"/>
    </row>
    <row r="477" spans="1:55" ht="13.2" customHeight="1">
      <c r="A477" s="2"/>
      <c r="B477" s="2"/>
      <c r="C477" s="2"/>
      <c r="D477" s="1320" t="s">
        <v>1263</v>
      </c>
      <c r="E477" s="1321"/>
      <c r="F477" s="1321"/>
      <c r="G477" s="1321"/>
      <c r="H477" s="1321"/>
      <c r="I477" s="1321"/>
      <c r="J477" s="1321"/>
      <c r="K477" s="1321"/>
      <c r="L477" s="1321"/>
      <c r="M477" s="1321"/>
      <c r="N477" s="1321"/>
      <c r="O477" s="1321"/>
      <c r="P477" s="1321"/>
      <c r="Q477" s="1321"/>
      <c r="R477" s="1321"/>
      <c r="S477" s="1321"/>
      <c r="T477" s="1321"/>
      <c r="U477" s="1321"/>
      <c r="V477" s="1322"/>
      <c r="W477" s="1296">
        <v>0</v>
      </c>
      <c r="X477" s="1297"/>
      <c r="Y477" s="1298"/>
      <c r="Z477" s="105"/>
      <c r="AA477" s="105"/>
      <c r="AB477" s="105"/>
      <c r="AC477" s="105"/>
      <c r="AD477" s="363"/>
      <c r="AE477" s="363"/>
      <c r="AF477" s="363"/>
      <c r="AG477" s="363"/>
      <c r="AH477" s="363"/>
      <c r="AI477" s="363"/>
      <c r="AJ477" s="762"/>
      <c r="AZ477" s="2"/>
      <c r="BA477" s="2" t="str">
        <f>N599</f>
        <v>Yes</v>
      </c>
      <c r="BB477" s="2"/>
      <c r="BC477" s="2"/>
    </row>
    <row r="478" spans="1:55" ht="13.2" customHeight="1">
      <c r="A478" s="2"/>
      <c r="B478" s="2"/>
      <c r="C478" s="2"/>
      <c r="D478" s="1320" t="s">
        <v>1264</v>
      </c>
      <c r="E478" s="1321"/>
      <c r="F478" s="1321"/>
      <c r="G478" s="1321"/>
      <c r="H478" s="1321"/>
      <c r="I478" s="1321"/>
      <c r="J478" s="1321"/>
      <c r="K478" s="1321"/>
      <c r="L478" s="1321"/>
      <c r="M478" s="1321"/>
      <c r="N478" s="1321"/>
      <c r="O478" s="1321"/>
      <c r="P478" s="1321"/>
      <c r="Q478" s="1321"/>
      <c r="R478" s="1321"/>
      <c r="S478" s="1321"/>
      <c r="T478" s="1321"/>
      <c r="U478" s="1321"/>
      <c r="V478" s="1322"/>
      <c r="W478" s="1296">
        <v>0</v>
      </c>
      <c r="X478" s="1297"/>
      <c r="Y478" s="1298"/>
      <c r="Z478" s="105"/>
      <c r="AA478" s="105"/>
      <c r="AB478" s="105"/>
      <c r="AC478" s="105"/>
      <c r="AD478" s="363"/>
      <c r="AE478" s="363"/>
      <c r="AF478" s="363"/>
      <c r="AG478" s="363"/>
      <c r="AH478" s="363"/>
      <c r="AI478" s="363"/>
      <c r="AJ478" s="762"/>
      <c r="AZ478" s="2"/>
      <c r="BA478" s="2" t="str">
        <f>AG599</f>
        <v>Yes</v>
      </c>
      <c r="BB478" s="2"/>
      <c r="BC478" s="2"/>
    </row>
    <row r="479" spans="1:55" ht="13.2" customHeight="1">
      <c r="A479" s="2"/>
      <c r="B479" s="2"/>
      <c r="C479" s="2"/>
      <c r="D479" s="1320" t="s">
        <v>1265</v>
      </c>
      <c r="E479" s="1321"/>
      <c r="F479" s="1321"/>
      <c r="G479" s="1321"/>
      <c r="H479" s="1321"/>
      <c r="I479" s="1321"/>
      <c r="J479" s="1321"/>
      <c r="K479" s="1321"/>
      <c r="L479" s="1321"/>
      <c r="M479" s="1321"/>
      <c r="N479" s="1321"/>
      <c r="O479" s="1321"/>
      <c r="P479" s="1321"/>
      <c r="Q479" s="1321"/>
      <c r="R479" s="1321"/>
      <c r="S479" s="1321"/>
      <c r="T479" s="1321"/>
      <c r="U479" s="1321"/>
      <c r="V479" s="1322"/>
      <c r="W479" s="1296">
        <v>0</v>
      </c>
      <c r="X479" s="1297"/>
      <c r="Y479" s="1298"/>
      <c r="Z479" s="105"/>
      <c r="AA479" s="105"/>
      <c r="AB479" s="105"/>
      <c r="AC479" s="105"/>
      <c r="AD479" s="363"/>
      <c r="AE479" s="363"/>
      <c r="AF479" s="363"/>
      <c r="AG479" s="363"/>
      <c r="AH479" s="363"/>
      <c r="AI479" s="363"/>
      <c r="AJ479" s="762"/>
      <c r="AZ479" s="2"/>
      <c r="BA479" s="2"/>
      <c r="BB479" s="2"/>
      <c r="BC479" s="2"/>
    </row>
    <row r="480" spans="1:55" ht="13.2" customHeight="1">
      <c r="A480" s="2"/>
      <c r="B480" s="2"/>
      <c r="C480" s="2"/>
      <c r="D480" s="1320" t="s">
        <v>1266</v>
      </c>
      <c r="E480" s="1321"/>
      <c r="F480" s="1321"/>
      <c r="G480" s="1321"/>
      <c r="H480" s="1321"/>
      <c r="I480" s="1321"/>
      <c r="J480" s="1321"/>
      <c r="K480" s="1321"/>
      <c r="L480" s="1321"/>
      <c r="M480" s="1321"/>
      <c r="N480" s="1321"/>
      <c r="O480" s="1321"/>
      <c r="P480" s="1321"/>
      <c r="Q480" s="1321"/>
      <c r="R480" s="1321"/>
      <c r="S480" s="1321"/>
      <c r="T480" s="1321"/>
      <c r="U480" s="1321"/>
      <c r="V480" s="1322"/>
      <c r="W480" s="1296">
        <v>0</v>
      </c>
      <c r="X480" s="1297"/>
      <c r="Y480" s="1298"/>
      <c r="Z480" s="105"/>
      <c r="AA480" s="105"/>
      <c r="AB480" s="105"/>
      <c r="AC480" s="105"/>
      <c r="AD480" s="363"/>
      <c r="AE480" s="363"/>
      <c r="AF480" s="363"/>
      <c r="AG480" s="363"/>
      <c r="AH480" s="363"/>
      <c r="AI480" s="363"/>
      <c r="AJ480" s="762"/>
      <c r="AZ480" s="2"/>
      <c r="BA480" s="2"/>
      <c r="BB480" s="2"/>
      <c r="BC480" s="2"/>
    </row>
    <row r="481" spans="1:55" ht="13.2" customHeight="1">
      <c r="A481" s="2"/>
      <c r="B481" s="2"/>
      <c r="C481" s="2"/>
      <c r="D481" s="1320" t="s">
        <v>1267</v>
      </c>
      <c r="E481" s="1321"/>
      <c r="F481" s="1321"/>
      <c r="G481" s="1321"/>
      <c r="H481" s="1321"/>
      <c r="I481" s="1321"/>
      <c r="J481" s="1321"/>
      <c r="K481" s="1321"/>
      <c r="L481" s="1321"/>
      <c r="M481" s="1321"/>
      <c r="N481" s="1321"/>
      <c r="O481" s="1321"/>
      <c r="P481" s="1321"/>
      <c r="Q481" s="1321"/>
      <c r="R481" s="1321"/>
      <c r="S481" s="1321"/>
      <c r="T481" s="1321"/>
      <c r="U481" s="1321"/>
      <c r="V481" s="1322"/>
      <c r="W481" s="1296">
        <v>0</v>
      </c>
      <c r="X481" s="1297"/>
      <c r="Y481" s="1298"/>
      <c r="Z481" s="105"/>
      <c r="AA481" s="105"/>
      <c r="AB481" s="105"/>
      <c r="AC481" s="105"/>
      <c r="AD481" s="363"/>
      <c r="AE481" s="363"/>
      <c r="AF481" s="363"/>
      <c r="AG481" s="363"/>
      <c r="AH481" s="363"/>
      <c r="AI481" s="363"/>
      <c r="AJ481" s="762"/>
      <c r="AZ481" s="2"/>
      <c r="BA481" s="2"/>
      <c r="BB481" s="2"/>
      <c r="BC481" s="2"/>
    </row>
    <row r="482" spans="1:55" ht="13.2" customHeight="1">
      <c r="A482" s="2"/>
      <c r="B482" s="2"/>
      <c r="C482" s="2"/>
      <c r="D482" s="1187" t="s">
        <v>233</v>
      </c>
      <c r="E482" s="1188"/>
      <c r="F482" s="1189"/>
      <c r="G482" s="1711"/>
      <c r="H482" s="1712"/>
      <c r="I482" s="1712"/>
      <c r="J482" s="1712"/>
      <c r="K482" s="1712"/>
      <c r="L482" s="1712"/>
      <c r="M482" s="1712"/>
      <c r="N482" s="1712"/>
      <c r="O482" s="1712"/>
      <c r="P482" s="1712"/>
      <c r="Q482" s="1712"/>
      <c r="R482" s="1712"/>
      <c r="S482" s="1712"/>
      <c r="T482" s="1712"/>
      <c r="U482" s="1712"/>
      <c r="V482" s="1713"/>
      <c r="W482" s="1296">
        <v>0</v>
      </c>
      <c r="X482" s="1297"/>
      <c r="Y482" s="1298"/>
      <c r="Z482" s="105"/>
      <c r="AA482" s="105"/>
      <c r="AB482" s="105"/>
      <c r="AC482" s="105"/>
      <c r="AD482" s="363"/>
      <c r="AE482" s="363"/>
      <c r="AF482" s="363"/>
      <c r="AG482" s="363"/>
      <c r="AH482" s="363"/>
      <c r="AI482" s="363"/>
      <c r="AJ482" s="762"/>
      <c r="AZ482" s="2"/>
      <c r="BA482" s="2"/>
      <c r="BB482" s="2"/>
      <c r="BC482" s="2"/>
    </row>
    <row r="483" spans="1:55" ht="13.2" customHeight="1">
      <c r="A483" s="2"/>
      <c r="B483" s="2"/>
      <c r="C483" s="2"/>
      <c r="D483" s="1190" t="s">
        <v>1268</v>
      </c>
      <c r="E483" s="1191"/>
      <c r="F483" s="1191"/>
      <c r="G483" s="105"/>
      <c r="H483" s="105"/>
      <c r="I483" s="105"/>
      <c r="J483" s="105"/>
      <c r="K483" s="105"/>
      <c r="L483" s="105"/>
      <c r="M483" s="105"/>
      <c r="N483" s="105"/>
      <c r="O483" s="105"/>
      <c r="P483" s="105"/>
      <c r="Q483" s="105"/>
      <c r="R483" s="105"/>
      <c r="S483" s="105"/>
      <c r="T483" s="105"/>
      <c r="U483" s="105"/>
      <c r="V483" s="105"/>
      <c r="W483" s="1192"/>
      <c r="X483" s="1192"/>
      <c r="Y483" s="1193"/>
      <c r="Z483" s="105"/>
      <c r="AA483" s="105"/>
      <c r="AB483" s="105"/>
      <c r="AC483" s="105"/>
      <c r="AD483" s="363"/>
      <c r="AE483" s="363"/>
      <c r="AF483" s="363"/>
      <c r="AG483" s="363"/>
      <c r="AH483" s="363"/>
      <c r="AI483" s="363"/>
      <c r="AJ483" s="762"/>
      <c r="AZ483" s="2"/>
      <c r="BA483" s="2"/>
      <c r="BB483" s="2"/>
      <c r="BC483" s="2"/>
    </row>
    <row r="484" spans="1:55" ht="13.2" customHeight="1">
      <c r="A484" s="2"/>
      <c r="B484" s="2"/>
      <c r="C484" s="2"/>
      <c r="D484" s="1078"/>
      <c r="E484" s="1069"/>
      <c r="F484" s="1069"/>
      <c r="G484" s="1069"/>
      <c r="H484" s="1069"/>
      <c r="I484" s="1069"/>
      <c r="J484" s="1069"/>
      <c r="K484" s="1069"/>
      <c r="L484" s="1069"/>
      <c r="M484" s="1069"/>
      <c r="N484" s="1069"/>
      <c r="O484" s="1069"/>
      <c r="P484" s="1069"/>
      <c r="Q484" s="1069"/>
      <c r="R484" s="1069"/>
      <c r="S484" s="1069"/>
      <c r="T484" s="1069"/>
      <c r="U484" s="1069"/>
      <c r="V484" s="1069"/>
      <c r="W484" s="1194"/>
      <c r="X484" s="1194"/>
      <c r="Y484" s="1195"/>
      <c r="Z484" s="105"/>
      <c r="AA484" s="105"/>
      <c r="AB484" s="105"/>
      <c r="AC484" s="105"/>
      <c r="AD484" s="363"/>
      <c r="AE484" s="363"/>
      <c r="AF484" s="363"/>
      <c r="AG484" s="363"/>
      <c r="AH484" s="363"/>
      <c r="AI484" s="363"/>
      <c r="AJ484" s="762"/>
      <c r="AZ484" s="2"/>
      <c r="BA484" s="2"/>
      <c r="BB484" s="2"/>
      <c r="BC484" s="2"/>
    </row>
    <row r="485" spans="1:55" ht="13.2" customHeight="1">
      <c r="A485" s="2"/>
      <c r="B485" s="2"/>
      <c r="C485" s="2"/>
      <c r="D485" s="1078"/>
      <c r="E485" s="1069"/>
      <c r="F485" s="1069"/>
      <c r="G485" s="1069"/>
      <c r="H485" s="1069"/>
      <c r="I485" s="1069"/>
      <c r="J485" s="1069"/>
      <c r="K485" s="1069"/>
      <c r="L485" s="1069"/>
      <c r="M485" s="1069"/>
      <c r="N485" s="1069"/>
      <c r="O485" s="1069"/>
      <c r="P485" s="1069"/>
      <c r="Q485" s="1069"/>
      <c r="R485" s="1069"/>
      <c r="S485" s="1069"/>
      <c r="T485" s="1069"/>
      <c r="U485" s="1069"/>
      <c r="V485" s="1069"/>
      <c r="W485" s="1194"/>
      <c r="X485" s="1194"/>
      <c r="Y485" s="1195"/>
      <c r="Z485" s="105"/>
      <c r="AA485" s="105"/>
      <c r="AB485" s="105"/>
      <c r="AC485" s="105"/>
      <c r="AD485" s="363"/>
      <c r="AE485" s="363"/>
      <c r="AF485" s="363"/>
      <c r="AG485" s="363"/>
      <c r="AH485" s="363"/>
      <c r="AI485" s="363"/>
      <c r="AJ485" s="762"/>
      <c r="AZ485" s="2"/>
      <c r="BA485" s="2"/>
      <c r="BB485" s="2"/>
      <c r="BC485" s="2"/>
    </row>
    <row r="486" spans="1:55" ht="13.2" customHeight="1">
      <c r="A486" s="2"/>
      <c r="B486" s="2"/>
      <c r="C486" s="2"/>
      <c r="D486" s="1078"/>
      <c r="E486" s="1069"/>
      <c r="F486" s="1069"/>
      <c r="G486" s="1069"/>
      <c r="H486" s="1069"/>
      <c r="I486" s="1069"/>
      <c r="J486" s="1069"/>
      <c r="K486" s="1069"/>
      <c r="L486" s="1069"/>
      <c r="M486" s="1069"/>
      <c r="N486" s="1069"/>
      <c r="O486" s="1069"/>
      <c r="P486" s="1069"/>
      <c r="Q486" s="1069"/>
      <c r="R486" s="1069"/>
      <c r="S486" s="1069"/>
      <c r="T486" s="1069"/>
      <c r="U486" s="1069"/>
      <c r="V486" s="1069"/>
      <c r="W486" s="1194"/>
      <c r="X486" s="1194"/>
      <c r="Y486" s="1195"/>
      <c r="Z486" s="105"/>
      <c r="AA486" s="105"/>
      <c r="AB486" s="105"/>
      <c r="AC486" s="105"/>
      <c r="AD486" s="363"/>
      <c r="AE486" s="363"/>
      <c r="AF486" s="363"/>
      <c r="AG486" s="363"/>
      <c r="AH486" s="363"/>
      <c r="AI486" s="363"/>
      <c r="AJ486" s="762"/>
      <c r="AZ486" s="2"/>
      <c r="BA486" s="2" t="str">
        <f>N607</f>
        <v>Yes</v>
      </c>
      <c r="BB486" s="2"/>
      <c r="BC486" s="2"/>
    </row>
    <row r="487" spans="1:55" ht="13.2" customHeight="1">
      <c r="AU487" s="54"/>
      <c r="AV487" s="54"/>
      <c r="AW487" s="54"/>
      <c r="AX487" s="54"/>
      <c r="AY487" s="54"/>
      <c r="AZ487" s="2"/>
      <c r="BA487" s="2" t="str">
        <f>AG607</f>
        <v>No</v>
      </c>
      <c r="BB487" s="2"/>
      <c r="BC487" s="2"/>
    </row>
    <row r="488" spans="1:55" ht="13.2" customHeight="1">
      <c r="A488" s="1434" t="s">
        <v>1269</v>
      </c>
      <c r="B488" s="1434"/>
      <c r="C488" s="1434"/>
      <c r="D488" s="1434"/>
      <c r="E488" s="1434"/>
      <c r="F488" s="1434"/>
      <c r="G488" s="1434"/>
      <c r="H488" s="1434"/>
      <c r="I488" s="1434"/>
      <c r="J488" s="1434"/>
      <c r="K488" s="1434"/>
      <c r="L488" s="1434"/>
      <c r="M488" s="1434"/>
      <c r="N488" s="1434"/>
      <c r="O488" s="1434"/>
      <c r="P488" s="1434"/>
      <c r="Q488" s="1434"/>
      <c r="R488" s="1434"/>
      <c r="S488" s="1434"/>
      <c r="T488" s="1434"/>
      <c r="U488" s="1434"/>
      <c r="V488" s="1434"/>
      <c r="W488" s="1434"/>
      <c r="X488" s="1434"/>
      <c r="Y488" s="1434"/>
      <c r="Z488" s="1434"/>
      <c r="AA488" s="1434"/>
      <c r="AB488" s="1434"/>
      <c r="AC488" s="1434"/>
      <c r="AD488" s="1434"/>
      <c r="AE488" s="1434"/>
      <c r="AF488" s="1434"/>
      <c r="AG488" s="1434"/>
      <c r="AH488" s="1434"/>
      <c r="AI488" s="1434"/>
      <c r="AJ488" s="1434"/>
      <c r="AK488" s="1434"/>
      <c r="AL488" s="1434"/>
      <c r="AM488" s="1434"/>
      <c r="AN488" s="1434"/>
      <c r="AO488" s="1434"/>
      <c r="AP488" s="1434"/>
      <c r="AQ488" s="1434"/>
      <c r="AR488" s="1434"/>
      <c r="AS488" s="1434"/>
      <c r="AT488" s="1434"/>
      <c r="AU488" s="54"/>
      <c r="AV488" s="54"/>
      <c r="AW488" s="54"/>
      <c r="AX488" s="54"/>
      <c r="AY488" s="54"/>
      <c r="AZ488" s="2"/>
      <c r="BB488" s="2"/>
      <c r="BC488" s="2"/>
    </row>
    <row r="489" spans="1:55" ht="13.2" customHeight="1">
      <c r="A489" s="1434"/>
      <c r="B489" s="1434"/>
      <c r="C489" s="1434"/>
      <c r="D489" s="1434"/>
      <c r="E489" s="1434"/>
      <c r="F489" s="1434"/>
      <c r="G489" s="1434"/>
      <c r="H489" s="1434"/>
      <c r="I489" s="1434"/>
      <c r="J489" s="1434"/>
      <c r="K489" s="1434"/>
      <c r="L489" s="1434"/>
      <c r="M489" s="1434"/>
      <c r="N489" s="1434"/>
      <c r="O489" s="1434"/>
      <c r="P489" s="1434"/>
      <c r="Q489" s="1434"/>
      <c r="R489" s="1434"/>
      <c r="S489" s="1434"/>
      <c r="T489" s="1434"/>
      <c r="U489" s="1434"/>
      <c r="V489" s="1434"/>
      <c r="W489" s="1434"/>
      <c r="X489" s="1434"/>
      <c r="Y489" s="1434"/>
      <c r="Z489" s="1434"/>
      <c r="AA489" s="1434"/>
      <c r="AB489" s="1434"/>
      <c r="AC489" s="1434"/>
      <c r="AD489" s="1434"/>
      <c r="AE489" s="1434"/>
      <c r="AF489" s="1434"/>
      <c r="AG489" s="1434"/>
      <c r="AH489" s="1434"/>
      <c r="AI489" s="1434"/>
      <c r="AJ489" s="1434"/>
      <c r="AK489" s="1434"/>
      <c r="AL489" s="1434"/>
      <c r="AM489" s="1434"/>
      <c r="AN489" s="1434"/>
      <c r="AO489" s="1434"/>
      <c r="AP489" s="1434"/>
      <c r="AQ489" s="1434"/>
      <c r="AR489" s="1434"/>
      <c r="AS489" s="1434"/>
      <c r="AT489" s="1434"/>
      <c r="AZ489" s="2"/>
      <c r="BB489" s="2"/>
      <c r="BC489" s="2"/>
    </row>
    <row r="490" spans="1:55" ht="13.2" customHeight="1">
      <c r="AZ490" s="2"/>
      <c r="BB490" s="2"/>
      <c r="BC490" s="2"/>
    </row>
    <row r="491" spans="1:55" ht="13.2" customHeight="1">
      <c r="A491" s="1" t="s">
        <v>885</v>
      </c>
      <c r="C491" s="1" t="s">
        <v>165</v>
      </c>
      <c r="AZ491" s="2"/>
      <c r="BB491" s="2"/>
      <c r="BC491" s="2"/>
    </row>
    <row r="492" spans="1:55" ht="13.2" customHeight="1">
      <c r="AZ492" s="2"/>
      <c r="BB492" s="2"/>
      <c r="BC492" s="2"/>
    </row>
    <row r="493" spans="1:55" ht="13.2" customHeight="1">
      <c r="B493" s="1082"/>
      <c r="C493" s="4"/>
      <c r="D493" s="4"/>
      <c r="E493" s="4"/>
      <c r="F493" s="4"/>
      <c r="G493" s="4"/>
      <c r="H493" s="4"/>
      <c r="I493" s="4"/>
      <c r="J493" s="4"/>
      <c r="K493" s="4"/>
      <c r="L493" s="4"/>
      <c r="M493" s="4"/>
      <c r="N493" s="4"/>
      <c r="O493" s="4"/>
      <c r="P493" s="1083"/>
      <c r="Q493" s="1314" t="s">
        <v>1270</v>
      </c>
      <c r="R493" s="1315"/>
      <c r="S493" s="1315"/>
      <c r="T493" s="1315"/>
      <c r="U493" s="1315"/>
      <c r="V493" s="1315"/>
      <c r="W493" s="1315"/>
      <c r="X493" s="1315"/>
      <c r="Y493" s="1315"/>
      <c r="Z493" s="1315"/>
      <c r="AA493" s="1315"/>
      <c r="AB493" s="1315"/>
      <c r="AC493" s="1315"/>
      <c r="AD493" s="1315"/>
      <c r="AE493" s="1315"/>
      <c r="AF493" s="1315"/>
      <c r="AG493" s="1315"/>
      <c r="AH493" s="1315"/>
      <c r="AI493" s="1315"/>
      <c r="AJ493" s="1315"/>
      <c r="AK493" s="1316"/>
      <c r="AZ493" s="2"/>
      <c r="BB493" s="2"/>
      <c r="BC493" s="2"/>
    </row>
    <row r="494" spans="1:55" ht="13.2" customHeight="1">
      <c r="B494" s="1082" t="s">
        <v>1271</v>
      </c>
      <c r="C494" s="4"/>
      <c r="D494" s="4"/>
      <c r="E494" s="4"/>
      <c r="F494" s="4"/>
      <c r="G494" s="4"/>
      <c r="H494" s="4"/>
      <c r="I494" s="4"/>
      <c r="J494" s="4"/>
      <c r="K494" s="4"/>
      <c r="L494" s="4"/>
      <c r="M494" s="4"/>
      <c r="N494" s="4"/>
      <c r="O494" s="4"/>
      <c r="P494" s="4"/>
      <c r="Q494" s="1366" t="s">
        <v>2779</v>
      </c>
      <c r="R494" s="1292"/>
      <c r="S494" s="1292"/>
      <c r="T494" s="1292"/>
      <c r="U494" s="1292"/>
      <c r="V494" s="1292"/>
      <c r="W494" s="1292"/>
      <c r="X494" s="1292"/>
      <c r="Y494" s="1292"/>
      <c r="Z494" s="1292"/>
      <c r="AA494" s="1292"/>
      <c r="AB494" s="1292"/>
      <c r="AC494" s="1292"/>
      <c r="AD494" s="1292"/>
      <c r="AE494" s="1292"/>
      <c r="AF494" s="1292"/>
      <c r="AG494" s="1292"/>
      <c r="AH494" s="1292"/>
      <c r="AI494" s="1292"/>
      <c r="AJ494" s="1292"/>
      <c r="AK494" s="1367"/>
      <c r="AZ494" s="2"/>
      <c r="BB494" s="2"/>
      <c r="BC494" s="2"/>
    </row>
    <row r="495" spans="1:55" ht="13.2" customHeight="1">
      <c r="B495" s="1082" t="s">
        <v>1272</v>
      </c>
      <c r="C495" s="4"/>
      <c r="D495" s="4"/>
      <c r="E495" s="4"/>
      <c r="F495" s="4"/>
      <c r="G495" s="4"/>
      <c r="H495" s="4"/>
      <c r="I495" s="4"/>
      <c r="J495" s="4"/>
      <c r="K495" s="4"/>
      <c r="L495" s="4"/>
      <c r="M495" s="4"/>
      <c r="N495" s="4"/>
      <c r="O495" s="4"/>
      <c r="P495" s="4"/>
      <c r="Q495" s="1366" t="s">
        <v>2755</v>
      </c>
      <c r="R495" s="1292"/>
      <c r="S495" s="1292"/>
      <c r="T495" s="1292"/>
      <c r="U495" s="1292"/>
      <c r="V495" s="1292"/>
      <c r="W495" s="1292"/>
      <c r="X495" s="1292"/>
      <c r="Y495" s="1292"/>
      <c r="Z495" s="1292"/>
      <c r="AA495" s="1292"/>
      <c r="AB495" s="1292"/>
      <c r="AC495" s="1292"/>
      <c r="AD495" s="1292"/>
      <c r="AE495" s="1292"/>
      <c r="AF495" s="1292"/>
      <c r="AG495" s="1292"/>
      <c r="AH495" s="1292"/>
      <c r="AI495" s="1292"/>
      <c r="AJ495" s="1292"/>
      <c r="AK495" s="1367"/>
      <c r="AZ495" s="2"/>
      <c r="BB495" s="2"/>
      <c r="BC495" s="2"/>
    </row>
    <row r="496" spans="1:55" ht="13.2" customHeight="1">
      <c r="B496" s="1082" t="s">
        <v>1273</v>
      </c>
      <c r="C496" s="4"/>
      <c r="D496" s="4"/>
      <c r="E496" s="4"/>
      <c r="F496" s="4"/>
      <c r="G496" s="4"/>
      <c r="H496" s="4"/>
      <c r="I496" s="4"/>
      <c r="J496" s="4"/>
      <c r="K496" s="4"/>
      <c r="L496" s="4"/>
      <c r="M496" s="4"/>
      <c r="N496" s="4"/>
      <c r="O496" s="4"/>
      <c r="P496" s="4"/>
      <c r="Q496" s="1366" t="s">
        <v>2780</v>
      </c>
      <c r="R496" s="1292"/>
      <c r="S496" s="1292"/>
      <c r="T496" s="1292"/>
      <c r="U496" s="1292"/>
      <c r="V496" s="1292"/>
      <c r="W496" s="1292"/>
      <c r="X496" s="1292"/>
      <c r="Y496" s="1292"/>
      <c r="Z496" s="1292"/>
      <c r="AA496" s="1292"/>
      <c r="AB496" s="1292"/>
      <c r="AC496" s="1292"/>
      <c r="AD496" s="1292"/>
      <c r="AE496" s="1292"/>
      <c r="AF496" s="1292"/>
      <c r="AG496" s="1292"/>
      <c r="AH496" s="1292"/>
      <c r="AI496" s="1292"/>
      <c r="AJ496" s="1292"/>
      <c r="AK496" s="1367"/>
      <c r="AZ496" s="2"/>
      <c r="BA496" s="2"/>
      <c r="BB496" s="2"/>
      <c r="BC496" s="2"/>
    </row>
    <row r="497" spans="1:66" ht="13.2" customHeight="1">
      <c r="B497" s="1356" t="s">
        <v>1274</v>
      </c>
      <c r="C497" s="1357"/>
      <c r="D497" s="1357"/>
      <c r="E497" s="1357"/>
      <c r="F497" s="1357"/>
      <c r="G497" s="1357"/>
      <c r="H497" s="1357"/>
      <c r="I497" s="1357"/>
      <c r="J497" s="1357"/>
      <c r="K497" s="1357"/>
      <c r="L497" s="1357"/>
      <c r="M497" s="1357"/>
      <c r="N497" s="1357"/>
      <c r="O497" s="1357"/>
      <c r="P497" s="1358"/>
      <c r="Q497" s="1362" t="s">
        <v>860</v>
      </c>
      <c r="R497" s="1363"/>
      <c r="S497" s="1465" t="s">
        <v>2756</v>
      </c>
      <c r="T497" s="1466"/>
      <c r="U497" s="1466"/>
      <c r="V497" s="1466"/>
      <c r="W497" s="1466"/>
      <c r="X497" s="1466"/>
      <c r="Y497" s="1466"/>
      <c r="Z497" s="1466"/>
      <c r="AA497" s="1466"/>
      <c r="AB497" s="1466"/>
      <c r="AC497" s="1466"/>
      <c r="AD497" s="1466"/>
      <c r="AE497" s="1466"/>
      <c r="AF497" s="1466"/>
      <c r="AG497" s="1466"/>
      <c r="AH497" s="1466"/>
      <c r="AI497" s="1466"/>
      <c r="AJ497" s="1466"/>
      <c r="AK497" s="1467"/>
      <c r="AZ497" s="2"/>
      <c r="BA497" s="2"/>
      <c r="BB497" s="2"/>
      <c r="BC497" s="2"/>
    </row>
    <row r="498" spans="1:66" ht="13.2" customHeight="1">
      <c r="B498" s="1359"/>
      <c r="C498" s="1360"/>
      <c r="D498" s="1360"/>
      <c r="E498" s="1360"/>
      <c r="F498" s="1360"/>
      <c r="G498" s="1360"/>
      <c r="H498" s="1360"/>
      <c r="I498" s="1360"/>
      <c r="J498" s="1360"/>
      <c r="K498" s="1360"/>
      <c r="L498" s="1360"/>
      <c r="M498" s="1360"/>
      <c r="N498" s="1360"/>
      <c r="O498" s="1360"/>
      <c r="P498" s="1361"/>
      <c r="Q498" s="1364"/>
      <c r="R498" s="1365"/>
      <c r="S498" s="1468"/>
      <c r="T498" s="1416"/>
      <c r="U498" s="1416"/>
      <c r="V498" s="1416"/>
      <c r="W498" s="1416"/>
      <c r="X498" s="1416"/>
      <c r="Y498" s="1416"/>
      <c r="Z498" s="1416"/>
      <c r="AA498" s="1416"/>
      <c r="AB498" s="1416"/>
      <c r="AC498" s="1416"/>
      <c r="AD498" s="1416"/>
      <c r="AE498" s="1416"/>
      <c r="AF498" s="1416"/>
      <c r="AG498" s="1416"/>
      <c r="AH498" s="1416"/>
      <c r="AI498" s="1416"/>
      <c r="AJ498" s="1416"/>
      <c r="AK498" s="1469"/>
      <c r="AZ498" s="2"/>
      <c r="BA498" s="2"/>
      <c r="BB498" s="2"/>
      <c r="BC498" s="2"/>
    </row>
    <row r="499" spans="1:66" ht="13.2" customHeight="1">
      <c r="B499" s="698" t="s">
        <v>1275</v>
      </c>
      <c r="C499" s="1102"/>
      <c r="D499" s="1102"/>
      <c r="E499" s="1102"/>
      <c r="F499" s="1102"/>
      <c r="G499" s="1102"/>
      <c r="H499" s="1102"/>
      <c r="I499" s="1102"/>
      <c r="J499" s="1102"/>
      <c r="K499" s="1102"/>
      <c r="L499" s="1102"/>
      <c r="M499" s="1102"/>
      <c r="N499" s="1102"/>
      <c r="O499" s="1102"/>
      <c r="P499" s="1102"/>
      <c r="Q499" s="1324" t="s">
        <v>710</v>
      </c>
      <c r="R499" s="1325"/>
      <c r="S499" s="1325"/>
      <c r="T499" s="1325"/>
      <c r="U499" s="1325"/>
      <c r="V499" s="1325"/>
      <c r="W499" s="1325"/>
      <c r="X499" s="1325"/>
      <c r="Y499" s="1325"/>
      <c r="Z499" s="1325"/>
      <c r="AA499" s="1325"/>
      <c r="AB499" s="1325"/>
      <c r="AC499" s="1325"/>
      <c r="AD499" s="1325"/>
      <c r="AE499" s="1325"/>
      <c r="AF499" s="1325"/>
      <c r="AG499" s="1325"/>
      <c r="AH499" s="1325"/>
      <c r="AI499" s="1325"/>
      <c r="AJ499" s="1325"/>
      <c r="AK499" s="1326"/>
      <c r="AZ499" s="2"/>
      <c r="BA499" s="2"/>
      <c r="BB499" s="2"/>
      <c r="BC499" s="2"/>
    </row>
    <row r="500" spans="1:66" ht="13.2" customHeight="1">
      <c r="B500" s="1082" t="s">
        <v>1276</v>
      </c>
      <c r="C500" s="4"/>
      <c r="D500" s="4"/>
      <c r="E500" s="4"/>
      <c r="F500" s="4"/>
      <c r="G500" s="4"/>
      <c r="H500" s="4"/>
      <c r="I500" s="4"/>
      <c r="J500" s="4"/>
      <c r="K500" s="4"/>
      <c r="L500" s="4"/>
      <c r="M500" s="4"/>
      <c r="N500" s="4"/>
      <c r="O500" s="4"/>
      <c r="P500" s="4"/>
      <c r="Q500" s="1366" t="s">
        <v>2781</v>
      </c>
      <c r="R500" s="1292"/>
      <c r="S500" s="1292"/>
      <c r="T500" s="1292"/>
      <c r="U500" s="1292"/>
      <c r="V500" s="1292"/>
      <c r="W500" s="1292"/>
      <c r="X500" s="1292"/>
      <c r="Y500" s="1292"/>
      <c r="Z500" s="1292"/>
      <c r="AA500" s="1292"/>
      <c r="AB500" s="1292"/>
      <c r="AC500" s="1292"/>
      <c r="AD500" s="1292"/>
      <c r="AE500" s="1292"/>
      <c r="AF500" s="1292"/>
      <c r="AG500" s="1292"/>
      <c r="AH500" s="1292"/>
      <c r="AI500" s="1292"/>
      <c r="AJ500" s="1292"/>
      <c r="AK500" s="1367"/>
      <c r="AZ500" s="2"/>
      <c r="BA500" s="2"/>
      <c r="BB500" s="2"/>
      <c r="BC500" s="2"/>
    </row>
    <row r="501" spans="1:66" ht="13.2" customHeight="1">
      <c r="B501" s="1082" t="s">
        <v>1277</v>
      </c>
      <c r="C501" s="4"/>
      <c r="D501" s="4"/>
      <c r="E501" s="4"/>
      <c r="F501" s="4"/>
      <c r="G501" s="4"/>
      <c r="H501" s="4"/>
      <c r="I501" s="4"/>
      <c r="J501" s="4"/>
      <c r="K501" s="4"/>
      <c r="L501" s="4"/>
      <c r="M501" s="4"/>
      <c r="N501" s="4"/>
      <c r="O501" s="4"/>
      <c r="P501" s="4"/>
      <c r="Q501" s="1366" t="s">
        <v>2757</v>
      </c>
      <c r="R501" s="1292"/>
      <c r="S501" s="1292"/>
      <c r="T501" s="1292"/>
      <c r="U501" s="1292"/>
      <c r="V501" s="1292"/>
      <c r="W501" s="1292"/>
      <c r="X501" s="1292"/>
      <c r="Y501" s="1292"/>
      <c r="Z501" s="1292"/>
      <c r="AA501" s="1292"/>
      <c r="AB501" s="1292"/>
      <c r="AC501" s="1292"/>
      <c r="AD501" s="1292"/>
      <c r="AE501" s="1292"/>
      <c r="AF501" s="1292"/>
      <c r="AG501" s="1292"/>
      <c r="AH501" s="1292"/>
      <c r="AI501" s="1292"/>
      <c r="AJ501" s="1292"/>
      <c r="AK501" s="1367"/>
      <c r="AZ501" s="2"/>
      <c r="BA501" s="2"/>
      <c r="BB501" s="2"/>
      <c r="BC501" s="2"/>
    </row>
    <row r="502" spans="1:66" ht="13.2" customHeight="1">
      <c r="B502" s="1084" t="s">
        <v>1278</v>
      </c>
      <c r="C502" s="4"/>
      <c r="D502" s="4"/>
      <c r="E502" s="4"/>
      <c r="F502" s="4"/>
      <c r="G502" s="4"/>
      <c r="H502" s="4"/>
      <c r="I502" s="4"/>
      <c r="J502" s="4"/>
      <c r="K502" s="4"/>
      <c r="L502" s="4"/>
      <c r="M502" s="4"/>
      <c r="N502" s="4"/>
      <c r="O502" s="4"/>
      <c r="P502" s="4"/>
      <c r="Q502" s="1366">
        <v>60</v>
      </c>
      <c r="R502" s="1292"/>
      <c r="S502" s="1292"/>
      <c r="T502" s="1292"/>
      <c r="U502" s="1292"/>
      <c r="V502" s="1292"/>
      <c r="W502" s="1292"/>
      <c r="X502" s="1292"/>
      <c r="Y502" s="1292"/>
      <c r="Z502" s="1292"/>
      <c r="AA502" s="1292"/>
      <c r="AB502" s="1292"/>
      <c r="AC502" s="1292"/>
      <c r="AD502" s="1292"/>
      <c r="AE502" s="1292"/>
      <c r="AF502" s="1292"/>
      <c r="AG502" s="1292"/>
      <c r="AH502" s="1292"/>
      <c r="AI502" s="1292"/>
      <c r="AJ502" s="1292"/>
      <c r="AK502" s="1367"/>
      <c r="AZ502" s="2"/>
      <c r="BA502" s="2"/>
      <c r="BB502" s="2"/>
      <c r="BC502" s="2"/>
    </row>
    <row r="503" spans="1:66" ht="13.2" customHeight="1">
      <c r="B503" s="1084" t="s">
        <v>1279</v>
      </c>
      <c r="C503" s="4"/>
      <c r="D503" s="4"/>
      <c r="E503" s="4"/>
      <c r="F503" s="4"/>
      <c r="G503" s="4"/>
      <c r="H503" s="4"/>
      <c r="I503" s="4"/>
      <c r="J503" s="4"/>
      <c r="K503" s="4"/>
      <c r="L503" s="4"/>
      <c r="M503" s="1327">
        <v>30</v>
      </c>
      <c r="N503" s="1328"/>
      <c r="O503" s="1328"/>
      <c r="P503" s="1329"/>
      <c r="Q503" s="1084" t="s">
        <v>1280</v>
      </c>
      <c r="R503" s="4"/>
      <c r="S503" s="4"/>
      <c r="T503" s="4"/>
      <c r="U503" s="4"/>
      <c r="V503" s="4"/>
      <c r="W503" s="4"/>
      <c r="X503" s="4"/>
      <c r="Y503" s="4"/>
      <c r="Z503" s="4"/>
      <c r="AA503" s="4"/>
      <c r="AB503" s="4"/>
      <c r="AC503" s="4"/>
      <c r="AD503" s="4"/>
      <c r="AE503" s="4"/>
      <c r="AF503" s="4"/>
      <c r="AG503" s="4"/>
      <c r="AH503" s="1327">
        <v>0</v>
      </c>
      <c r="AI503" s="1328"/>
      <c r="AJ503" s="1328"/>
      <c r="AK503" s="1329"/>
      <c r="AZ503" s="2"/>
      <c r="BA503" s="2"/>
      <c r="BB503" s="2"/>
      <c r="BC503" s="2"/>
    </row>
    <row r="504" spans="1:66" ht="13.2" customHeight="1">
      <c r="B504" s="360"/>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3.2" customHeight="1">
      <c r="A505" s="1" t="s">
        <v>926</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3.2" customHeight="1">
      <c r="B506" s="374"/>
      <c r="C506" s="360"/>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3.2"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314" t="s">
        <v>1281</v>
      </c>
      <c r="AD507" s="1315"/>
      <c r="AE507" s="1315"/>
      <c r="AF507" s="1315"/>
      <c r="AG507" s="1315"/>
      <c r="AH507" s="1315"/>
      <c r="AI507" s="1315"/>
      <c r="AJ507" s="1315"/>
      <c r="AK507" s="1316"/>
      <c r="AZ507" s="2"/>
      <c r="BA507" s="2"/>
      <c r="BB507" s="2"/>
      <c r="BC507" s="2"/>
      <c r="BD507" s="2"/>
      <c r="BE507" s="2"/>
      <c r="BF507" s="2"/>
      <c r="BG507" s="2"/>
      <c r="BH507" s="2"/>
      <c r="BI507" s="2"/>
      <c r="BJ507" s="2"/>
      <c r="BK507" s="2"/>
      <c r="BL507" s="2"/>
      <c r="BM507" s="2"/>
      <c r="BN507" s="2"/>
    </row>
    <row r="508" spans="1:66" ht="13.2"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314" t="s">
        <v>1282</v>
      </c>
      <c r="AD508" s="1315"/>
      <c r="AE508" s="1315"/>
      <c r="AF508" s="1315"/>
      <c r="AG508" s="1099" t="s">
        <v>1283</v>
      </c>
      <c r="AH508" s="1315" t="s">
        <v>1284</v>
      </c>
      <c r="AI508" s="1315"/>
      <c r="AJ508" s="1315"/>
      <c r="AK508" s="1316"/>
      <c r="AZ508" s="2"/>
      <c r="BA508" s="2"/>
      <c r="BB508" s="2"/>
      <c r="BC508" s="2"/>
      <c r="BD508" s="2"/>
      <c r="BE508" s="2"/>
      <c r="BF508" s="2"/>
      <c r="BG508" s="2"/>
      <c r="BH508" s="2"/>
      <c r="BI508" s="2"/>
      <c r="BJ508" s="2"/>
      <c r="BK508" s="2"/>
      <c r="BL508" s="2"/>
      <c r="BM508" s="2"/>
      <c r="BN508" s="2"/>
    </row>
    <row r="509" spans="1:66" ht="13.2" customHeight="1">
      <c r="B509" s="1336" t="s">
        <v>1285</v>
      </c>
      <c r="C509" s="1337"/>
      <c r="D509" s="1337"/>
      <c r="E509" s="1337"/>
      <c r="F509" s="1337"/>
      <c r="G509" s="1337"/>
      <c r="H509" s="1338"/>
      <c r="I509" s="30" t="s">
        <v>1286</v>
      </c>
      <c r="J509" s="30"/>
      <c r="K509" s="30"/>
      <c r="L509" s="30"/>
      <c r="M509" s="30"/>
      <c r="N509" s="30"/>
      <c r="O509" s="30"/>
      <c r="P509" s="30"/>
      <c r="Q509" s="30"/>
      <c r="R509" s="30"/>
      <c r="S509" s="30"/>
      <c r="T509" s="30"/>
      <c r="U509" s="30"/>
      <c r="V509" s="30"/>
      <c r="W509" s="30"/>
      <c r="AC509" s="1299" t="s">
        <v>829</v>
      </c>
      <c r="AD509" s="1300"/>
      <c r="AE509" s="1300"/>
      <c r="AF509" s="1300"/>
      <c r="AG509" s="1060" t="s">
        <v>1283</v>
      </c>
      <c r="AH509" s="1309">
        <v>0</v>
      </c>
      <c r="AI509" s="1309"/>
      <c r="AJ509" s="1309"/>
      <c r="AK509" s="1310"/>
      <c r="AZ509" s="2"/>
      <c r="BA509" s="2"/>
      <c r="BB509" s="2"/>
      <c r="BC509" s="2"/>
      <c r="BD509" s="2"/>
      <c r="BE509" s="2"/>
      <c r="BF509" s="2"/>
      <c r="BG509" s="2"/>
      <c r="BH509" s="2"/>
      <c r="BI509" s="2"/>
      <c r="BJ509" s="2"/>
      <c r="BK509" s="2"/>
      <c r="BL509" s="2"/>
      <c r="BM509" s="2"/>
      <c r="BN509" s="2"/>
    </row>
    <row r="510" spans="1:66" ht="13.2" customHeight="1">
      <c r="B510" s="1339"/>
      <c r="C510" s="1340"/>
      <c r="D510" s="1340"/>
      <c r="E510" s="1340"/>
      <c r="F510" s="1340"/>
      <c r="G510" s="1340"/>
      <c r="H510" s="1341"/>
      <c r="I510" s="32" t="s">
        <v>1287</v>
      </c>
      <c r="J510" s="32"/>
      <c r="K510" s="32"/>
      <c r="L510" s="32"/>
      <c r="M510" s="32"/>
      <c r="N510" s="32"/>
      <c r="O510" s="32"/>
      <c r="P510" s="32"/>
      <c r="Q510" s="32"/>
      <c r="R510" s="32"/>
      <c r="S510" s="32"/>
      <c r="T510" s="32"/>
      <c r="U510" s="32"/>
      <c r="V510" s="32"/>
      <c r="W510" s="32"/>
      <c r="X510" s="32"/>
      <c r="Y510" s="32"/>
      <c r="Z510" s="32"/>
      <c r="AA510" s="32"/>
      <c r="AB510" s="32"/>
      <c r="AC510" s="1299" t="s">
        <v>829</v>
      </c>
      <c r="AD510" s="1300"/>
      <c r="AE510" s="1300"/>
      <c r="AF510" s="1300"/>
      <c r="AG510" s="1087" t="s">
        <v>1283</v>
      </c>
      <c r="AH510" s="1309"/>
      <c r="AI510" s="1309"/>
      <c r="AJ510" s="1309"/>
      <c r="AK510" s="1310"/>
      <c r="AZ510" s="2"/>
      <c r="BA510" s="2"/>
      <c r="BB510" s="2"/>
      <c r="BC510" s="2"/>
      <c r="BD510" s="2"/>
      <c r="BE510" s="2"/>
      <c r="BF510" s="2"/>
      <c r="BG510" s="2"/>
      <c r="BH510" s="2"/>
      <c r="BI510" s="2"/>
      <c r="BJ510" s="2"/>
      <c r="BK510" s="2"/>
      <c r="BL510" s="2"/>
      <c r="BM510" s="2"/>
      <c r="BN510" s="2"/>
    </row>
    <row r="511" spans="1:66" ht="13.2" customHeight="1">
      <c r="B511" s="1336" t="s">
        <v>1288</v>
      </c>
      <c r="C511" s="1337"/>
      <c r="D511" s="1337"/>
      <c r="E511" s="1337"/>
      <c r="F511" s="1337"/>
      <c r="G511" s="1337"/>
      <c r="H511" s="1338"/>
      <c r="I511" s="30" t="s">
        <v>1289</v>
      </c>
      <c r="J511" s="30"/>
      <c r="K511" s="30"/>
      <c r="L511" s="30"/>
      <c r="M511" s="30"/>
      <c r="N511" s="30"/>
      <c r="O511" s="30"/>
      <c r="P511" s="30"/>
      <c r="Q511" s="30"/>
      <c r="R511" s="30"/>
      <c r="S511" s="30"/>
      <c r="T511" s="30"/>
      <c r="U511" s="30"/>
      <c r="V511" s="30"/>
      <c r="W511" s="30"/>
      <c r="AC511" s="1299" t="s">
        <v>829</v>
      </c>
      <c r="AD511" s="1300"/>
      <c r="AE511" s="1300"/>
      <c r="AF511" s="1300"/>
      <c r="AG511" s="1060" t="s">
        <v>1283</v>
      </c>
      <c r="AH511" s="1309"/>
      <c r="AI511" s="1309"/>
      <c r="AJ511" s="1309"/>
      <c r="AK511" s="1310"/>
      <c r="AZ511" s="2"/>
      <c r="BA511" s="2"/>
      <c r="BB511" s="2"/>
      <c r="BC511" s="2"/>
      <c r="BD511" s="2"/>
      <c r="BE511" s="2"/>
      <c r="BF511" s="2"/>
      <c r="BG511" s="2"/>
      <c r="BH511" s="2"/>
      <c r="BI511" s="2"/>
      <c r="BJ511" s="2"/>
      <c r="BK511" s="2"/>
      <c r="BL511" s="2"/>
      <c r="BM511" s="2"/>
      <c r="BN511" s="2"/>
    </row>
    <row r="512" spans="1:66" ht="13.2" customHeight="1">
      <c r="B512" s="1339"/>
      <c r="C512" s="1340"/>
      <c r="D512" s="1340"/>
      <c r="E512" s="1340"/>
      <c r="F512" s="1340"/>
      <c r="G512" s="1340"/>
      <c r="H512" s="1341"/>
      <c r="I512" t="s">
        <v>1290</v>
      </c>
      <c r="AC512" s="1299" t="s">
        <v>829</v>
      </c>
      <c r="AD512" s="1300"/>
      <c r="AE512" s="1300"/>
      <c r="AF512" s="1300"/>
      <c r="AG512" s="1060" t="s">
        <v>1283</v>
      </c>
      <c r="AH512" s="1309"/>
      <c r="AI512" s="1309"/>
      <c r="AJ512" s="1309"/>
      <c r="AK512" s="1310"/>
      <c r="AZ512" s="2"/>
      <c r="BA512" s="2"/>
      <c r="BB512" s="2"/>
      <c r="BC512" s="2"/>
      <c r="BD512" s="2"/>
      <c r="BE512" s="2"/>
      <c r="BF512" s="2"/>
      <c r="BG512" s="2"/>
      <c r="BH512" s="2"/>
      <c r="BI512" s="2"/>
      <c r="BJ512" s="2"/>
      <c r="BK512" s="2"/>
      <c r="BL512" s="2"/>
      <c r="BM512" s="2"/>
      <c r="BN512" s="2"/>
    </row>
    <row r="513" spans="2:66" ht="13.2" customHeight="1">
      <c r="B513" s="1339"/>
      <c r="C513" s="1340"/>
      <c r="D513" s="1340"/>
      <c r="E513" s="1340"/>
      <c r="F513" s="1340"/>
      <c r="G513" s="1340"/>
      <c r="H513" s="1341"/>
      <c r="I513" t="s">
        <v>1291</v>
      </c>
      <c r="AC513" s="1299" t="s">
        <v>829</v>
      </c>
      <c r="AD513" s="1300"/>
      <c r="AE513" s="1300"/>
      <c r="AF513" s="1300"/>
      <c r="AG513" s="1060" t="s">
        <v>1283</v>
      </c>
      <c r="AH513" s="1309"/>
      <c r="AI513" s="1309"/>
      <c r="AJ513" s="1309"/>
      <c r="AK513" s="1310"/>
      <c r="AZ513" s="2"/>
      <c r="BA513" s="2"/>
      <c r="BB513" s="2"/>
      <c r="BC513" s="2"/>
      <c r="BD513" s="2"/>
      <c r="BE513" s="2"/>
      <c r="BF513" s="2"/>
      <c r="BG513" s="2"/>
      <c r="BH513" s="2"/>
      <c r="BI513" s="2"/>
      <c r="BJ513" s="2"/>
      <c r="BK513" s="2"/>
      <c r="BL513" s="2"/>
      <c r="BM513" s="2"/>
      <c r="BN513" s="2"/>
    </row>
    <row r="514" spans="2:66" ht="13.2" customHeight="1">
      <c r="B514" s="1339"/>
      <c r="C514" s="1340"/>
      <c r="D514" s="1340"/>
      <c r="E514" s="1340"/>
      <c r="F514" s="1340"/>
      <c r="G514" s="1340"/>
      <c r="H514" s="1341"/>
      <c r="I514" t="s">
        <v>1292</v>
      </c>
      <c r="AC514" s="1299">
        <v>4</v>
      </c>
      <c r="AD514" s="1300"/>
      <c r="AE514" s="1300"/>
      <c r="AF514" s="1300"/>
      <c r="AG514" s="1060" t="s">
        <v>1283</v>
      </c>
      <c r="AH514" s="1309">
        <v>2027</v>
      </c>
      <c r="AI514" s="1309"/>
      <c r="AJ514" s="1309"/>
      <c r="AK514" s="1310"/>
      <c r="AZ514" s="2"/>
      <c r="BA514" s="2"/>
      <c r="BB514" s="2"/>
      <c r="BC514" s="2"/>
      <c r="BD514" s="2"/>
      <c r="BE514" s="2"/>
      <c r="BF514" s="2"/>
      <c r="BG514" s="2"/>
      <c r="BH514" s="2"/>
      <c r="BI514" s="2"/>
      <c r="BJ514" s="2"/>
      <c r="BK514" s="2"/>
      <c r="BL514" s="2"/>
      <c r="BM514" s="2"/>
      <c r="BN514" s="2"/>
    </row>
    <row r="515" spans="2:66" ht="13.2" customHeight="1">
      <c r="B515" s="1339"/>
      <c r="C515" s="1340"/>
      <c r="D515" s="1340"/>
      <c r="E515" s="1340"/>
      <c r="F515" s="1340"/>
      <c r="G515" s="1340"/>
      <c r="H515" s="1341"/>
      <c r="I515" s="2" t="s">
        <v>1293</v>
      </c>
      <c r="AC515" s="1264">
        <v>4</v>
      </c>
      <c r="AD515" s="1265"/>
      <c r="AE515" s="1265"/>
      <c r="AF515" s="1265"/>
      <c r="AG515" s="1060" t="s">
        <v>1283</v>
      </c>
      <c r="AH515" s="1309">
        <v>2027</v>
      </c>
      <c r="AI515" s="1309"/>
      <c r="AJ515" s="1309"/>
      <c r="AK515" s="1310"/>
      <c r="AZ515" s="2"/>
      <c r="BA515" s="2"/>
      <c r="BB515" s="2"/>
      <c r="BC515" s="2"/>
      <c r="BD515" s="2"/>
      <c r="BE515" s="2"/>
      <c r="BF515" s="2"/>
      <c r="BG515" s="2"/>
      <c r="BH515" s="2"/>
      <c r="BI515" s="2"/>
      <c r="BJ515" s="2"/>
      <c r="BK515" s="2"/>
      <c r="BL515" s="2"/>
      <c r="BM515" s="2"/>
      <c r="BN515" s="2"/>
    </row>
    <row r="516" spans="2:66" ht="13.2" customHeight="1">
      <c r="B516" s="1339"/>
      <c r="C516" s="1340"/>
      <c r="D516" s="1340"/>
      <c r="E516" s="1340"/>
      <c r="F516" s="1340"/>
      <c r="G516" s="1340"/>
      <c r="H516" s="1341"/>
      <c r="I516" s="699" t="s">
        <v>233</v>
      </c>
      <c r="J516" s="32"/>
      <c r="K516" s="32"/>
      <c r="L516" s="1368" t="s">
        <v>1217</v>
      </c>
      <c r="M516" s="1369"/>
      <c r="N516" s="1369"/>
      <c r="O516" s="1369"/>
      <c r="P516" s="1369"/>
      <c r="Q516" s="1369"/>
      <c r="R516" s="1369"/>
      <c r="S516" s="1369"/>
      <c r="T516" s="1369"/>
      <c r="U516" s="1369"/>
      <c r="V516" s="1369"/>
      <c r="W516" s="1369"/>
      <c r="X516" s="1369"/>
      <c r="Y516" s="1369"/>
      <c r="Z516" s="1369"/>
      <c r="AA516" s="1369"/>
      <c r="AB516" s="1370"/>
      <c r="AC516" s="1299" t="s">
        <v>829</v>
      </c>
      <c r="AD516" s="1300"/>
      <c r="AE516" s="1300"/>
      <c r="AF516" s="1300"/>
      <c r="AG516" s="1087" t="s">
        <v>1283</v>
      </c>
      <c r="AH516" s="1309"/>
      <c r="AI516" s="1309"/>
      <c r="AJ516" s="1309"/>
      <c r="AK516" s="1310"/>
      <c r="AZ516" s="2"/>
      <c r="BA516" s="2"/>
      <c r="BB516" s="2"/>
      <c r="BC516" s="2"/>
      <c r="BD516" s="2"/>
      <c r="BE516" s="2"/>
      <c r="BF516" s="2"/>
      <c r="BG516" s="2"/>
      <c r="BH516" s="2"/>
      <c r="BI516" s="2"/>
      <c r="BJ516" s="2"/>
      <c r="BK516" s="2"/>
      <c r="BL516" s="2"/>
      <c r="BM516" s="2"/>
      <c r="BN516" s="2"/>
    </row>
    <row r="517" spans="2:66" ht="13.2" customHeight="1">
      <c r="B517" s="1091"/>
      <c r="C517" s="1071"/>
      <c r="D517" s="1071"/>
      <c r="E517" s="1071"/>
      <c r="F517" s="1071"/>
      <c r="G517" s="1071"/>
      <c r="H517" s="1072"/>
      <c r="I517" s="2" t="s">
        <v>1294</v>
      </c>
      <c r="AC517" s="1392" t="s">
        <v>710</v>
      </c>
      <c r="AD517" s="1392"/>
      <c r="AE517" s="1392"/>
      <c r="AF517" s="1392"/>
      <c r="AG517" s="1060"/>
      <c r="AH517" s="1371"/>
      <c r="AI517" s="1371"/>
      <c r="AJ517" s="1371"/>
      <c r="AK517" s="1372"/>
      <c r="AZ517" s="2"/>
      <c r="BA517" s="2"/>
      <c r="BB517" s="2"/>
      <c r="BC517" s="2"/>
      <c r="BD517" s="2"/>
      <c r="BE517" s="2"/>
      <c r="BF517" s="2"/>
      <c r="BG517" s="2"/>
      <c r="BH517" s="2"/>
      <c r="BI517" s="2"/>
      <c r="BJ517" s="2"/>
      <c r="BK517" s="2"/>
      <c r="BL517" s="2"/>
      <c r="BM517" s="2"/>
      <c r="BN517" s="2"/>
    </row>
    <row r="518" spans="2:66" ht="13.2" customHeight="1">
      <c r="B518" s="1091"/>
      <c r="C518" s="1071"/>
      <c r="D518" s="1071"/>
      <c r="E518" s="1071"/>
      <c r="F518" s="1071"/>
      <c r="G518" s="1071"/>
      <c r="H518" s="1072"/>
      <c r="I518" t="s">
        <v>1295</v>
      </c>
      <c r="AC518" s="1264"/>
      <c r="AD518" s="1265"/>
      <c r="AE518" s="1265"/>
      <c r="AF518" s="1266"/>
      <c r="AG518" s="1060"/>
      <c r="AH518" s="1371"/>
      <c r="AI518" s="1371"/>
      <c r="AJ518" s="1371"/>
      <c r="AK518" s="1372"/>
      <c r="AZ518" s="2"/>
      <c r="BA518" s="2"/>
      <c r="BB518" s="2"/>
      <c r="BC518" s="2"/>
      <c r="BD518" s="2"/>
      <c r="BE518" s="2"/>
      <c r="BF518" s="2"/>
      <c r="BG518" s="2"/>
      <c r="BH518" s="2"/>
      <c r="BI518" s="2"/>
      <c r="BJ518" s="2"/>
      <c r="BK518" s="2"/>
      <c r="BL518" s="2"/>
      <c r="BM518" s="2"/>
      <c r="BN518" s="2"/>
    </row>
    <row r="519" spans="2:66" ht="13.2" customHeight="1">
      <c r="B519" s="1091"/>
      <c r="C519" s="1071"/>
      <c r="D519" s="1071"/>
      <c r="E519" s="1071"/>
      <c r="F519" s="1071"/>
      <c r="G519" s="1071"/>
      <c r="H519" s="1072"/>
      <c r="I519" t="s">
        <v>1296</v>
      </c>
      <c r="AC519" s="1073"/>
      <c r="AD519" s="1077"/>
      <c r="AE519" s="1077"/>
      <c r="AF519" s="1074"/>
      <c r="AG519" s="1060"/>
      <c r="AH519" s="1058"/>
      <c r="AI519" s="1058"/>
      <c r="AJ519" s="1058"/>
      <c r="AK519" s="1063"/>
      <c r="AZ519" s="2"/>
      <c r="BA519" s="2"/>
      <c r="BB519" s="2"/>
      <c r="BC519" s="2"/>
      <c r="BD519" s="2"/>
      <c r="BE519" s="2"/>
      <c r="BF519" s="2"/>
      <c r="BG519" s="2"/>
      <c r="BH519" s="2"/>
      <c r="BI519" s="2"/>
      <c r="BJ519" s="2"/>
      <c r="BK519" s="2"/>
      <c r="BL519" s="2"/>
      <c r="BM519" s="2"/>
      <c r="BN519" s="2"/>
    </row>
    <row r="520" spans="2:66" ht="13.2" customHeight="1">
      <c r="B520" s="1091"/>
      <c r="C520" s="1071"/>
      <c r="D520" s="1071"/>
      <c r="E520" s="1071"/>
      <c r="F520" s="1071"/>
      <c r="G520" s="1071"/>
      <c r="H520" s="1072"/>
      <c r="I520" s="700" t="s">
        <v>1297</v>
      </c>
      <c r="J520" s="32"/>
      <c r="K520" s="32"/>
      <c r="L520" s="32"/>
      <c r="M520" s="32"/>
      <c r="N520" s="32"/>
      <c r="O520" s="32"/>
      <c r="P520" s="32"/>
      <c r="Q520" s="32"/>
      <c r="R520" s="32"/>
      <c r="S520" s="32"/>
      <c r="T520" s="32"/>
      <c r="U520" s="32"/>
      <c r="V520" s="32"/>
      <c r="W520" s="32"/>
      <c r="X520" s="32"/>
      <c r="Y520" s="32"/>
      <c r="Z520" s="32"/>
      <c r="AA520" s="32"/>
      <c r="AB520" s="32"/>
      <c r="AC520" s="1353">
        <v>0.8</v>
      </c>
      <c r="AD520" s="1354"/>
      <c r="AE520" s="1354"/>
      <c r="AF520" s="1355"/>
      <c r="AG520" s="1087"/>
      <c r="AH520" s="1470"/>
      <c r="AI520" s="1470"/>
      <c r="AJ520" s="1470"/>
      <c r="AK520" s="1471"/>
      <c r="AZ520" s="2"/>
      <c r="BA520" s="2"/>
      <c r="BB520" s="2"/>
      <c r="BC520" s="2"/>
      <c r="BD520" s="2"/>
      <c r="BE520" s="2"/>
      <c r="BF520" s="2"/>
      <c r="BG520" s="2"/>
      <c r="BH520" s="2"/>
      <c r="BI520" s="2"/>
      <c r="BJ520" s="2"/>
      <c r="BK520" s="2"/>
      <c r="BL520" s="2"/>
      <c r="BM520" s="2"/>
      <c r="BN520" s="2" t="s">
        <v>1013</v>
      </c>
    </row>
    <row r="521" spans="2:66" ht="13.2" customHeight="1">
      <c r="B521" s="1091"/>
      <c r="C521" s="1071"/>
      <c r="D521" s="1071"/>
      <c r="E521" s="1071"/>
      <c r="F521" s="1071"/>
      <c r="G521" s="1071"/>
      <c r="H521" s="1072"/>
      <c r="I521" s="2"/>
      <c r="L521" s="6"/>
      <c r="M521" s="6"/>
      <c r="N521" s="6"/>
      <c r="O521" s="6"/>
      <c r="P521" s="6"/>
      <c r="Q521" s="6"/>
      <c r="R521" s="6"/>
      <c r="S521" s="6"/>
      <c r="T521" s="6"/>
      <c r="U521" s="6"/>
      <c r="V521" s="6"/>
      <c r="W521" s="6"/>
      <c r="X521" s="1062"/>
      <c r="Y521" s="1062"/>
      <c r="Z521" s="1062"/>
      <c r="AA521" s="1062"/>
      <c r="AB521" s="792"/>
      <c r="AC521" s="1390" t="s">
        <v>1282</v>
      </c>
      <c r="AD521" s="1345"/>
      <c r="AE521" s="1345"/>
      <c r="AF521" s="1345"/>
      <c r="AG521" s="1087" t="s">
        <v>1283</v>
      </c>
      <c r="AH521" s="1345" t="s">
        <v>1284</v>
      </c>
      <c r="AI521" s="1345"/>
      <c r="AJ521" s="1345"/>
      <c r="AK521" s="1346"/>
      <c r="AZ521" s="2"/>
      <c r="BA521" s="2"/>
      <c r="BB521" s="2"/>
      <c r="BC521" s="2"/>
      <c r="BD521" s="2"/>
      <c r="BE521" s="2"/>
      <c r="BF521" s="2"/>
      <c r="BG521" s="2"/>
      <c r="BH521" s="2"/>
      <c r="BI521" s="2"/>
      <c r="BJ521" s="2"/>
      <c r="BK521" s="2"/>
      <c r="BL521" s="2"/>
      <c r="BM521" s="2"/>
      <c r="BN521" s="2" t="s">
        <v>1298</v>
      </c>
    </row>
    <row r="522" spans="2:66" ht="13.2" customHeight="1">
      <c r="B522" s="1336" t="s">
        <v>1299</v>
      </c>
      <c r="C522" s="1337"/>
      <c r="D522" s="1337"/>
      <c r="E522" s="1337"/>
      <c r="F522" s="1337"/>
      <c r="G522" s="1337"/>
      <c r="H522" s="1338"/>
      <c r="I522" s="30" t="s">
        <v>1300</v>
      </c>
      <c r="J522" s="30"/>
      <c r="K522" s="30"/>
      <c r="L522" s="30"/>
      <c r="M522" s="30"/>
      <c r="N522" s="30"/>
      <c r="O522" s="30"/>
      <c r="P522" s="30"/>
      <c r="Q522" s="30"/>
      <c r="R522" s="30"/>
      <c r="S522" s="30"/>
      <c r="T522" s="30"/>
      <c r="U522" s="30"/>
      <c r="V522" s="30"/>
      <c r="W522" s="30"/>
      <c r="AC522" s="1299">
        <v>4</v>
      </c>
      <c r="AD522" s="1300"/>
      <c r="AE522" s="1300"/>
      <c r="AF522" s="1300"/>
      <c r="AG522" s="1060" t="s">
        <v>1283</v>
      </c>
      <c r="AH522" s="1309">
        <v>2027</v>
      </c>
      <c r="AI522" s="1309"/>
      <c r="AJ522" s="1309"/>
      <c r="AK522" s="1310"/>
      <c r="AZ522" s="2"/>
      <c r="BA522" s="2"/>
      <c r="BB522" s="2"/>
      <c r="BC522" s="2"/>
      <c r="BD522" s="2"/>
      <c r="BE522" s="2"/>
      <c r="BF522" s="2"/>
      <c r="BG522" s="2"/>
      <c r="BH522" s="2"/>
      <c r="BI522" s="2"/>
      <c r="BJ522" s="2"/>
      <c r="BK522" s="2"/>
      <c r="BL522" s="2"/>
      <c r="BM522" s="2"/>
      <c r="BN522" s="2" t="s">
        <v>1301</v>
      </c>
    </row>
    <row r="523" spans="2:66" ht="13.2" customHeight="1">
      <c r="B523" s="1339"/>
      <c r="C523" s="1340"/>
      <c r="D523" s="1340"/>
      <c r="E523" s="1340"/>
      <c r="F523" s="1340"/>
      <c r="G523" s="1340"/>
      <c r="H523" s="1341"/>
      <c r="I523" t="s">
        <v>1302</v>
      </c>
      <c r="AC523" s="1299">
        <v>9</v>
      </c>
      <c r="AD523" s="1300"/>
      <c r="AE523" s="1300"/>
      <c r="AF523" s="1300"/>
      <c r="AG523" s="1060" t="s">
        <v>1283</v>
      </c>
      <c r="AH523" s="1309">
        <v>2026</v>
      </c>
      <c r="AI523" s="1309"/>
      <c r="AJ523" s="1309"/>
      <c r="AK523" s="1310"/>
      <c r="AZ523" s="2"/>
      <c r="BA523" s="2"/>
      <c r="BB523" s="2"/>
      <c r="BC523" s="2"/>
      <c r="BD523" s="2"/>
      <c r="BE523" s="2"/>
      <c r="BF523" s="2"/>
      <c r="BG523" s="2"/>
      <c r="BH523" s="2"/>
      <c r="BI523" s="2"/>
      <c r="BJ523" s="2"/>
      <c r="BK523" s="2"/>
      <c r="BL523" s="2"/>
      <c r="BM523" s="2"/>
      <c r="BN523" s="2" t="s">
        <v>1303</v>
      </c>
    </row>
    <row r="524" spans="2:66" ht="13.2" customHeight="1">
      <c r="B524" s="1339"/>
      <c r="C524" s="1340"/>
      <c r="D524" s="1340"/>
      <c r="E524" s="1340"/>
      <c r="F524" s="1340"/>
      <c r="G524" s="1340"/>
      <c r="H524" s="1341"/>
      <c r="I524" s="32" t="s">
        <v>1304</v>
      </c>
      <c r="J524" s="32"/>
      <c r="K524" s="32"/>
      <c r="L524" s="32"/>
      <c r="M524" s="32"/>
      <c r="N524" s="32"/>
      <c r="O524" s="32"/>
      <c r="P524" s="32"/>
      <c r="Q524" s="32"/>
      <c r="R524" s="32"/>
      <c r="S524" s="32"/>
      <c r="T524" s="32"/>
      <c r="U524" s="32"/>
      <c r="V524" s="32"/>
      <c r="W524" s="32"/>
      <c r="X524" s="32"/>
      <c r="Y524" s="32"/>
      <c r="Z524" s="32"/>
      <c r="AA524" s="32"/>
      <c r="AB524" s="32"/>
      <c r="AC524" s="1299">
        <v>4</v>
      </c>
      <c r="AD524" s="1300"/>
      <c r="AE524" s="1300"/>
      <c r="AF524" s="1300"/>
      <c r="AG524" s="1087" t="s">
        <v>1283</v>
      </c>
      <c r="AH524" s="1309">
        <v>2027</v>
      </c>
      <c r="AI524" s="1309"/>
      <c r="AJ524" s="1309"/>
      <c r="AK524" s="1310"/>
      <c r="AZ524" s="2"/>
      <c r="BA524" s="2"/>
      <c r="BB524" s="2"/>
      <c r="BC524" s="2"/>
      <c r="BD524" s="2"/>
      <c r="BE524" s="2"/>
      <c r="BF524" s="2"/>
      <c r="BG524" s="2"/>
      <c r="BH524" s="2"/>
      <c r="BI524" s="2"/>
      <c r="BJ524" s="2"/>
      <c r="BK524" s="2"/>
      <c r="BL524" s="2"/>
      <c r="BM524" s="2"/>
      <c r="BN524" s="2" t="s">
        <v>1305</v>
      </c>
    </row>
    <row r="525" spans="2:66" ht="13.2" customHeight="1">
      <c r="B525" s="1336" t="s">
        <v>1306</v>
      </c>
      <c r="C525" s="1337"/>
      <c r="D525" s="1337"/>
      <c r="E525" s="1337"/>
      <c r="F525" s="1337"/>
      <c r="G525" s="1337"/>
      <c r="H525" s="1338"/>
      <c r="I525" s="30" t="s">
        <v>1300</v>
      </c>
      <c r="J525" s="30"/>
      <c r="K525" s="30"/>
      <c r="L525" s="30"/>
      <c r="M525" s="30"/>
      <c r="N525" s="30"/>
      <c r="O525" s="30"/>
      <c r="P525" s="30"/>
      <c r="Q525" s="30"/>
      <c r="R525" s="30"/>
      <c r="S525" s="30"/>
      <c r="T525" s="30"/>
      <c r="U525" s="30"/>
      <c r="V525" s="30"/>
      <c r="W525" s="30"/>
      <c r="X525" s="30"/>
      <c r="Y525" s="30"/>
      <c r="Z525" s="30"/>
      <c r="AA525" s="30"/>
      <c r="AB525" s="30"/>
      <c r="AC525" s="1264">
        <v>4</v>
      </c>
      <c r="AD525" s="1265"/>
      <c r="AE525" s="1265"/>
      <c r="AF525" s="1265"/>
      <c r="AG525" s="1098" t="s">
        <v>1283</v>
      </c>
      <c r="AH525" s="1309">
        <v>2027</v>
      </c>
      <c r="AI525" s="1309"/>
      <c r="AJ525" s="1309"/>
      <c r="AK525" s="1310"/>
      <c r="AZ525" s="2"/>
      <c r="BB525" s="2"/>
      <c r="BC525" s="2"/>
      <c r="BD525" s="2"/>
      <c r="BE525" s="2"/>
      <c r="BF525" s="2"/>
      <c r="BG525" s="2"/>
      <c r="BH525" s="2"/>
      <c r="BI525" s="2"/>
      <c r="BJ525" s="2"/>
      <c r="BK525" s="2"/>
      <c r="BL525" s="2"/>
      <c r="BM525" s="2"/>
      <c r="BN525" s="2" t="s">
        <v>1307</v>
      </c>
    </row>
    <row r="526" spans="2:66" ht="13.2" customHeight="1">
      <c r="B526" s="1339"/>
      <c r="C526" s="1340"/>
      <c r="D526" s="1340"/>
      <c r="E526" s="1340"/>
      <c r="F526" s="1340"/>
      <c r="G526" s="1340"/>
      <c r="H526" s="1341"/>
      <c r="I526" t="s">
        <v>1302</v>
      </c>
      <c r="AC526" s="1299">
        <v>9</v>
      </c>
      <c r="AD526" s="1300"/>
      <c r="AE526" s="1300"/>
      <c r="AF526" s="1300"/>
      <c r="AG526" s="1060" t="s">
        <v>1283</v>
      </c>
      <c r="AH526" s="1309">
        <v>2026</v>
      </c>
      <c r="AI526" s="1309"/>
      <c r="AJ526" s="1309"/>
      <c r="AK526" s="1310"/>
      <c r="BB526" s="2"/>
      <c r="BC526" s="2"/>
      <c r="BD526" s="2"/>
      <c r="BE526" s="2"/>
      <c r="BF526" s="2"/>
      <c r="BG526" s="2"/>
      <c r="BH526" s="2"/>
      <c r="BI526" s="2"/>
      <c r="BJ526" s="2"/>
      <c r="BK526" s="2"/>
      <c r="BL526" s="2"/>
      <c r="BM526" s="2"/>
      <c r="BN526" s="2" t="s">
        <v>1308</v>
      </c>
    </row>
    <row r="527" spans="2:66" ht="13.2" customHeight="1">
      <c r="B527" s="1342"/>
      <c r="C527" s="1343"/>
      <c r="D527" s="1343"/>
      <c r="E527" s="1343"/>
      <c r="F527" s="1343"/>
      <c r="G527" s="1343"/>
      <c r="H527" s="1344"/>
      <c r="I527" s="32" t="s">
        <v>1304</v>
      </c>
      <c r="J527" s="32"/>
      <c r="K527" s="32"/>
      <c r="L527" s="32"/>
      <c r="M527" s="32"/>
      <c r="N527" s="32"/>
      <c r="O527" s="32"/>
      <c r="P527" s="32"/>
      <c r="Q527" s="32"/>
      <c r="R527" s="32"/>
      <c r="S527" s="32"/>
      <c r="T527" s="32"/>
      <c r="U527" s="32"/>
      <c r="V527" s="32"/>
      <c r="W527" s="32"/>
      <c r="X527" s="32"/>
      <c r="Y527" s="32"/>
      <c r="Z527" s="32"/>
      <c r="AA527" s="32"/>
      <c r="AB527" s="32"/>
      <c r="AC527" s="1299">
        <v>12</v>
      </c>
      <c r="AD527" s="1300"/>
      <c r="AE527" s="1300"/>
      <c r="AF527" s="1300"/>
      <c r="AG527" s="1087" t="s">
        <v>1283</v>
      </c>
      <c r="AH527" s="1309">
        <v>2029</v>
      </c>
      <c r="AI527" s="1309"/>
      <c r="AJ527" s="1309"/>
      <c r="AK527" s="1310"/>
      <c r="BB527" s="2"/>
      <c r="BC527" s="2"/>
      <c r="BD527" s="2"/>
      <c r="BE527" s="2"/>
      <c r="BF527" s="2"/>
      <c r="BG527" s="2"/>
      <c r="BH527" s="2"/>
      <c r="BI527" s="2"/>
      <c r="BJ527" s="2"/>
      <c r="BK527" s="2"/>
      <c r="BL527" s="2"/>
      <c r="BM527" s="2"/>
      <c r="BN527" s="2" t="s">
        <v>1309</v>
      </c>
    </row>
    <row r="528" spans="2:66" ht="13.2" customHeight="1">
      <c r="B528" s="1336" t="s">
        <v>1310</v>
      </c>
      <c r="C528" s="1337"/>
      <c r="D528" s="1337"/>
      <c r="E528" s="1337"/>
      <c r="F528" s="1337"/>
      <c r="G528" s="1337"/>
      <c r="H528" s="1338"/>
      <c r="I528" s="29" t="s">
        <v>1311</v>
      </c>
      <c r="J528" s="30"/>
      <c r="K528" s="30"/>
      <c r="L528" s="30"/>
      <c r="M528" s="30"/>
      <c r="N528" s="30"/>
      <c r="O528" s="1368" t="s">
        <v>2758</v>
      </c>
      <c r="P528" s="1369"/>
      <c r="Q528" s="1369"/>
      <c r="R528" s="1369"/>
      <c r="S528" s="1369"/>
      <c r="T528" s="1369"/>
      <c r="U528" s="1369"/>
      <c r="V528" s="1369"/>
      <c r="W528" s="1369"/>
      <c r="X528" s="1369"/>
      <c r="Y528" s="1369"/>
      <c r="Z528" s="1369"/>
      <c r="AA528" s="1369"/>
      <c r="AB528" s="39"/>
      <c r="AC528" s="1264" t="s">
        <v>829</v>
      </c>
      <c r="AD528" s="1265"/>
      <c r="AE528" s="1265"/>
      <c r="AF528" s="1265"/>
      <c r="AG528" s="1098" t="s">
        <v>1283</v>
      </c>
      <c r="AH528" s="1309"/>
      <c r="AI528" s="1309"/>
      <c r="AJ528" s="1309"/>
      <c r="AK528" s="1310"/>
      <c r="AZ528" s="2"/>
      <c r="BB528" s="2"/>
      <c r="BC528" s="2"/>
      <c r="BD528" s="2"/>
      <c r="BE528" s="2"/>
      <c r="BF528" s="2"/>
      <c r="BG528" s="2"/>
      <c r="BH528" s="2"/>
      <c r="BI528" s="2"/>
      <c r="BJ528" s="2"/>
      <c r="BK528" s="2"/>
      <c r="BL528" s="2"/>
      <c r="BM528" s="2"/>
      <c r="BN528" s="2" t="s">
        <v>1312</v>
      </c>
    </row>
    <row r="529" spans="2:66" ht="13.2" customHeight="1">
      <c r="B529" s="1339"/>
      <c r="C529" s="1340"/>
      <c r="D529" s="1340"/>
      <c r="E529" s="1340"/>
      <c r="F529" s="1340"/>
      <c r="G529" s="1340"/>
      <c r="H529" s="1341"/>
      <c r="I529" s="66" t="s">
        <v>44</v>
      </c>
      <c r="AB529" s="42"/>
      <c r="AC529" s="1299">
        <v>7</v>
      </c>
      <c r="AD529" s="1300"/>
      <c r="AE529" s="1300"/>
      <c r="AF529" s="1300"/>
      <c r="AG529" s="1060" t="s">
        <v>1283</v>
      </c>
      <c r="AH529" s="1309">
        <v>2023</v>
      </c>
      <c r="AI529" s="1309"/>
      <c r="AJ529" s="1309"/>
      <c r="AK529" s="1310"/>
      <c r="AZ529" s="2"/>
      <c r="BB529" s="2"/>
      <c r="BC529" s="2"/>
      <c r="BD529" s="2"/>
      <c r="BE529" s="2"/>
      <c r="BF529" s="2"/>
      <c r="BG529" s="2"/>
      <c r="BH529" s="2"/>
      <c r="BI529" s="2"/>
      <c r="BJ529" s="2"/>
      <c r="BK529" s="2"/>
      <c r="BL529" s="2"/>
      <c r="BM529" s="2"/>
      <c r="BN529" s="2" t="s">
        <v>1313</v>
      </c>
    </row>
    <row r="530" spans="2:66" ht="13.2" customHeight="1">
      <c r="B530" s="1339"/>
      <c r="C530" s="1340"/>
      <c r="D530" s="1340"/>
      <c r="E530" s="1340"/>
      <c r="F530" s="1340"/>
      <c r="G530" s="1340"/>
      <c r="H530" s="1341"/>
      <c r="I530" s="31" t="s">
        <v>1314</v>
      </c>
      <c r="J530" s="32"/>
      <c r="K530" s="32"/>
      <c r="L530" s="32"/>
      <c r="M530" s="32"/>
      <c r="N530" s="32"/>
      <c r="O530" s="32"/>
      <c r="P530" s="32"/>
      <c r="Q530" s="32"/>
      <c r="R530" s="32"/>
      <c r="S530" s="32"/>
      <c r="T530" s="32"/>
      <c r="U530" s="32"/>
      <c r="V530" s="32"/>
      <c r="W530" s="32"/>
      <c r="X530" s="32"/>
      <c r="Y530" s="32"/>
      <c r="Z530" s="32"/>
      <c r="AA530" s="32"/>
      <c r="AB530" s="33"/>
      <c r="AC530" s="1299">
        <v>2</v>
      </c>
      <c r="AD530" s="1300"/>
      <c r="AE530" s="1300"/>
      <c r="AF530" s="1300"/>
      <c r="AG530" s="1087" t="s">
        <v>1283</v>
      </c>
      <c r="AH530" s="1309">
        <v>2023</v>
      </c>
      <c r="AI530" s="1309"/>
      <c r="AJ530" s="1309"/>
      <c r="AK530" s="1310"/>
      <c r="AZ530" s="2"/>
      <c r="BA530" s="2"/>
      <c r="BB530" s="2"/>
      <c r="BC530" s="2"/>
      <c r="BD530" s="2"/>
      <c r="BE530" s="2"/>
      <c r="BF530" s="2"/>
      <c r="BG530" s="2"/>
      <c r="BH530" s="2"/>
      <c r="BI530" s="2"/>
      <c r="BJ530" s="2"/>
      <c r="BK530" s="2"/>
      <c r="BL530" s="2"/>
      <c r="BM530" s="2"/>
      <c r="BN530" s="2" t="s">
        <v>1315</v>
      </c>
    </row>
    <row r="531" spans="2:66" ht="13.2" customHeight="1">
      <c r="B531" s="1339"/>
      <c r="C531" s="1340"/>
      <c r="D531" s="1340"/>
      <c r="E531" s="1340"/>
      <c r="F531" s="1340"/>
      <c r="G531" s="1340"/>
      <c r="H531" s="1341"/>
      <c r="I531" s="30" t="s">
        <v>1316</v>
      </c>
      <c r="J531" s="30"/>
      <c r="K531" s="30"/>
      <c r="L531" s="30"/>
      <c r="M531" s="30"/>
      <c r="N531" s="30"/>
      <c r="O531" s="1368" t="s">
        <v>2759</v>
      </c>
      <c r="P531" s="1369"/>
      <c r="Q531" s="1369"/>
      <c r="R531" s="1369"/>
      <c r="S531" s="1369"/>
      <c r="T531" s="1369"/>
      <c r="U531" s="1369"/>
      <c r="V531" s="1369"/>
      <c r="W531" s="1369"/>
      <c r="X531" s="1369"/>
      <c r="Y531" s="1369"/>
      <c r="Z531" s="1369"/>
      <c r="AA531" s="1369"/>
      <c r="AC531" s="1299" t="s">
        <v>829</v>
      </c>
      <c r="AD531" s="1300"/>
      <c r="AE531" s="1300"/>
      <c r="AF531" s="1300"/>
      <c r="AG531" s="1060" t="s">
        <v>1283</v>
      </c>
      <c r="AH531" s="1309"/>
      <c r="AI531" s="1309"/>
      <c r="AJ531" s="1309"/>
      <c r="AK531" s="1310"/>
      <c r="AZ531" s="2"/>
      <c r="BA531" s="2"/>
      <c r="BB531" s="2"/>
      <c r="BC531" s="2"/>
      <c r="BD531" s="2"/>
      <c r="BE531" s="2"/>
      <c r="BF531" s="2"/>
      <c r="BG531" s="2"/>
      <c r="BH531" s="2"/>
      <c r="BI531" s="2"/>
      <c r="BJ531" s="2"/>
      <c r="BK531" s="2"/>
      <c r="BL531" s="2"/>
      <c r="BM531" s="2"/>
      <c r="BN531" s="2" t="s">
        <v>1317</v>
      </c>
    </row>
    <row r="532" spans="2:66" ht="13.2" customHeight="1">
      <c r="B532" s="1339"/>
      <c r="C532" s="1340"/>
      <c r="D532" s="1340"/>
      <c r="E532" s="1340"/>
      <c r="F532" s="1340"/>
      <c r="G532" s="1340"/>
      <c r="H532" s="1341"/>
      <c r="I532" t="s">
        <v>44</v>
      </c>
      <c r="AC532" s="1299">
        <v>7</v>
      </c>
      <c r="AD532" s="1300"/>
      <c r="AE532" s="1300"/>
      <c r="AF532" s="1300"/>
      <c r="AG532" s="1060" t="s">
        <v>1283</v>
      </c>
      <c r="AH532" s="1309">
        <v>2021</v>
      </c>
      <c r="AI532" s="1309"/>
      <c r="AJ532" s="1309"/>
      <c r="AK532" s="1310"/>
      <c r="AZ532" s="2"/>
      <c r="BA532" s="2"/>
      <c r="BB532" s="2"/>
      <c r="BC532" s="2"/>
      <c r="BD532" s="2"/>
      <c r="BE532" s="2"/>
      <c r="BF532" s="2"/>
      <c r="BG532" s="2"/>
      <c r="BH532" s="2"/>
      <c r="BI532" s="2"/>
      <c r="BJ532" s="2"/>
      <c r="BK532" s="2"/>
      <c r="BL532" s="2"/>
      <c r="BM532" s="2"/>
      <c r="BN532" s="2" t="s">
        <v>1318</v>
      </c>
    </row>
    <row r="533" spans="2:66" ht="13.2" customHeight="1">
      <c r="B533" s="1339"/>
      <c r="C533" s="1340"/>
      <c r="D533" s="1340"/>
      <c r="E533" s="1340"/>
      <c r="F533" s="1340"/>
      <c r="G533" s="1340"/>
      <c r="H533" s="1341"/>
      <c r="I533" s="32" t="s">
        <v>1314</v>
      </c>
      <c r="J533" s="32"/>
      <c r="K533" s="32"/>
      <c r="L533" s="32"/>
      <c r="M533" s="32"/>
      <c r="N533" s="32"/>
      <c r="O533" s="32"/>
      <c r="P533" s="32"/>
      <c r="Q533" s="32"/>
      <c r="R533" s="32"/>
      <c r="S533" s="32"/>
      <c r="T533" s="32"/>
      <c r="U533" s="32"/>
      <c r="V533" s="32"/>
      <c r="W533" s="32"/>
      <c r="X533" s="32"/>
      <c r="Y533" s="32"/>
      <c r="Z533" s="32"/>
      <c r="AA533" s="32"/>
      <c r="AB533" s="32"/>
      <c r="AC533" s="1299">
        <v>5</v>
      </c>
      <c r="AD533" s="1300"/>
      <c r="AE533" s="1300"/>
      <c r="AF533" s="1300"/>
      <c r="AG533" s="1087" t="s">
        <v>1283</v>
      </c>
      <c r="AH533" s="1309">
        <v>2022</v>
      </c>
      <c r="AI533" s="1309"/>
      <c r="AJ533" s="1309"/>
      <c r="AK533" s="1310"/>
      <c r="AZ533" s="2"/>
      <c r="BA533" s="2"/>
      <c r="BB533" s="2"/>
      <c r="BC533" s="2"/>
      <c r="BD533" s="2"/>
      <c r="BE533" s="2"/>
      <c r="BF533" s="2"/>
      <c r="BG533" s="2"/>
      <c r="BH533" s="2"/>
      <c r="BI533" s="2"/>
      <c r="BJ533" s="2"/>
      <c r="BK533" s="2"/>
      <c r="BL533" s="2"/>
      <c r="BM533" s="2"/>
      <c r="BN533" s="2" t="s">
        <v>1319</v>
      </c>
    </row>
    <row r="534" spans="2:66" ht="13.2" customHeight="1">
      <c r="B534" s="1339"/>
      <c r="C534" s="1340"/>
      <c r="D534" s="1340"/>
      <c r="E534" s="1340"/>
      <c r="F534" s="1340"/>
      <c r="G534" s="1340"/>
      <c r="H534" s="1341"/>
      <c r="I534" s="30" t="s">
        <v>1316</v>
      </c>
      <c r="J534" s="30"/>
      <c r="K534" s="30"/>
      <c r="L534" s="30"/>
      <c r="M534" s="30"/>
      <c r="N534" s="30"/>
      <c r="O534" s="1368" t="s">
        <v>2760</v>
      </c>
      <c r="P534" s="1369"/>
      <c r="Q534" s="1369"/>
      <c r="R534" s="1369"/>
      <c r="S534" s="1369"/>
      <c r="T534" s="1369"/>
      <c r="U534" s="1369"/>
      <c r="V534" s="1369"/>
      <c r="W534" s="1369"/>
      <c r="X534" s="1369"/>
      <c r="Y534" s="1369"/>
      <c r="Z534" s="1369"/>
      <c r="AA534" s="1369"/>
      <c r="AC534" s="1299" t="s">
        <v>829</v>
      </c>
      <c r="AD534" s="1300"/>
      <c r="AE534" s="1300"/>
      <c r="AF534" s="1300"/>
      <c r="AG534" s="1060" t="s">
        <v>1283</v>
      </c>
      <c r="AH534" s="1309"/>
      <c r="AI534" s="1309"/>
      <c r="AJ534" s="1309"/>
      <c r="AK534" s="1310"/>
      <c r="AZ534" s="2"/>
      <c r="BA534" s="2"/>
      <c r="BB534" s="2"/>
      <c r="BC534" s="2"/>
      <c r="BD534" s="2"/>
      <c r="BE534" s="2"/>
      <c r="BF534" s="2"/>
      <c r="BG534" s="2"/>
      <c r="BH534" s="2"/>
      <c r="BI534" s="2"/>
      <c r="BJ534" s="2"/>
      <c r="BK534" s="2"/>
      <c r="BL534" s="2"/>
      <c r="BM534" s="2"/>
      <c r="BN534" s="2" t="s">
        <v>1320</v>
      </c>
    </row>
    <row r="535" spans="2:66" ht="13.2" customHeight="1">
      <c r="B535" s="1339"/>
      <c r="C535" s="1340"/>
      <c r="D535" s="1340"/>
      <c r="E535" s="1340"/>
      <c r="F535" s="1340"/>
      <c r="G535" s="1340"/>
      <c r="H535" s="1341"/>
      <c r="I535" t="s">
        <v>44</v>
      </c>
      <c r="AC535" s="1299">
        <v>6</v>
      </c>
      <c r="AD535" s="1300"/>
      <c r="AE535" s="1300"/>
      <c r="AF535" s="1300"/>
      <c r="AG535" s="1060" t="s">
        <v>1283</v>
      </c>
      <c r="AH535" s="1309">
        <v>2023</v>
      </c>
      <c r="AI535" s="1309"/>
      <c r="AJ535" s="1309"/>
      <c r="AK535" s="1310"/>
      <c r="AZ535" s="2"/>
      <c r="BA535" s="2"/>
      <c r="BB535" s="2"/>
      <c r="BC535" s="2"/>
      <c r="BD535" s="2"/>
      <c r="BE535" s="2"/>
      <c r="BF535" s="2"/>
      <c r="BG535" s="2"/>
      <c r="BH535" s="2"/>
      <c r="BI535" s="2"/>
      <c r="BJ535" s="2"/>
      <c r="BK535" s="2"/>
      <c r="BL535" s="2"/>
      <c r="BM535" s="2"/>
      <c r="BN535" s="2" t="s">
        <v>1321</v>
      </c>
    </row>
    <row r="536" spans="2:66" ht="13.2" customHeight="1">
      <c r="B536" s="1339"/>
      <c r="C536" s="1340"/>
      <c r="D536" s="1340"/>
      <c r="E536" s="1340"/>
      <c r="F536" s="1340"/>
      <c r="G536" s="1340"/>
      <c r="H536" s="1341"/>
      <c r="I536" s="32" t="s">
        <v>1314</v>
      </c>
      <c r="J536" s="32"/>
      <c r="K536" s="32"/>
      <c r="L536" s="32"/>
      <c r="M536" s="32"/>
      <c r="N536" s="32"/>
      <c r="O536" s="32"/>
      <c r="P536" s="32"/>
      <c r="Q536" s="32"/>
      <c r="R536" s="32"/>
      <c r="S536" s="32"/>
      <c r="T536" s="32"/>
      <c r="U536" s="32"/>
      <c r="V536" s="32"/>
      <c r="W536" s="32"/>
      <c r="X536" s="32"/>
      <c r="Y536" s="32"/>
      <c r="Z536" s="32"/>
      <c r="AA536" s="32"/>
      <c r="AB536" s="32"/>
      <c r="AC536" s="1299">
        <v>1</v>
      </c>
      <c r="AD536" s="1300"/>
      <c r="AE536" s="1300"/>
      <c r="AF536" s="1300"/>
      <c r="AG536" s="1087" t="s">
        <v>1283</v>
      </c>
      <c r="AH536" s="1309">
        <v>2024</v>
      </c>
      <c r="AI536" s="1309"/>
      <c r="AJ536" s="1309"/>
      <c r="AK536" s="1310"/>
      <c r="AZ536" s="2"/>
      <c r="BA536" s="2"/>
      <c r="BB536" s="2"/>
      <c r="BC536" s="2"/>
      <c r="BD536" s="2"/>
      <c r="BE536" s="2"/>
      <c r="BF536" s="2"/>
      <c r="BG536" s="2"/>
      <c r="BH536" s="2"/>
      <c r="BI536" s="2"/>
      <c r="BJ536" s="2"/>
      <c r="BK536" s="2"/>
      <c r="BL536" s="2"/>
      <c r="BM536" s="2"/>
      <c r="BN536" s="2" t="s">
        <v>1322</v>
      </c>
    </row>
    <row r="537" spans="2:66" ht="13.2" customHeight="1">
      <c r="B537" s="1339"/>
      <c r="C537" s="1340"/>
      <c r="D537" s="1340"/>
      <c r="E537" s="1340"/>
      <c r="F537" s="1340"/>
      <c r="G537" s="1340"/>
      <c r="H537" s="1341"/>
      <c r="I537" s="30" t="s">
        <v>1316</v>
      </c>
      <c r="J537" s="30"/>
      <c r="K537" s="30"/>
      <c r="L537" s="30"/>
      <c r="M537" s="30"/>
      <c r="N537" s="30"/>
      <c r="O537" s="1368" t="s">
        <v>2782</v>
      </c>
      <c r="P537" s="1369"/>
      <c r="Q537" s="1369"/>
      <c r="R537" s="1369"/>
      <c r="S537" s="1369"/>
      <c r="T537" s="1369"/>
      <c r="U537" s="1369"/>
      <c r="V537" s="1369"/>
      <c r="W537" s="1369"/>
      <c r="X537" s="1369"/>
      <c r="Y537" s="1369"/>
      <c r="Z537" s="1369"/>
      <c r="AA537" s="1369"/>
      <c r="AC537" s="1299" t="s">
        <v>829</v>
      </c>
      <c r="AD537" s="1300"/>
      <c r="AE537" s="1300"/>
      <c r="AF537" s="1300"/>
      <c r="AG537" s="1060" t="s">
        <v>1283</v>
      </c>
      <c r="AH537" s="1309"/>
      <c r="AI537" s="1309"/>
      <c r="AJ537" s="1309"/>
      <c r="AK537" s="1310"/>
      <c r="AZ537" s="2"/>
      <c r="BA537" s="2"/>
      <c r="BB537" s="2"/>
      <c r="BC537" s="2"/>
      <c r="BD537" s="2"/>
      <c r="BE537" s="2"/>
      <c r="BF537" s="2"/>
      <c r="BG537" s="2"/>
      <c r="BH537" s="2"/>
      <c r="BI537" s="2"/>
      <c r="BJ537" s="2"/>
      <c r="BK537" s="2"/>
      <c r="BL537" s="2"/>
      <c r="BM537" s="2"/>
      <c r="BN537" s="2" t="s">
        <v>1323</v>
      </c>
    </row>
    <row r="538" spans="2:66" ht="13.2" customHeight="1">
      <c r="B538" s="1339"/>
      <c r="C538" s="1340"/>
      <c r="D538" s="1340"/>
      <c r="E538" s="1340"/>
      <c r="F538" s="1340"/>
      <c r="G538" s="1340"/>
      <c r="H538" s="1341"/>
      <c r="I538" t="s">
        <v>44</v>
      </c>
      <c r="AC538" s="1299">
        <v>6</v>
      </c>
      <c r="AD538" s="1300"/>
      <c r="AE538" s="1300"/>
      <c r="AF538" s="1300"/>
      <c r="AG538" s="1060" t="s">
        <v>1283</v>
      </c>
      <c r="AH538" s="1309">
        <v>2026</v>
      </c>
      <c r="AI538" s="1309"/>
      <c r="AJ538" s="1309"/>
      <c r="AK538" s="1310"/>
      <c r="AZ538" s="2"/>
      <c r="BA538" s="2"/>
      <c r="BB538" s="2"/>
      <c r="BC538" s="2"/>
      <c r="BD538" s="2"/>
      <c r="BE538" s="2"/>
      <c r="BF538" s="2"/>
      <c r="BG538" s="2"/>
      <c r="BH538" s="2"/>
      <c r="BI538" s="2"/>
      <c r="BJ538" s="2"/>
      <c r="BK538" s="2"/>
      <c r="BL538" s="2"/>
      <c r="BM538" s="2"/>
      <c r="BN538" s="2" t="s">
        <v>1324</v>
      </c>
    </row>
    <row r="539" spans="2:66" ht="13.2" customHeight="1">
      <c r="B539" s="1339"/>
      <c r="C539" s="1340"/>
      <c r="D539" s="1340"/>
      <c r="E539" s="1340"/>
      <c r="F539" s="1340"/>
      <c r="G539" s="1340"/>
      <c r="H539" s="1341"/>
      <c r="I539" s="32" t="s">
        <v>1314</v>
      </c>
      <c r="J539" s="32"/>
      <c r="K539" s="32"/>
      <c r="L539" s="32"/>
      <c r="M539" s="32"/>
      <c r="N539" s="32"/>
      <c r="O539" s="32"/>
      <c r="P539" s="32"/>
      <c r="Q539" s="32"/>
      <c r="R539" s="32"/>
      <c r="S539" s="32"/>
      <c r="T539" s="32"/>
      <c r="U539" s="32"/>
      <c r="V539" s="32"/>
      <c r="W539" s="32"/>
      <c r="X539" s="32"/>
      <c r="Y539" s="32"/>
      <c r="Z539" s="32"/>
      <c r="AA539" s="32"/>
      <c r="AB539" s="32"/>
      <c r="AC539" s="1299">
        <v>8</v>
      </c>
      <c r="AD539" s="1300"/>
      <c r="AE539" s="1300"/>
      <c r="AF539" s="1300"/>
      <c r="AG539" s="1087" t="s">
        <v>1283</v>
      </c>
      <c r="AH539" s="1309">
        <v>2026</v>
      </c>
      <c r="AI539" s="1309"/>
      <c r="AJ539" s="1309"/>
      <c r="AK539" s="1310"/>
      <c r="AZ539" s="2"/>
      <c r="BA539" s="2"/>
      <c r="BB539" s="2"/>
      <c r="BC539" s="2"/>
      <c r="BD539" s="2"/>
      <c r="BE539" s="2"/>
      <c r="BF539" s="2"/>
      <c r="BG539" s="2"/>
      <c r="BH539" s="2"/>
      <c r="BI539" s="2"/>
      <c r="BJ539" s="2"/>
      <c r="BK539" s="2"/>
      <c r="BL539" s="2"/>
      <c r="BM539" s="2"/>
      <c r="BN539" s="2" t="s">
        <v>1325</v>
      </c>
    </row>
    <row r="540" spans="2:66" ht="13.2" customHeight="1">
      <c r="B540" s="1339"/>
      <c r="C540" s="1340"/>
      <c r="D540" s="1340"/>
      <c r="E540" s="1340"/>
      <c r="F540" s="1340"/>
      <c r="G540" s="1340"/>
      <c r="H540" s="1341"/>
      <c r="I540" s="30" t="s">
        <v>1316</v>
      </c>
      <c r="J540" s="30"/>
      <c r="K540" s="30"/>
      <c r="L540" s="30"/>
      <c r="M540" s="30"/>
      <c r="N540" s="30"/>
      <c r="O540" s="1368" t="s">
        <v>1217</v>
      </c>
      <c r="P540" s="1369"/>
      <c r="Q540" s="1369"/>
      <c r="R540" s="1369"/>
      <c r="S540" s="1369"/>
      <c r="T540" s="1369"/>
      <c r="U540" s="1369"/>
      <c r="V540" s="1369"/>
      <c r="W540" s="1369"/>
      <c r="X540" s="1369"/>
      <c r="Y540" s="1369"/>
      <c r="Z540" s="1369"/>
      <c r="AA540" s="1369"/>
      <c r="AC540" s="1299" t="s">
        <v>829</v>
      </c>
      <c r="AD540" s="1300"/>
      <c r="AE540" s="1300"/>
      <c r="AF540" s="1300"/>
      <c r="AG540" s="1060" t="s">
        <v>1283</v>
      </c>
      <c r="AH540" s="1309"/>
      <c r="AI540" s="1309"/>
      <c r="AJ540" s="1309"/>
      <c r="AK540" s="1310"/>
      <c r="AZ540" s="2"/>
      <c r="BA540" s="2"/>
      <c r="BB540" s="2"/>
      <c r="BC540" s="2"/>
      <c r="BD540" s="2"/>
      <c r="BE540" s="2"/>
      <c r="BF540" s="2"/>
      <c r="BG540" s="2"/>
      <c r="BH540" s="2"/>
      <c r="BI540" s="2"/>
      <c r="BJ540" s="2"/>
      <c r="BK540" s="2"/>
      <c r="BL540" s="2"/>
      <c r="BM540" s="2"/>
      <c r="BN540" s="2" t="s">
        <v>1326</v>
      </c>
    </row>
    <row r="541" spans="2:66" ht="13.2" customHeight="1">
      <c r="B541" s="1339"/>
      <c r="C541" s="1340"/>
      <c r="D541" s="1340"/>
      <c r="E541" s="1340"/>
      <c r="F541" s="1340"/>
      <c r="G541" s="1340"/>
      <c r="H541" s="1341"/>
      <c r="I541" t="s">
        <v>44</v>
      </c>
      <c r="AC541" s="1299" t="s">
        <v>829</v>
      </c>
      <c r="AD541" s="1300"/>
      <c r="AE541" s="1300"/>
      <c r="AF541" s="1300"/>
      <c r="AG541" s="1087" t="s">
        <v>1283</v>
      </c>
      <c r="AH541" s="1309"/>
      <c r="AI541" s="1309"/>
      <c r="AJ541" s="1309"/>
      <c r="AK541" s="1310"/>
      <c r="AZ541" s="2"/>
      <c r="BA541" s="2"/>
      <c r="BB541" s="2"/>
      <c r="BC541" s="2"/>
      <c r="BD541" s="2"/>
      <c r="BE541" s="2"/>
      <c r="BF541" s="2"/>
      <c r="BG541" s="2"/>
      <c r="BH541" s="2"/>
      <c r="BI541" s="2"/>
      <c r="BJ541" s="2"/>
      <c r="BK541" s="2"/>
      <c r="BL541" s="2"/>
      <c r="BM541" s="2"/>
      <c r="BN541" s="2" t="s">
        <v>1327</v>
      </c>
    </row>
    <row r="542" spans="2:66" ht="13.2" customHeight="1">
      <c r="B542" s="1339"/>
      <c r="C542" s="1340"/>
      <c r="D542" s="1340"/>
      <c r="E542" s="1340"/>
      <c r="F542" s="1340"/>
      <c r="G542" s="1340"/>
      <c r="H542" s="1341"/>
      <c r="I542" s="32" t="s">
        <v>1314</v>
      </c>
      <c r="J542" s="32"/>
      <c r="K542" s="32"/>
      <c r="L542" s="32"/>
      <c r="M542" s="32"/>
      <c r="N542" s="32"/>
      <c r="O542" s="32"/>
      <c r="P542" s="32"/>
      <c r="Q542" s="32"/>
      <c r="R542" s="32"/>
      <c r="S542" s="32"/>
      <c r="T542" s="32"/>
      <c r="U542" s="32"/>
      <c r="V542" s="32"/>
      <c r="W542" s="32"/>
      <c r="X542" s="32"/>
      <c r="Y542" s="32"/>
      <c r="Z542" s="32"/>
      <c r="AA542" s="32"/>
      <c r="AB542" s="32"/>
      <c r="AC542" s="1299" t="s">
        <v>829</v>
      </c>
      <c r="AD542" s="1300"/>
      <c r="AE542" s="1300"/>
      <c r="AF542" s="1300"/>
      <c r="AG542" s="1060" t="s">
        <v>1283</v>
      </c>
      <c r="AH542" s="1309"/>
      <c r="AI542" s="1309"/>
      <c r="AJ542" s="1309"/>
      <c r="AK542" s="1310"/>
      <c r="AZ542" s="2"/>
      <c r="BA542" s="2"/>
      <c r="BB542" s="2"/>
      <c r="BC542" s="2"/>
      <c r="BD542" s="2"/>
      <c r="BE542" s="2"/>
      <c r="BF542" s="2"/>
      <c r="BG542" s="2"/>
      <c r="BH542" s="2"/>
      <c r="BI542" s="2"/>
      <c r="BJ542" s="2"/>
      <c r="BK542" s="2"/>
      <c r="BL542" s="2"/>
      <c r="BM542" s="2"/>
      <c r="BN542" s="2" t="s">
        <v>1328</v>
      </c>
    </row>
    <row r="543" spans="2:66" ht="13.2" customHeight="1">
      <c r="B543" s="1339"/>
      <c r="C543" s="1340"/>
      <c r="D543" s="1340"/>
      <c r="E543" s="1340"/>
      <c r="F543" s="1340"/>
      <c r="G543" s="1340"/>
      <c r="H543" s="1341"/>
      <c r="I543" s="30" t="s">
        <v>1316</v>
      </c>
      <c r="J543" s="30"/>
      <c r="K543" s="30"/>
      <c r="L543" s="30"/>
      <c r="M543" s="30"/>
      <c r="N543" s="30"/>
      <c r="O543" s="1368" t="s">
        <v>1217</v>
      </c>
      <c r="P543" s="1369"/>
      <c r="Q543" s="1369"/>
      <c r="R543" s="1369"/>
      <c r="S543" s="1369"/>
      <c r="T543" s="1369"/>
      <c r="U543" s="1369"/>
      <c r="V543" s="1369"/>
      <c r="W543" s="1369"/>
      <c r="X543" s="1369"/>
      <c r="Y543" s="1369"/>
      <c r="Z543" s="1369"/>
      <c r="AA543" s="1369"/>
      <c r="AC543" s="1299" t="s">
        <v>829</v>
      </c>
      <c r="AD543" s="1300"/>
      <c r="AE543" s="1300"/>
      <c r="AF543" s="1300"/>
      <c r="AG543" s="1087" t="s">
        <v>1283</v>
      </c>
      <c r="AH543" s="1309"/>
      <c r="AI543" s="1309"/>
      <c r="AJ543" s="1309"/>
      <c r="AK543" s="1310"/>
      <c r="AZ543" s="2"/>
      <c r="BA543" s="2"/>
      <c r="BB543" s="2"/>
      <c r="BC543" s="2"/>
      <c r="BD543" s="2"/>
      <c r="BE543" s="2"/>
      <c r="BF543" s="2"/>
      <c r="BG543" s="2"/>
      <c r="BH543" s="2"/>
      <c r="BI543" s="2"/>
      <c r="BJ543" s="2"/>
      <c r="BK543" s="2"/>
      <c r="BL543" s="2"/>
      <c r="BM543" s="2"/>
      <c r="BN543" s="2" t="s">
        <v>1329</v>
      </c>
    </row>
    <row r="544" spans="2:66" ht="13.2" customHeight="1">
      <c r="B544" s="1339"/>
      <c r="C544" s="1340"/>
      <c r="D544" s="1340"/>
      <c r="E544" s="1340"/>
      <c r="F544" s="1340"/>
      <c r="G544" s="1340"/>
      <c r="H544" s="1341"/>
      <c r="I544" t="s">
        <v>44</v>
      </c>
      <c r="AC544" s="1299" t="s">
        <v>829</v>
      </c>
      <c r="AD544" s="1300"/>
      <c r="AE544" s="1300"/>
      <c r="AF544" s="1300"/>
      <c r="AG544" s="1060" t="s">
        <v>1283</v>
      </c>
      <c r="AH544" s="1309"/>
      <c r="AI544" s="1309"/>
      <c r="AJ544" s="1309"/>
      <c r="AK544" s="1310"/>
      <c r="AZ544" s="2"/>
      <c r="BA544" s="2"/>
      <c r="BB544" s="2"/>
      <c r="BC544" s="2"/>
      <c r="BD544" s="2"/>
      <c r="BE544" s="2"/>
      <c r="BF544" s="2"/>
      <c r="BG544" s="2"/>
      <c r="BH544" s="2"/>
      <c r="BI544" s="2"/>
      <c r="BJ544" s="2"/>
      <c r="BK544" s="2"/>
      <c r="BL544" s="2"/>
      <c r="BM544" s="2"/>
      <c r="BN544" s="2" t="s">
        <v>1330</v>
      </c>
    </row>
    <row r="545" spans="1:66" ht="13.2" customHeight="1">
      <c r="B545" s="1339"/>
      <c r="C545" s="1340"/>
      <c r="D545" s="1340"/>
      <c r="E545" s="1340"/>
      <c r="F545" s="1340"/>
      <c r="G545" s="1340"/>
      <c r="H545" s="1341"/>
      <c r="I545" s="32" t="s">
        <v>1314</v>
      </c>
      <c r="J545" s="32"/>
      <c r="K545" s="32"/>
      <c r="L545" s="32"/>
      <c r="M545" s="32"/>
      <c r="N545" s="32"/>
      <c r="O545" s="32"/>
      <c r="P545" s="32"/>
      <c r="Q545" s="32"/>
      <c r="R545" s="32"/>
      <c r="S545" s="32"/>
      <c r="T545" s="32"/>
      <c r="U545" s="32"/>
      <c r="V545" s="32"/>
      <c r="W545" s="32"/>
      <c r="X545" s="32"/>
      <c r="Y545" s="32"/>
      <c r="Z545" s="32"/>
      <c r="AA545" s="32"/>
      <c r="AB545" s="32"/>
      <c r="AC545" s="1299" t="s">
        <v>829</v>
      </c>
      <c r="AD545" s="1300"/>
      <c r="AE545" s="1300"/>
      <c r="AF545" s="1300"/>
      <c r="AG545" s="1087" t="s">
        <v>1283</v>
      </c>
      <c r="AH545" s="1309"/>
      <c r="AI545" s="1309"/>
      <c r="AJ545" s="1309"/>
      <c r="AK545" s="1310"/>
      <c r="AZ545" s="2"/>
      <c r="BA545" s="2"/>
      <c r="BB545" s="2"/>
      <c r="BC545" s="2"/>
      <c r="BD545" s="2"/>
      <c r="BE545" s="2"/>
      <c r="BF545" s="2"/>
      <c r="BG545" s="2"/>
      <c r="BH545" s="2"/>
      <c r="BI545" s="2"/>
      <c r="BJ545" s="2"/>
      <c r="BK545" s="2"/>
      <c r="BL545" s="2"/>
      <c r="BM545" s="2"/>
      <c r="BN545" s="2" t="s">
        <v>1331</v>
      </c>
    </row>
    <row r="546" spans="1:66" ht="13.2" customHeight="1">
      <c r="B546" s="1339"/>
      <c r="C546" s="1340"/>
      <c r="D546" s="1340"/>
      <c r="E546" s="1340"/>
      <c r="F546" s="1340"/>
      <c r="G546" s="1340"/>
      <c r="H546" s="1341"/>
      <c r="I546" s="30" t="s">
        <v>1332</v>
      </c>
      <c r="J546" s="30"/>
      <c r="K546" s="30"/>
      <c r="L546" s="30"/>
      <c r="M546" s="30"/>
      <c r="N546" s="30"/>
      <c r="O546" s="30"/>
      <c r="P546" s="30"/>
      <c r="Q546" s="30"/>
      <c r="R546" s="30"/>
      <c r="S546" s="30"/>
      <c r="T546" s="30"/>
      <c r="U546" s="30"/>
      <c r="V546" s="30"/>
      <c r="W546" s="30"/>
      <c r="AC546" s="1299" t="s">
        <v>829</v>
      </c>
      <c r="AD546" s="1300"/>
      <c r="AE546" s="1300"/>
      <c r="AF546" s="1300"/>
      <c r="AG546" s="1087" t="s">
        <v>1283</v>
      </c>
      <c r="AH546" s="1309"/>
      <c r="AI546" s="1309"/>
      <c r="AJ546" s="1309"/>
      <c r="AK546" s="1310"/>
      <c r="AZ546" s="2"/>
      <c r="BA546" s="2"/>
      <c r="BB546" s="2"/>
      <c r="BC546" s="2"/>
      <c r="BD546" s="2"/>
      <c r="BE546" s="2"/>
      <c r="BF546" s="2"/>
      <c r="BG546" s="2"/>
      <c r="BH546" s="2"/>
      <c r="BI546" s="2"/>
      <c r="BJ546" s="2"/>
      <c r="BK546" s="2"/>
      <c r="BL546" s="2"/>
      <c r="BM546" s="2"/>
      <c r="BN546" s="2"/>
    </row>
    <row r="547" spans="1:66" ht="13.2" customHeight="1">
      <c r="B547" s="1339"/>
      <c r="C547" s="1340"/>
      <c r="D547" s="1340"/>
      <c r="E547" s="1340"/>
      <c r="F547" s="1340"/>
      <c r="G547" s="1340"/>
      <c r="H547" s="1341"/>
      <c r="I547" t="s">
        <v>1333</v>
      </c>
      <c r="AC547" s="1299" t="s">
        <v>829</v>
      </c>
      <c r="AD547" s="1300"/>
      <c r="AE547" s="1300"/>
      <c r="AF547" s="1300"/>
      <c r="AG547" s="1060" t="s">
        <v>1283</v>
      </c>
      <c r="AH547" s="1309"/>
      <c r="AI547" s="1309"/>
      <c r="AJ547" s="1309"/>
      <c r="AK547" s="1310"/>
      <c r="AZ547" s="2"/>
      <c r="BA547" s="2"/>
      <c r="BB547" s="2"/>
      <c r="BC547" s="2"/>
      <c r="BD547" s="2"/>
      <c r="BE547" s="2"/>
      <c r="BF547" s="2"/>
      <c r="BG547" s="2"/>
      <c r="BH547" s="2"/>
      <c r="BI547" s="2"/>
      <c r="BJ547" s="2"/>
      <c r="BK547" s="2"/>
      <c r="BL547" s="2"/>
      <c r="BM547" s="2"/>
      <c r="BN547" s="2"/>
    </row>
    <row r="548" spans="1:66" ht="13.2" customHeight="1">
      <c r="B548" s="1339"/>
      <c r="C548" s="1340"/>
      <c r="D548" s="1340"/>
      <c r="E548" s="1340"/>
      <c r="F548" s="1340"/>
      <c r="G548" s="1340"/>
      <c r="H548" s="1341"/>
      <c r="I548" t="s">
        <v>1334</v>
      </c>
      <c r="AC548" s="1299" t="s">
        <v>829</v>
      </c>
      <c r="AD548" s="1300"/>
      <c r="AE548" s="1300"/>
      <c r="AF548" s="1300"/>
      <c r="AG548" s="1087" t="s">
        <v>1283</v>
      </c>
      <c r="AH548" s="1309"/>
      <c r="AI548" s="1309"/>
      <c r="AJ548" s="1309"/>
      <c r="AK548" s="1310"/>
      <c r="AZ548" s="2"/>
      <c r="BA548" s="2"/>
      <c r="BB548" s="2"/>
      <c r="BC548" s="2"/>
      <c r="BD548" s="2"/>
      <c r="BE548" s="2"/>
      <c r="BF548" s="2"/>
      <c r="BG548" s="2"/>
      <c r="BH548" s="2"/>
      <c r="BI548" s="2"/>
      <c r="BJ548" s="2"/>
      <c r="BK548" s="2"/>
      <c r="BL548" s="2"/>
      <c r="BM548" s="2"/>
      <c r="BN548" s="2"/>
    </row>
    <row r="549" spans="1:66" ht="13.2" customHeight="1">
      <c r="B549" s="1339"/>
      <c r="C549" s="1340"/>
      <c r="D549" s="1340"/>
      <c r="E549" s="1340"/>
      <c r="F549" s="1340"/>
      <c r="G549" s="1340"/>
      <c r="H549" s="1341"/>
      <c r="I549" t="s">
        <v>1335</v>
      </c>
      <c r="AC549" s="1299" t="s">
        <v>829</v>
      </c>
      <c r="AD549" s="1300"/>
      <c r="AE549" s="1300"/>
      <c r="AF549" s="1300"/>
      <c r="AG549" s="1087" t="s">
        <v>1283</v>
      </c>
      <c r="AH549" s="1309"/>
      <c r="AI549" s="1309"/>
      <c r="AJ549" s="1309"/>
      <c r="AK549" s="1310"/>
      <c r="AZ549" s="2"/>
      <c r="BA549" s="2"/>
      <c r="BB549" s="2"/>
      <c r="BC549" s="2"/>
      <c r="BD549" s="2"/>
      <c r="BE549" s="2"/>
      <c r="BF549" s="2"/>
      <c r="BG549" s="2"/>
      <c r="BH549" s="2"/>
      <c r="BI549" s="2"/>
      <c r="BJ549" s="2"/>
      <c r="BK549" s="2"/>
      <c r="BL549" s="2"/>
      <c r="BM549" s="2"/>
      <c r="BN549" s="2"/>
    </row>
    <row r="550" spans="1:66" ht="13.2" customHeight="1">
      <c r="B550" s="1342"/>
      <c r="C550" s="1343"/>
      <c r="D550" s="1343"/>
      <c r="E550" s="1343"/>
      <c r="F550" s="1343"/>
      <c r="G550" s="1343"/>
      <c r="H550" s="1344"/>
      <c r="I550" s="32" t="s">
        <v>1336</v>
      </c>
      <c r="J550" s="32"/>
      <c r="K550" s="32"/>
      <c r="L550" s="32"/>
      <c r="M550" s="32"/>
      <c r="N550" s="32"/>
      <c r="O550" s="32"/>
      <c r="P550" s="32"/>
      <c r="Q550" s="32"/>
      <c r="R550" s="32"/>
      <c r="S550" s="32"/>
      <c r="T550" s="32"/>
      <c r="U550" s="32"/>
      <c r="V550" s="32"/>
      <c r="W550" s="32"/>
      <c r="X550" s="32"/>
      <c r="Y550" s="32"/>
      <c r="Z550" s="32"/>
      <c r="AA550" s="32"/>
      <c r="AB550" s="32"/>
      <c r="AC550" s="1299" t="s">
        <v>829</v>
      </c>
      <c r="AD550" s="1300"/>
      <c r="AE550" s="1300"/>
      <c r="AF550" s="1300"/>
      <c r="AG550" s="1087" t="s">
        <v>1283</v>
      </c>
      <c r="AH550" s="1309"/>
      <c r="AI550" s="1309"/>
      <c r="AJ550" s="1309"/>
      <c r="AK550" s="1310"/>
      <c r="BB550" s="2"/>
      <c r="BC550" s="2"/>
      <c r="BD550" s="2"/>
      <c r="BE550" s="2"/>
      <c r="BF550" s="2"/>
      <c r="BG550" s="2"/>
      <c r="BH550" s="2" t="s">
        <v>18</v>
      </c>
      <c r="BI550" s="2" t="str">
        <f>N657</f>
        <v>Yes</v>
      </c>
      <c r="BJ550" s="2"/>
      <c r="BK550" s="2"/>
      <c r="BL550" s="2"/>
      <c r="BM550" s="2"/>
      <c r="BN550" s="2"/>
    </row>
    <row r="551" spans="1:66" ht="13.2" customHeight="1">
      <c r="B551" s="378"/>
      <c r="C551" s="1071"/>
      <c r="D551" s="1071"/>
      <c r="E551" s="1071"/>
      <c r="F551" s="1071"/>
      <c r="G551" s="1071"/>
      <c r="H551" s="1071"/>
      <c r="AB551" s="1071"/>
      <c r="AU551" s="701"/>
      <c r="AV551" s="701"/>
      <c r="AW551" s="701"/>
      <c r="AX551" s="701"/>
      <c r="AY551" s="701"/>
      <c r="BB551" s="2"/>
      <c r="BC551" s="2"/>
      <c r="BD551" s="2"/>
      <c r="BE551" s="2"/>
      <c r="BF551" s="2"/>
      <c r="BG551" s="2"/>
      <c r="BH551" s="2" t="s">
        <v>31</v>
      </c>
      <c r="BI551" s="2" t="str">
        <f>AG657</f>
        <v>Yes</v>
      </c>
      <c r="BJ551" s="2"/>
      <c r="BK551" s="2"/>
      <c r="BL551" s="2"/>
      <c r="BM551" s="2"/>
      <c r="BN551" s="2"/>
    </row>
    <row r="552" spans="1:66" ht="13.2" customHeight="1">
      <c r="A552" s="1561" t="s">
        <v>1337</v>
      </c>
      <c r="B552" s="1561"/>
      <c r="C552" s="1561"/>
      <c r="D552" s="1561"/>
      <c r="E552" s="1561"/>
      <c r="F552" s="1561"/>
      <c r="G552" s="1561"/>
      <c r="H552" s="1561"/>
      <c r="I552" s="1561"/>
      <c r="J552" s="1561"/>
      <c r="K552" s="1561"/>
      <c r="L552" s="1561"/>
      <c r="M552" s="1561"/>
      <c r="N552" s="1561"/>
      <c r="O552" s="1561"/>
      <c r="P552" s="1561"/>
      <c r="Q552" s="1561"/>
      <c r="R552" s="1561"/>
      <c r="S552" s="1561"/>
      <c r="T552" s="1561"/>
      <c r="U552" s="1561"/>
      <c r="V552" s="1561"/>
      <c r="W552" s="1561"/>
      <c r="X552" s="1561"/>
      <c r="Y552" s="1561"/>
      <c r="Z552" s="1561"/>
      <c r="AA552" s="1561"/>
      <c r="AB552" s="1561"/>
      <c r="AC552" s="1561"/>
      <c r="AD552" s="1561"/>
      <c r="AE552" s="1561"/>
      <c r="AF552" s="1561"/>
      <c r="AG552" s="1561"/>
      <c r="AH552" s="1561"/>
      <c r="AI552" s="1561"/>
      <c r="AJ552" s="1561"/>
      <c r="AK552" s="1561"/>
      <c r="AL552" s="1561"/>
      <c r="AM552" s="1561"/>
      <c r="AN552" s="1561"/>
      <c r="AO552" s="1561"/>
      <c r="AP552" s="1561"/>
      <c r="AQ552" s="1561"/>
      <c r="AR552" s="1561"/>
      <c r="AS552" s="1561"/>
      <c r="AT552" s="1561"/>
      <c r="AU552" s="701"/>
      <c r="AV552" s="701"/>
      <c r="AW552" s="701"/>
      <c r="AX552" s="701"/>
      <c r="AY552" s="701"/>
      <c r="BB552" s="2"/>
      <c r="BC552" s="2"/>
      <c r="BD552" s="2"/>
      <c r="BE552" s="2"/>
      <c r="BF552" s="2"/>
      <c r="BG552" s="2"/>
      <c r="BH552" s="2"/>
      <c r="BI552" s="2"/>
      <c r="BJ552" s="2"/>
      <c r="BK552" s="2"/>
      <c r="BL552" s="2"/>
      <c r="BM552" s="2"/>
      <c r="BN552" s="2"/>
    </row>
    <row r="553" spans="1:66" ht="13.2" customHeight="1">
      <c r="A553" s="1561"/>
      <c r="B553" s="1561"/>
      <c r="C553" s="1561"/>
      <c r="D553" s="1561"/>
      <c r="E553" s="1561"/>
      <c r="F553" s="1561"/>
      <c r="G553" s="1561"/>
      <c r="H553" s="1561"/>
      <c r="I553" s="1561"/>
      <c r="J553" s="1561"/>
      <c r="K553" s="1561"/>
      <c r="L553" s="1561"/>
      <c r="M553" s="1561"/>
      <c r="N553" s="1561"/>
      <c r="O553" s="1561"/>
      <c r="P553" s="1561"/>
      <c r="Q553" s="1561"/>
      <c r="R553" s="1561"/>
      <c r="S553" s="1561"/>
      <c r="T553" s="1561"/>
      <c r="U553" s="1561"/>
      <c r="V553" s="1561"/>
      <c r="W553" s="1561"/>
      <c r="X553" s="1561"/>
      <c r="Y553" s="1561"/>
      <c r="Z553" s="1561"/>
      <c r="AA553" s="1561"/>
      <c r="AB553" s="1561"/>
      <c r="AC553" s="1561"/>
      <c r="AD553" s="1561"/>
      <c r="AE553" s="1561"/>
      <c r="AF553" s="1561"/>
      <c r="AG553" s="1561"/>
      <c r="AH553" s="1561"/>
      <c r="AI553" s="1561"/>
      <c r="AJ553" s="1561"/>
      <c r="AK553" s="1561"/>
      <c r="AL553" s="1561"/>
      <c r="AM553" s="1561"/>
      <c r="AN553" s="1561"/>
      <c r="AO553" s="1561"/>
      <c r="AP553" s="1561"/>
      <c r="AQ553" s="1561"/>
      <c r="AR553" s="1561"/>
      <c r="AS553" s="1561"/>
      <c r="AT553" s="1561"/>
      <c r="BB553" s="2"/>
      <c r="BC553" s="2"/>
      <c r="BD553" s="2"/>
      <c r="BE553" s="2"/>
      <c r="BF553" s="2"/>
      <c r="BG553" s="2"/>
      <c r="BH553" s="2"/>
      <c r="BI553" s="2"/>
    </row>
    <row r="554" spans="1:66" ht="13.2" customHeight="1">
      <c r="BB554" s="2"/>
      <c r="BC554" s="2"/>
      <c r="BD554" s="2"/>
      <c r="BE554" s="2"/>
      <c r="BF554" s="2"/>
      <c r="BG554" s="2"/>
      <c r="BH554" s="2"/>
      <c r="BI554" s="2"/>
    </row>
    <row r="555" spans="1:66" ht="13.2" customHeight="1">
      <c r="A555" s="1" t="s">
        <v>885</v>
      </c>
      <c r="B555" s="1"/>
      <c r="C555" s="1" t="s">
        <v>172</v>
      </c>
      <c r="BB555" s="2"/>
      <c r="BC555" s="2"/>
      <c r="BD555" s="2"/>
      <c r="BE555" s="2"/>
      <c r="BF555" s="2"/>
      <c r="BG555" s="2"/>
      <c r="BH555" s="2"/>
      <c r="BI555" s="2"/>
    </row>
    <row r="556" spans="1:66" ht="13.2" customHeight="1">
      <c r="A556" s="1"/>
      <c r="B556" s="1"/>
      <c r="C556" s="1"/>
      <c r="BB556" s="2"/>
      <c r="BC556" s="2"/>
      <c r="BD556" s="2"/>
      <c r="BE556" s="2"/>
      <c r="BF556" s="2"/>
      <c r="BG556" s="2"/>
      <c r="BH556" s="2"/>
      <c r="BI556" s="2"/>
    </row>
    <row r="557" spans="1:66" ht="13.2" customHeight="1">
      <c r="A557" s="1"/>
      <c r="B557" s="1"/>
      <c r="C557" s="1"/>
      <c r="D557" s="1" t="s">
        <v>1338</v>
      </c>
      <c r="AC557" s="57"/>
      <c r="BB557" s="2"/>
      <c r="BC557" s="2"/>
      <c r="BD557" s="2"/>
      <c r="BE557" s="2"/>
      <c r="BF557" s="2"/>
      <c r="BG557" s="2"/>
      <c r="BH557" s="2"/>
      <c r="BI557" s="2"/>
    </row>
    <row r="558" spans="1:66" ht="13.2" customHeight="1">
      <c r="B558" s="360"/>
      <c r="BB558" s="2"/>
      <c r="BC558" s="2"/>
      <c r="BD558" s="2"/>
      <c r="BE558" s="2"/>
      <c r="BF558" s="2"/>
      <c r="BG558" s="2"/>
      <c r="BH558" s="2" t="s">
        <v>39</v>
      </c>
      <c r="BI558" s="2" t="str">
        <f>N665</f>
        <v>Yes</v>
      </c>
    </row>
    <row r="559" spans="1:66" ht="13.2" customHeight="1">
      <c r="B559" s="1336" t="s">
        <v>1339</v>
      </c>
      <c r="C559" s="1337"/>
      <c r="D559" s="1337"/>
      <c r="E559" s="1337"/>
      <c r="F559" s="1337"/>
      <c r="G559" s="1337"/>
      <c r="H559" s="1337"/>
      <c r="I559" s="1337"/>
      <c r="J559" s="1337"/>
      <c r="K559" s="1337"/>
      <c r="L559" s="1338"/>
      <c r="M559" s="1336" t="s">
        <v>1340</v>
      </c>
      <c r="N559" s="1337"/>
      <c r="O559" s="1337"/>
      <c r="P559" s="1338"/>
      <c r="Q559" s="1336" t="s">
        <v>1341</v>
      </c>
      <c r="R559" s="1337"/>
      <c r="S559" s="1338"/>
      <c r="T559" s="1336" t="s">
        <v>1342</v>
      </c>
      <c r="U559" s="1337"/>
      <c r="V559" s="1338"/>
      <c r="W559" s="1336" t="s">
        <v>1343</v>
      </c>
      <c r="X559" s="1337"/>
      <c r="Y559" s="1338"/>
      <c r="Z559" s="1336" t="s">
        <v>1344</v>
      </c>
      <c r="AA559" s="1337"/>
      <c r="AB559" s="1337"/>
      <c r="AC559" s="1337"/>
      <c r="AD559" s="1338"/>
      <c r="AE559" s="1336" t="s">
        <v>1345</v>
      </c>
      <c r="AF559" s="1337"/>
      <c r="AG559" s="1337"/>
      <c r="AH559" s="1338"/>
      <c r="AI559" s="1336" t="s">
        <v>1346</v>
      </c>
      <c r="AJ559" s="1337"/>
      <c r="AK559" s="1337"/>
      <c r="AL559" s="1338"/>
      <c r="AM559" s="1336" t="s">
        <v>1347</v>
      </c>
      <c r="AN559" s="1337"/>
      <c r="AO559" s="1337"/>
      <c r="AP559" s="1337"/>
      <c r="AQ559" s="1337"/>
      <c r="AR559" s="1337"/>
      <c r="AS559" s="1338"/>
      <c r="BB559" s="2"/>
      <c r="BC559" s="2"/>
      <c r="BD559" s="2"/>
      <c r="BE559" s="2"/>
      <c r="BF559" s="2"/>
      <c r="BG559" s="2"/>
      <c r="BH559" s="2" t="s">
        <v>82</v>
      </c>
      <c r="BI559" s="2" t="str">
        <f>AG665</f>
        <v>Yes</v>
      </c>
    </row>
    <row r="560" spans="1:66" ht="13.2" customHeight="1">
      <c r="B560" s="1339"/>
      <c r="C560" s="1340"/>
      <c r="D560" s="1340"/>
      <c r="E560" s="1340"/>
      <c r="F560" s="1340"/>
      <c r="G560" s="1340"/>
      <c r="H560" s="1340"/>
      <c r="I560" s="1340"/>
      <c r="J560" s="1340"/>
      <c r="K560" s="1340"/>
      <c r="L560" s="1341"/>
      <c r="M560" s="1339"/>
      <c r="N560" s="1340"/>
      <c r="O560" s="1340"/>
      <c r="P560" s="1341"/>
      <c r="Q560" s="1339"/>
      <c r="R560" s="1340"/>
      <c r="S560" s="1341"/>
      <c r="T560" s="1339"/>
      <c r="U560" s="1340"/>
      <c r="V560" s="1341"/>
      <c r="W560" s="1339"/>
      <c r="X560" s="1340"/>
      <c r="Y560" s="1341"/>
      <c r="Z560" s="1339"/>
      <c r="AA560" s="1340"/>
      <c r="AB560" s="1340"/>
      <c r="AC560" s="1340"/>
      <c r="AD560" s="1341"/>
      <c r="AE560" s="1339"/>
      <c r="AF560" s="1340"/>
      <c r="AG560" s="1340"/>
      <c r="AH560" s="1341"/>
      <c r="AI560" s="1339"/>
      <c r="AJ560" s="1340"/>
      <c r="AK560" s="1340"/>
      <c r="AL560" s="1341"/>
      <c r="AM560" s="1339"/>
      <c r="AN560" s="1340"/>
      <c r="AO560" s="1340"/>
      <c r="AP560" s="1340"/>
      <c r="AQ560" s="1340"/>
      <c r="AR560" s="1340"/>
      <c r="AS560" s="1341"/>
      <c r="AU560" s="918"/>
      <c r="BB560" s="2"/>
      <c r="BC560" s="2"/>
      <c r="BD560" s="2"/>
      <c r="BE560" s="2"/>
      <c r="BF560" s="2"/>
      <c r="BG560" s="2"/>
      <c r="BH560" s="2"/>
      <c r="BI560" s="2"/>
    </row>
    <row r="561" spans="1:61" ht="13.2" customHeight="1">
      <c r="B561" s="1342"/>
      <c r="C561" s="1343"/>
      <c r="D561" s="1343"/>
      <c r="E561" s="1343"/>
      <c r="F561" s="1343"/>
      <c r="G561" s="1343"/>
      <c r="H561" s="1343"/>
      <c r="I561" s="1343"/>
      <c r="J561" s="1343"/>
      <c r="K561" s="1343"/>
      <c r="L561" s="1344"/>
      <c r="M561" s="1342"/>
      <c r="N561" s="1343"/>
      <c r="O561" s="1343"/>
      <c r="P561" s="1344"/>
      <c r="Q561" s="1342"/>
      <c r="R561" s="1343"/>
      <c r="S561" s="1344"/>
      <c r="T561" s="1342"/>
      <c r="U561" s="1343"/>
      <c r="V561" s="1344"/>
      <c r="W561" s="1342"/>
      <c r="X561" s="1343"/>
      <c r="Y561" s="1344"/>
      <c r="Z561" s="1342"/>
      <c r="AA561" s="1343"/>
      <c r="AB561" s="1343"/>
      <c r="AC561" s="1343"/>
      <c r="AD561" s="1344"/>
      <c r="AE561" s="1342"/>
      <c r="AF561" s="1343"/>
      <c r="AG561" s="1343"/>
      <c r="AH561" s="1344"/>
      <c r="AI561" s="1342"/>
      <c r="AJ561" s="1343"/>
      <c r="AK561" s="1343"/>
      <c r="AL561" s="1344"/>
      <c r="AM561" s="1342"/>
      <c r="AN561" s="1343"/>
      <c r="AO561" s="1343"/>
      <c r="AP561" s="1343"/>
      <c r="AQ561" s="1343"/>
      <c r="AR561" s="1343"/>
      <c r="AS561" s="1344"/>
      <c r="AU561" s="918"/>
      <c r="BB561" s="2"/>
      <c r="BC561" s="2"/>
      <c r="BD561" s="2"/>
      <c r="BE561" s="2"/>
      <c r="BF561" s="2"/>
      <c r="BG561" s="2"/>
      <c r="BH561" s="2"/>
      <c r="BI561" s="2"/>
    </row>
    <row r="562" spans="1:61" ht="13.2" customHeight="1">
      <c r="B562" s="34" t="s">
        <v>18</v>
      </c>
      <c r="C562" s="1348" t="s">
        <v>2788</v>
      </c>
      <c r="D562" s="1348"/>
      <c r="E562" s="1348"/>
      <c r="F562" s="1348"/>
      <c r="G562" s="1348"/>
      <c r="H562" s="1348"/>
      <c r="I562" s="1348"/>
      <c r="J562" s="1348"/>
      <c r="K562" s="1348"/>
      <c r="L562" s="1348"/>
      <c r="M562" s="1348" t="s">
        <v>1322</v>
      </c>
      <c r="N562" s="1348"/>
      <c r="O562" s="1348"/>
      <c r="P562" s="1348"/>
      <c r="Q562" s="1294">
        <v>36</v>
      </c>
      <c r="R562" s="1294"/>
      <c r="S562" s="1295"/>
      <c r="T562" s="1293">
        <v>36</v>
      </c>
      <c r="U562" s="1294"/>
      <c r="V562" s="1295"/>
      <c r="W562" s="1350">
        <v>5.21E-2</v>
      </c>
      <c r="X562" s="1351"/>
      <c r="Y562" s="1352"/>
      <c r="Z562" s="1308" t="s">
        <v>2794</v>
      </c>
      <c r="AA562" s="1308"/>
      <c r="AB562" s="1308"/>
      <c r="AC562" s="1308"/>
      <c r="AD562" s="1308"/>
      <c r="AE562" s="1301">
        <v>1</v>
      </c>
      <c r="AF562" s="1302"/>
      <c r="AG562" s="1302"/>
      <c r="AH562" s="1303"/>
      <c r="AI562" s="1380"/>
      <c r="AJ562" s="1381"/>
      <c r="AK562" s="1381"/>
      <c r="AL562" s="1382"/>
      <c r="AM562" s="1275">
        <v>19938660</v>
      </c>
      <c r="AN562" s="1276"/>
      <c r="AO562" s="1276"/>
      <c r="AP562" s="1276"/>
      <c r="AQ562" s="1276"/>
      <c r="AR562" s="1276"/>
      <c r="AS562" s="1277"/>
      <c r="AT562" s="919"/>
      <c r="AU562" s="918"/>
      <c r="BB562" s="2"/>
      <c r="BC562" s="2"/>
      <c r="BD562" s="2"/>
      <c r="BE562" s="2"/>
      <c r="BF562" s="2"/>
      <c r="BG562" s="2"/>
      <c r="BH562" s="2"/>
      <c r="BI562" s="2"/>
    </row>
    <row r="563" spans="1:61" ht="13.2" customHeight="1">
      <c r="B563" s="35" t="s">
        <v>31</v>
      </c>
      <c r="C563" s="1349" t="s">
        <v>2788</v>
      </c>
      <c r="D563" s="1349"/>
      <c r="E563" s="1349"/>
      <c r="F563" s="1349"/>
      <c r="G563" s="1349"/>
      <c r="H563" s="1349"/>
      <c r="I563" s="1349"/>
      <c r="J563" s="1349"/>
      <c r="K563" s="1349"/>
      <c r="L563" s="1349"/>
      <c r="M563" s="1348" t="s">
        <v>1321</v>
      </c>
      <c r="N563" s="1348"/>
      <c r="O563" s="1348"/>
      <c r="P563" s="1348"/>
      <c r="Q563" s="1293">
        <v>36</v>
      </c>
      <c r="R563" s="1294"/>
      <c r="S563" s="1295"/>
      <c r="T563" s="1293">
        <v>36</v>
      </c>
      <c r="U563" s="1294"/>
      <c r="V563" s="1295"/>
      <c r="W563" s="1350">
        <f>W562</f>
        <v>5.21E-2</v>
      </c>
      <c r="X563" s="1351"/>
      <c r="Y563" s="1352"/>
      <c r="Z563" s="1308" t="s">
        <v>2794</v>
      </c>
      <c r="AA563" s="1308"/>
      <c r="AB563" s="1308"/>
      <c r="AC563" s="1308"/>
      <c r="AD563" s="1308"/>
      <c r="AE563" s="1301">
        <v>1</v>
      </c>
      <c r="AF563" s="1302"/>
      <c r="AG563" s="1302"/>
      <c r="AH563" s="1303"/>
      <c r="AI563" s="1380"/>
      <c r="AJ563" s="1381"/>
      <c r="AK563" s="1381"/>
      <c r="AL563" s="1382"/>
      <c r="AM563" s="1275">
        <v>34800199</v>
      </c>
      <c r="AN563" s="1276"/>
      <c r="AO563" s="1276"/>
      <c r="AP563" s="1276"/>
      <c r="AQ563" s="1276"/>
      <c r="AR563" s="1276"/>
      <c r="AS563" s="1277"/>
      <c r="AT563" s="919" t="str">
        <f>IF(AND(NOT(C562=""),C563="",NOT(C564="")),"!","")</f>
        <v/>
      </c>
      <c r="AU563" s="918"/>
      <c r="BB563" s="2"/>
      <c r="BC563" s="2"/>
      <c r="BD563" s="2"/>
      <c r="BE563" s="2"/>
      <c r="BF563" s="2"/>
      <c r="BG563" s="2"/>
      <c r="BH563" s="2"/>
      <c r="BI563" s="2"/>
    </row>
    <row r="564" spans="1:61" ht="13.2" customHeight="1">
      <c r="B564" s="35" t="s">
        <v>39</v>
      </c>
      <c r="C564" s="1349" t="s">
        <v>2789</v>
      </c>
      <c r="D564" s="1349"/>
      <c r="E564" s="1349"/>
      <c r="F564" s="1349"/>
      <c r="G564" s="1349"/>
      <c r="H564" s="1349"/>
      <c r="I564" s="1349"/>
      <c r="J564" s="1349"/>
      <c r="K564" s="1349"/>
      <c r="L564" s="1349"/>
      <c r="M564" s="1348" t="s">
        <v>1309</v>
      </c>
      <c r="N564" s="1348"/>
      <c r="O564" s="1348"/>
      <c r="P564" s="1348"/>
      <c r="Q564" s="1293"/>
      <c r="R564" s="1294"/>
      <c r="S564" s="1295"/>
      <c r="T564" s="1293"/>
      <c r="U564" s="1294"/>
      <c r="V564" s="1295"/>
      <c r="W564" s="1350"/>
      <c r="X564" s="1351"/>
      <c r="Y564" s="1352"/>
      <c r="Z564" s="1308" t="s">
        <v>829</v>
      </c>
      <c r="AA564" s="1308"/>
      <c r="AB564" s="1308"/>
      <c r="AC564" s="1308"/>
      <c r="AD564" s="1308"/>
      <c r="AE564" s="1301"/>
      <c r="AF564" s="1302"/>
      <c r="AG564" s="1302"/>
      <c r="AH564" s="1303"/>
      <c r="AI564" s="1380"/>
      <c r="AJ564" s="1381"/>
      <c r="AK564" s="1381"/>
      <c r="AL564" s="1382"/>
      <c r="AM564" s="1275">
        <v>4585306</v>
      </c>
      <c r="AN564" s="1276"/>
      <c r="AO564" s="1276"/>
      <c r="AP564" s="1276"/>
      <c r="AQ564" s="1276"/>
      <c r="AR564" s="1276"/>
      <c r="AS564" s="1277"/>
      <c r="AT564" s="919" t="str">
        <f>IF(AND(NOT(C563=""),C564="",NOT(C565="")),"!","")</f>
        <v/>
      </c>
      <c r="AU564" s="918"/>
      <c r="BB564" s="2"/>
      <c r="BC564" s="2"/>
      <c r="BD564" s="2"/>
      <c r="BE564" s="2"/>
      <c r="BF564" s="2"/>
      <c r="BG564" s="2"/>
      <c r="BH564" s="2"/>
      <c r="BI564" s="2"/>
    </row>
    <row r="565" spans="1:61" ht="13.2" customHeight="1">
      <c r="B565" s="35" t="s">
        <v>82</v>
      </c>
      <c r="C565" s="1349" t="s">
        <v>2790</v>
      </c>
      <c r="D565" s="1349"/>
      <c r="E565" s="1349"/>
      <c r="F565" s="1349"/>
      <c r="G565" s="1349"/>
      <c r="H565" s="1349"/>
      <c r="I565" s="1349"/>
      <c r="J565" s="1349"/>
      <c r="K565" s="1349"/>
      <c r="L565" s="1349"/>
      <c r="M565" s="1348" t="s">
        <v>1318</v>
      </c>
      <c r="N565" s="1348"/>
      <c r="O565" s="1348"/>
      <c r="P565" s="1348"/>
      <c r="Q565" s="1293">
        <v>36</v>
      </c>
      <c r="R565" s="1294"/>
      <c r="S565" s="1295"/>
      <c r="T565" s="1293">
        <v>36</v>
      </c>
      <c r="U565" s="1294"/>
      <c r="V565" s="1295"/>
      <c r="W565" s="1350">
        <v>0.03</v>
      </c>
      <c r="X565" s="1351"/>
      <c r="Y565" s="1352"/>
      <c r="Z565" s="1308" t="s">
        <v>2794</v>
      </c>
      <c r="AA565" s="1308"/>
      <c r="AB565" s="1308"/>
      <c r="AC565" s="1308"/>
      <c r="AD565" s="1308"/>
      <c r="AE565" s="1301">
        <v>2</v>
      </c>
      <c r="AF565" s="1302"/>
      <c r="AG565" s="1302"/>
      <c r="AH565" s="1303"/>
      <c r="AI565" s="1380"/>
      <c r="AJ565" s="1381"/>
      <c r="AK565" s="1381"/>
      <c r="AL565" s="1382"/>
      <c r="AM565" s="1275">
        <v>5000000</v>
      </c>
      <c r="AN565" s="1276"/>
      <c r="AO565" s="1276"/>
      <c r="AP565" s="1276"/>
      <c r="AQ565" s="1276"/>
      <c r="AR565" s="1276"/>
      <c r="AS565" s="1277"/>
      <c r="AT565" s="919" t="str">
        <f>IF(AND(NOT(C564=""),C565="",NOT(C566="")),"!","")</f>
        <v/>
      </c>
      <c r="AU565" s="918"/>
      <c r="BB565" s="2"/>
      <c r="BC565" s="2"/>
      <c r="BD565" s="2"/>
      <c r="BE565" s="2"/>
      <c r="BF565" s="2"/>
      <c r="BG565" s="2"/>
      <c r="BH565" s="2"/>
      <c r="BI565" s="2"/>
    </row>
    <row r="566" spans="1:61" ht="13.2" customHeight="1">
      <c r="B566" s="35" t="s">
        <v>86</v>
      </c>
      <c r="C566" s="1349" t="s">
        <v>2791</v>
      </c>
      <c r="D566" s="1349"/>
      <c r="E566" s="1349"/>
      <c r="F566" s="1349"/>
      <c r="G566" s="1349"/>
      <c r="H566" s="1349"/>
      <c r="I566" s="1349"/>
      <c r="J566" s="1349"/>
      <c r="K566" s="1349"/>
      <c r="L566" s="1349"/>
      <c r="M566" s="1348" t="s">
        <v>1318</v>
      </c>
      <c r="N566" s="1348"/>
      <c r="O566" s="1348"/>
      <c r="P566" s="1348"/>
      <c r="Q566" s="1293">
        <v>36</v>
      </c>
      <c r="R566" s="1294"/>
      <c r="S566" s="1295"/>
      <c r="T566" s="1293">
        <v>36</v>
      </c>
      <c r="U566" s="1294"/>
      <c r="V566" s="1295"/>
      <c r="W566" s="1350">
        <v>0.03</v>
      </c>
      <c r="X566" s="1351"/>
      <c r="Y566" s="1352"/>
      <c r="Z566" s="1308" t="s">
        <v>2794</v>
      </c>
      <c r="AA566" s="1308"/>
      <c r="AB566" s="1308"/>
      <c r="AC566" s="1308"/>
      <c r="AD566" s="1308"/>
      <c r="AE566" s="1301">
        <v>2</v>
      </c>
      <c r="AF566" s="1302"/>
      <c r="AG566" s="1302"/>
      <c r="AH566" s="1303"/>
      <c r="AI566" s="1380"/>
      <c r="AJ566" s="1381"/>
      <c r="AK566" s="1381"/>
      <c r="AL566" s="1382"/>
      <c r="AM566" s="1275">
        <v>2700000</v>
      </c>
      <c r="AN566" s="1276"/>
      <c r="AO566" s="1276"/>
      <c r="AP566" s="1276"/>
      <c r="AQ566" s="1276"/>
      <c r="AR566" s="1276"/>
      <c r="AS566" s="1277"/>
      <c r="AT566" s="919" t="str">
        <f t="shared" ref="AT566:AT573" si="2">IF(AND(NOT(C565=""),C566="",NOT(C567="")),"!","")</f>
        <v/>
      </c>
      <c r="AU566" s="918"/>
      <c r="BB566" s="2"/>
      <c r="BC566" s="2"/>
      <c r="BD566" s="2"/>
      <c r="BE566" s="2"/>
      <c r="BF566" s="2"/>
      <c r="BG566" s="2"/>
      <c r="BH566" s="2" t="s">
        <v>86</v>
      </c>
      <c r="BI566" s="2" t="str">
        <f>N673</f>
        <v>Yes</v>
      </c>
    </row>
    <row r="567" spans="1:61" ht="13.2" customHeight="1">
      <c r="B567" s="35" t="s">
        <v>1348</v>
      </c>
      <c r="C567" s="1349" t="s">
        <v>2792</v>
      </c>
      <c r="D567" s="1349"/>
      <c r="E567" s="1349"/>
      <c r="F567" s="1349"/>
      <c r="G567" s="1349"/>
      <c r="H567" s="1349"/>
      <c r="I567" s="1349"/>
      <c r="J567" s="1349"/>
      <c r="K567" s="1349"/>
      <c r="L567" s="1349"/>
      <c r="M567" s="1348" t="s">
        <v>1313</v>
      </c>
      <c r="N567" s="1348"/>
      <c r="O567" s="1348"/>
      <c r="P567" s="1348"/>
      <c r="Q567" s="1293"/>
      <c r="R567" s="1294"/>
      <c r="S567" s="1295"/>
      <c r="T567" s="1293"/>
      <c r="U567" s="1294"/>
      <c r="V567" s="1295"/>
      <c r="W567" s="1350"/>
      <c r="X567" s="1351"/>
      <c r="Y567" s="1352"/>
      <c r="Z567" s="1308" t="s">
        <v>829</v>
      </c>
      <c r="AA567" s="1308"/>
      <c r="AB567" s="1308"/>
      <c r="AC567" s="1308"/>
      <c r="AD567" s="1308"/>
      <c r="AE567" s="1301"/>
      <c r="AF567" s="1302"/>
      <c r="AG567" s="1302"/>
      <c r="AH567" s="1303"/>
      <c r="AI567" s="1380"/>
      <c r="AJ567" s="1381"/>
      <c r="AK567" s="1381"/>
      <c r="AL567" s="1382"/>
      <c r="AM567" s="1275">
        <v>3020000</v>
      </c>
      <c r="AN567" s="1276"/>
      <c r="AO567" s="1276"/>
      <c r="AP567" s="1276"/>
      <c r="AQ567" s="1276"/>
      <c r="AR567" s="1276"/>
      <c r="AS567" s="1277"/>
      <c r="AT567" s="919" t="str">
        <f t="shared" si="2"/>
        <v/>
      </c>
      <c r="AU567" s="918"/>
      <c r="BB567" s="2"/>
      <c r="BC567" s="2"/>
      <c r="BD567" s="2"/>
      <c r="BE567" s="2"/>
      <c r="BF567" s="2"/>
      <c r="BG567" s="2"/>
      <c r="BH567" s="2" t="s">
        <v>1348</v>
      </c>
      <c r="BI567" s="2" t="str">
        <f>AG673</f>
        <v>Yes</v>
      </c>
    </row>
    <row r="568" spans="1:61" ht="13.2" customHeight="1">
      <c r="B568" s="35" t="s">
        <v>1349</v>
      </c>
      <c r="C568" s="1349" t="s">
        <v>2793</v>
      </c>
      <c r="D568" s="1349"/>
      <c r="E568" s="1349"/>
      <c r="F568" s="1349"/>
      <c r="G568" s="1349"/>
      <c r="H568" s="1349"/>
      <c r="I568" s="1349"/>
      <c r="J568" s="1349"/>
      <c r="K568" s="1349"/>
      <c r="L568" s="1349"/>
      <c r="M568" s="1348" t="s">
        <v>1301</v>
      </c>
      <c r="N568" s="1348"/>
      <c r="O568" s="1348"/>
      <c r="P568" s="1348"/>
      <c r="Q568" s="1293"/>
      <c r="R568" s="1294"/>
      <c r="S568" s="1295"/>
      <c r="T568" s="1293"/>
      <c r="U568" s="1294"/>
      <c r="V568" s="1295"/>
      <c r="W568" s="1350"/>
      <c r="X568" s="1351"/>
      <c r="Y568" s="1352"/>
      <c r="Z568" s="1308" t="s">
        <v>829</v>
      </c>
      <c r="AA568" s="1308"/>
      <c r="AB568" s="1308"/>
      <c r="AC568" s="1308"/>
      <c r="AD568" s="1308"/>
      <c r="AE568" s="1301"/>
      <c r="AF568" s="1302"/>
      <c r="AG568" s="1302"/>
      <c r="AH568" s="1303"/>
      <c r="AI568" s="1380"/>
      <c r="AJ568" s="1381"/>
      <c r="AK568" s="1381"/>
      <c r="AL568" s="1382"/>
      <c r="AM568" s="1275">
        <v>4504055</v>
      </c>
      <c r="AN568" s="1276"/>
      <c r="AO568" s="1276"/>
      <c r="AP568" s="1276"/>
      <c r="AQ568" s="1276"/>
      <c r="AR568" s="1276"/>
      <c r="AS568" s="1277"/>
      <c r="AT568" s="919" t="str">
        <f t="shared" si="2"/>
        <v/>
      </c>
      <c r="AU568" s="918"/>
      <c r="BB568" s="2"/>
      <c r="BC568" s="2"/>
      <c r="BD568" s="2"/>
      <c r="BE568" s="2"/>
      <c r="BF568" s="2"/>
      <c r="BG568" s="2"/>
      <c r="BH568" s="2"/>
      <c r="BI568" s="2"/>
    </row>
    <row r="569" spans="1:61" ht="13.2" customHeight="1">
      <c r="B569" s="35" t="s">
        <v>1350</v>
      </c>
      <c r="C569" s="1349"/>
      <c r="D569" s="1349"/>
      <c r="E569" s="1349"/>
      <c r="F569" s="1349"/>
      <c r="G569" s="1349"/>
      <c r="H569" s="1349"/>
      <c r="I569" s="1349"/>
      <c r="J569" s="1349"/>
      <c r="K569" s="1349"/>
      <c r="L569" s="1349"/>
      <c r="M569" s="1348" t="s">
        <v>1013</v>
      </c>
      <c r="N569" s="1348"/>
      <c r="O569" s="1348"/>
      <c r="P569" s="1348"/>
      <c r="Q569" s="1293"/>
      <c r="R569" s="1294"/>
      <c r="S569" s="1295"/>
      <c r="T569" s="1293"/>
      <c r="U569" s="1294"/>
      <c r="V569" s="1295"/>
      <c r="W569" s="1350"/>
      <c r="X569" s="1351"/>
      <c r="Y569" s="1352"/>
      <c r="Z569" s="1308" t="s">
        <v>1013</v>
      </c>
      <c r="AA569" s="1308"/>
      <c r="AB569" s="1308"/>
      <c r="AC569" s="1308"/>
      <c r="AD569" s="1308"/>
      <c r="AE569" s="1301"/>
      <c r="AF569" s="1302"/>
      <c r="AG569" s="1302"/>
      <c r="AH569" s="1303"/>
      <c r="AI569" s="1380"/>
      <c r="AJ569" s="1381"/>
      <c r="AK569" s="1381"/>
      <c r="AL569" s="1382"/>
      <c r="AM569" s="1275"/>
      <c r="AN569" s="1276"/>
      <c r="AO569" s="1276"/>
      <c r="AP569" s="1276"/>
      <c r="AQ569" s="1276"/>
      <c r="AR569" s="1276"/>
      <c r="AS569" s="1277"/>
      <c r="AT569" s="919" t="str">
        <f t="shared" si="2"/>
        <v/>
      </c>
      <c r="AU569" s="918"/>
      <c r="BB569" s="2"/>
      <c r="BC569" s="2"/>
      <c r="BD569" s="2"/>
      <c r="BE569" s="2"/>
      <c r="BF569" s="2"/>
      <c r="BG569" s="2"/>
      <c r="BH569" s="2"/>
      <c r="BI569" s="2"/>
    </row>
    <row r="570" spans="1:61" ht="13.2" customHeight="1">
      <c r="B570" s="35" t="s">
        <v>1351</v>
      </c>
      <c r="C570" s="1349"/>
      <c r="D570" s="1349"/>
      <c r="E570" s="1349"/>
      <c r="F570" s="1349"/>
      <c r="G570" s="1349"/>
      <c r="H570" s="1349"/>
      <c r="I570" s="1349"/>
      <c r="J570" s="1349"/>
      <c r="K570" s="1349"/>
      <c r="L570" s="1349"/>
      <c r="M570" s="1348" t="s">
        <v>1013</v>
      </c>
      <c r="N570" s="1348"/>
      <c r="O570" s="1348"/>
      <c r="P570" s="1348"/>
      <c r="Q570" s="1293"/>
      <c r="R570" s="1294"/>
      <c r="S570" s="1295"/>
      <c r="T570" s="1293"/>
      <c r="U570" s="1294"/>
      <c r="V570" s="1295"/>
      <c r="W570" s="1350"/>
      <c r="X570" s="1351"/>
      <c r="Y570" s="1352"/>
      <c r="Z570" s="1308" t="s">
        <v>1013</v>
      </c>
      <c r="AA570" s="1308"/>
      <c r="AB570" s="1308"/>
      <c r="AC570" s="1308"/>
      <c r="AD570" s="1308"/>
      <c r="AE570" s="1301"/>
      <c r="AF570" s="1302"/>
      <c r="AG570" s="1302"/>
      <c r="AH570" s="1303"/>
      <c r="AI570" s="1380"/>
      <c r="AJ570" s="1381"/>
      <c r="AK570" s="1381"/>
      <c r="AL570" s="1382"/>
      <c r="AM570" s="1275"/>
      <c r="AN570" s="1276"/>
      <c r="AO570" s="1276"/>
      <c r="AP570" s="1276"/>
      <c r="AQ570" s="1276"/>
      <c r="AR570" s="1276"/>
      <c r="AS570" s="1277"/>
      <c r="AT570" s="919" t="str">
        <f t="shared" si="2"/>
        <v/>
      </c>
      <c r="AU570" s="918"/>
      <c r="BB570" s="2"/>
      <c r="BC570" s="2"/>
      <c r="BD570" s="2"/>
      <c r="BE570" s="2"/>
      <c r="BF570" s="2"/>
      <c r="BG570" s="2"/>
      <c r="BH570" s="2"/>
      <c r="BI570" s="2"/>
    </row>
    <row r="571" spans="1:61" ht="13.2" customHeight="1">
      <c r="B571" s="35" t="s">
        <v>1352</v>
      </c>
      <c r="C571" s="1349"/>
      <c r="D571" s="1349"/>
      <c r="E571" s="1349"/>
      <c r="F571" s="1349"/>
      <c r="G571" s="1349"/>
      <c r="H571" s="1349"/>
      <c r="I571" s="1349"/>
      <c r="J571" s="1349"/>
      <c r="K571" s="1349"/>
      <c r="L571" s="1349"/>
      <c r="M571" s="1348" t="s">
        <v>1013</v>
      </c>
      <c r="N571" s="1348"/>
      <c r="O571" s="1348"/>
      <c r="P571" s="1348"/>
      <c r="Q571" s="1293"/>
      <c r="R571" s="1294"/>
      <c r="S571" s="1295"/>
      <c r="T571" s="1293"/>
      <c r="U571" s="1294"/>
      <c r="V571" s="1295"/>
      <c r="W571" s="1350"/>
      <c r="X571" s="1351"/>
      <c r="Y571" s="1352"/>
      <c r="Z571" s="1308" t="s">
        <v>1013</v>
      </c>
      <c r="AA571" s="1308"/>
      <c r="AB571" s="1308"/>
      <c r="AC571" s="1308"/>
      <c r="AD571" s="1308"/>
      <c r="AE571" s="1301"/>
      <c r="AF571" s="1302"/>
      <c r="AG571" s="1302"/>
      <c r="AH571" s="1303"/>
      <c r="AI571" s="1380"/>
      <c r="AJ571" s="1381"/>
      <c r="AK571" s="1381"/>
      <c r="AL571" s="1382"/>
      <c r="AM571" s="1275"/>
      <c r="AN571" s="1276"/>
      <c r="AO571" s="1276"/>
      <c r="AP571" s="1276"/>
      <c r="AQ571" s="1276"/>
      <c r="AR571" s="1276"/>
      <c r="AS571" s="1277"/>
      <c r="AT571" s="919" t="str">
        <f t="shared" si="2"/>
        <v/>
      </c>
      <c r="BB571" s="2"/>
      <c r="BC571" s="2"/>
      <c r="BD571" s="2"/>
      <c r="BE571" s="2"/>
      <c r="BF571" s="2"/>
      <c r="BG571" s="2"/>
      <c r="BH571" s="2"/>
      <c r="BI571" s="2"/>
    </row>
    <row r="572" spans="1:61" ht="13.2" customHeight="1">
      <c r="B572" s="35" t="s">
        <v>1353</v>
      </c>
      <c r="C572" s="1349"/>
      <c r="D572" s="1349"/>
      <c r="E572" s="1349"/>
      <c r="F572" s="1349"/>
      <c r="G572" s="1349"/>
      <c r="H572" s="1349"/>
      <c r="I572" s="1349"/>
      <c r="J572" s="1349"/>
      <c r="K572" s="1349"/>
      <c r="L572" s="1349"/>
      <c r="M572" s="1348" t="s">
        <v>1013</v>
      </c>
      <c r="N572" s="1348"/>
      <c r="O572" s="1348"/>
      <c r="P572" s="1348"/>
      <c r="Q572" s="1293"/>
      <c r="R572" s="1294"/>
      <c r="S572" s="1295"/>
      <c r="T572" s="1293"/>
      <c r="U572" s="1294"/>
      <c r="V572" s="1295"/>
      <c r="W572" s="1350"/>
      <c r="X572" s="1351"/>
      <c r="Y572" s="1352"/>
      <c r="Z572" s="1308" t="s">
        <v>1013</v>
      </c>
      <c r="AA572" s="1308"/>
      <c r="AB572" s="1308"/>
      <c r="AC572" s="1308"/>
      <c r="AD572" s="1308"/>
      <c r="AE572" s="1301"/>
      <c r="AF572" s="1302"/>
      <c r="AG572" s="1302"/>
      <c r="AH572" s="1303"/>
      <c r="AI572" s="1380"/>
      <c r="AJ572" s="1381"/>
      <c r="AK572" s="1381"/>
      <c r="AL572" s="1382"/>
      <c r="AM572" s="1275"/>
      <c r="AN572" s="1276"/>
      <c r="AO572" s="1276"/>
      <c r="AP572" s="1276"/>
      <c r="AQ572" s="1276"/>
      <c r="AR572" s="1276"/>
      <c r="AS572" s="1277"/>
      <c r="AT572" s="919" t="str">
        <f t="shared" si="2"/>
        <v/>
      </c>
      <c r="BB572" s="2"/>
      <c r="BC572" s="2"/>
      <c r="BD572" s="2"/>
      <c r="BE572" s="2"/>
      <c r="BF572" s="2"/>
      <c r="BG572" s="2"/>
      <c r="BH572" s="2"/>
      <c r="BI572" s="2"/>
    </row>
    <row r="573" spans="1:61" ht="13.2" customHeight="1">
      <c r="B573" s="35" t="s">
        <v>1354</v>
      </c>
      <c r="C573" s="1349"/>
      <c r="D573" s="1349"/>
      <c r="E573" s="1349"/>
      <c r="F573" s="1349"/>
      <c r="G573" s="1349"/>
      <c r="H573" s="1349"/>
      <c r="I573" s="1349"/>
      <c r="J573" s="1349"/>
      <c r="K573" s="1349"/>
      <c r="L573" s="1349"/>
      <c r="M573" s="1348" t="s">
        <v>1013</v>
      </c>
      <c r="N573" s="1348"/>
      <c r="O573" s="1348"/>
      <c r="P573" s="1348"/>
      <c r="Q573" s="1293"/>
      <c r="R573" s="1294"/>
      <c r="S573" s="1295"/>
      <c r="T573" s="1293"/>
      <c r="U573" s="1294"/>
      <c r="V573" s="1295"/>
      <c r="W573" s="1350"/>
      <c r="X573" s="1351"/>
      <c r="Y573" s="1352"/>
      <c r="Z573" s="1308" t="s">
        <v>1013</v>
      </c>
      <c r="AA573" s="1308"/>
      <c r="AB573" s="1308"/>
      <c r="AC573" s="1308"/>
      <c r="AD573" s="1308"/>
      <c r="AE573" s="1301"/>
      <c r="AF573" s="1302"/>
      <c r="AG573" s="1302"/>
      <c r="AH573" s="1303"/>
      <c r="AI573" s="1380"/>
      <c r="AJ573" s="1381"/>
      <c r="AK573" s="1381"/>
      <c r="AL573" s="1382"/>
      <c r="AM573" s="1275"/>
      <c r="AN573" s="1276"/>
      <c r="AO573" s="1276"/>
      <c r="AP573" s="1276"/>
      <c r="AQ573" s="1276"/>
      <c r="AR573" s="1276"/>
      <c r="AS573" s="1277"/>
      <c r="AT573" s="919" t="str">
        <f t="shared" si="2"/>
        <v/>
      </c>
      <c r="BB573" s="2"/>
      <c r="BC573" s="2"/>
      <c r="BD573" s="2"/>
      <c r="BE573" s="2"/>
      <c r="BF573" s="2"/>
      <c r="BG573" s="2"/>
      <c r="BH573" s="2"/>
      <c r="BI573" s="2"/>
    </row>
    <row r="574" spans="1:61" ht="13.2" customHeight="1">
      <c r="B574" s="1332" t="s">
        <v>1355</v>
      </c>
      <c r="C574" s="1333"/>
      <c r="D574" s="1333"/>
      <c r="E574" s="1333"/>
      <c r="F574" s="1333"/>
      <c r="G574" s="1333"/>
      <c r="H574" s="1333"/>
      <c r="I574" s="1333"/>
      <c r="J574" s="1333"/>
      <c r="K574" s="1333"/>
      <c r="L574" s="1333"/>
      <c r="M574" s="1333"/>
      <c r="N574" s="1333"/>
      <c r="O574" s="1333"/>
      <c r="P574" s="1333"/>
      <c r="Q574" s="1333"/>
      <c r="R574" s="1333"/>
      <c r="S574" s="1333"/>
      <c r="T574" s="1333"/>
      <c r="U574" s="1334"/>
      <c r="V574" s="1333"/>
      <c r="W574" s="1333"/>
      <c r="X574" s="1333"/>
      <c r="Y574" s="1333"/>
      <c r="Z574" s="1333"/>
      <c r="AA574" s="1333"/>
      <c r="AB574" s="1333"/>
      <c r="AC574" s="1333"/>
      <c r="AD574" s="1333"/>
      <c r="AE574" s="1333"/>
      <c r="AF574" s="1333"/>
      <c r="AG574" s="1333"/>
      <c r="AH574" s="1333"/>
      <c r="AI574" s="1333"/>
      <c r="AJ574" s="1333"/>
      <c r="AK574" s="1333"/>
      <c r="AL574" s="1335"/>
      <c r="AM574" s="1373">
        <f>SUM(AM562:AS573)</f>
        <v>74548220</v>
      </c>
      <c r="AN574" s="1374"/>
      <c r="AO574" s="1374"/>
      <c r="AP574" s="1374"/>
      <c r="AQ574" s="1374"/>
      <c r="AR574" s="1374"/>
      <c r="AS574" s="1375"/>
      <c r="BB574" s="2"/>
      <c r="BC574" s="2"/>
      <c r="BD574" s="2"/>
      <c r="BE574" s="2"/>
      <c r="BF574" s="2"/>
      <c r="BG574" s="2"/>
      <c r="BH574" s="2" t="s">
        <v>1349</v>
      </c>
      <c r="BI574" s="2" t="str">
        <f>N681</f>
        <v>No</v>
      </c>
    </row>
    <row r="575" spans="1:61" ht="13.2"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1350</v>
      </c>
      <c r="BI575" s="2" t="str">
        <f>AG681</f>
        <v>No</v>
      </c>
    </row>
    <row r="576" spans="1:61" ht="13.2" customHeight="1">
      <c r="A576" s="36" t="s">
        <v>18</v>
      </c>
      <c r="B576" t="s">
        <v>1356</v>
      </c>
      <c r="G576" s="1278" t="str">
        <f>C562</f>
        <v xml:space="preserve">Construction Lender - Citibank </v>
      </c>
      <c r="H576" s="1278"/>
      <c r="I576" s="1278"/>
      <c r="J576" s="1278"/>
      <c r="K576" s="1278"/>
      <c r="L576" s="1278"/>
      <c r="M576" s="1278"/>
      <c r="N576" s="1278"/>
      <c r="O576" s="1278"/>
      <c r="P576" s="1278"/>
      <c r="Q576" s="1278"/>
      <c r="R576" s="1278"/>
      <c r="S576" s="6"/>
      <c r="T576" s="36" t="s">
        <v>31</v>
      </c>
      <c r="U576" t="s">
        <v>1356</v>
      </c>
      <c r="Z576" s="1278" t="str">
        <f>C563</f>
        <v xml:space="preserve">Construction Lender - Citibank </v>
      </c>
      <c r="AA576" s="1278"/>
      <c r="AB576" s="1278"/>
      <c r="AC576" s="1278"/>
      <c r="AD576" s="1278"/>
      <c r="AE576" s="1278"/>
      <c r="AF576" s="1278"/>
      <c r="AG576" s="1278"/>
      <c r="AH576" s="1278"/>
      <c r="AI576" s="1278"/>
      <c r="AJ576" s="1278"/>
      <c r="AK576" s="1278"/>
      <c r="BB576" s="2"/>
      <c r="BC576" s="2"/>
      <c r="BD576" s="2"/>
      <c r="BE576" s="2"/>
      <c r="BF576" s="2"/>
      <c r="BG576" s="2"/>
      <c r="BH576" s="2"/>
      <c r="BI576" s="2"/>
    </row>
    <row r="577" spans="1:61" ht="13.2" customHeight="1">
      <c r="A577" s="17"/>
      <c r="B577" t="s">
        <v>1098</v>
      </c>
      <c r="G577" s="1331" t="s">
        <v>2795</v>
      </c>
      <c r="H577" s="1331"/>
      <c r="I577" s="1331"/>
      <c r="J577" s="1331"/>
      <c r="K577" s="1331"/>
      <c r="L577" s="1331"/>
      <c r="M577" s="1331"/>
      <c r="N577" s="1331"/>
      <c r="O577" s="1331"/>
      <c r="P577" s="1331"/>
      <c r="Q577" s="1331"/>
      <c r="R577" s="1331"/>
      <c r="S577" s="6"/>
      <c r="T577" s="17"/>
      <c r="U577" t="s">
        <v>1098</v>
      </c>
      <c r="Z577" s="1331" t="str">
        <f>G577</f>
        <v>16601 Ventura Blvd. Suite 200</v>
      </c>
      <c r="AA577" s="1331"/>
      <c r="AB577" s="1331"/>
      <c r="AC577" s="1331"/>
      <c r="AD577" s="1331"/>
      <c r="AE577" s="1331"/>
      <c r="AF577" s="1331"/>
      <c r="AG577" s="1331"/>
      <c r="AH577" s="1331"/>
      <c r="AI577" s="1331"/>
      <c r="AJ577" s="1331"/>
      <c r="AK577" s="1331"/>
      <c r="BB577" s="2"/>
      <c r="BC577" s="2"/>
      <c r="BD577" s="2"/>
      <c r="BE577" s="2"/>
      <c r="BF577" s="2"/>
      <c r="BG577" s="2"/>
      <c r="BH577" s="2"/>
      <c r="BI577" s="2"/>
    </row>
    <row r="578" spans="1:61" ht="13.2" customHeight="1">
      <c r="A578" s="17"/>
      <c r="B578" t="s">
        <v>944</v>
      </c>
      <c r="G578" s="1331" t="s">
        <v>2796</v>
      </c>
      <c r="H578" s="1331"/>
      <c r="I578" s="1331"/>
      <c r="J578" s="1331"/>
      <c r="K578" s="1331"/>
      <c r="L578" s="1331"/>
      <c r="M578" s="1331"/>
      <c r="N578" s="1331"/>
      <c r="O578" s="1331"/>
      <c r="P578" s="1331"/>
      <c r="Q578" s="1331"/>
      <c r="R578" s="1331"/>
      <c r="T578" s="17"/>
      <c r="U578" t="s">
        <v>944</v>
      </c>
      <c r="Z578" s="1292" t="str">
        <f>G578</f>
        <v>Encino, CA 91436</v>
      </c>
      <c r="AA578" s="1292"/>
      <c r="AB578" s="1292"/>
      <c r="AC578" s="1292"/>
      <c r="AD578" s="1292"/>
      <c r="AE578" s="1292"/>
      <c r="AF578" s="1292"/>
      <c r="AG578" s="1292"/>
      <c r="AH578" s="1292"/>
      <c r="AI578" s="1292"/>
      <c r="AJ578" s="1292"/>
      <c r="AK578" s="1292"/>
      <c r="BB578" s="2"/>
      <c r="BC578" s="2"/>
      <c r="BD578" s="2"/>
      <c r="BE578" s="2"/>
      <c r="BF578" s="2"/>
      <c r="BG578" s="2"/>
      <c r="BH578" s="2"/>
      <c r="BI578" s="2"/>
    </row>
    <row r="579" spans="1:61" ht="13.2" customHeight="1">
      <c r="A579" s="17"/>
      <c r="B579" t="s">
        <v>1357</v>
      </c>
      <c r="G579" s="1331" t="s">
        <v>2797</v>
      </c>
      <c r="H579" s="1331"/>
      <c r="I579" s="1331"/>
      <c r="J579" s="1331"/>
      <c r="K579" s="1331"/>
      <c r="L579" s="1331"/>
      <c r="M579" s="1331"/>
      <c r="N579" s="1331"/>
      <c r="O579" s="1331"/>
      <c r="P579" s="1331"/>
      <c r="Q579" s="1331"/>
      <c r="R579" s="1331"/>
      <c r="S579" s="6"/>
      <c r="T579" s="17"/>
      <c r="U579" t="s">
        <v>1357</v>
      </c>
      <c r="Z579" s="1292" t="str">
        <f>G579</f>
        <v>Matt Knipprath</v>
      </c>
      <c r="AA579" s="1292"/>
      <c r="AB579" s="1292"/>
      <c r="AC579" s="1292"/>
      <c r="AD579" s="1292"/>
      <c r="AE579" s="1292"/>
      <c r="AF579" s="1292"/>
      <c r="AG579" s="1292"/>
      <c r="AH579" s="1292"/>
      <c r="AI579" s="1292"/>
      <c r="AJ579" s="1292"/>
      <c r="AK579" s="1292"/>
      <c r="BB579" s="2"/>
      <c r="BC579" s="2"/>
      <c r="BD579" s="2"/>
      <c r="BE579" s="2"/>
      <c r="BF579" s="2"/>
      <c r="BG579" s="2"/>
      <c r="BH579" s="2"/>
      <c r="BI579" s="2"/>
    </row>
    <row r="580" spans="1:61" ht="13.2" customHeight="1">
      <c r="A580" s="17"/>
      <c r="B580" t="s">
        <v>841</v>
      </c>
      <c r="G580" s="1270" t="s">
        <v>2798</v>
      </c>
      <c r="H580" s="1270"/>
      <c r="I580" s="1270"/>
      <c r="J580" s="1270"/>
      <c r="K580" s="1270"/>
      <c r="L580" s="1270"/>
      <c r="O580" s="808" t="s">
        <v>1102</v>
      </c>
      <c r="P580" s="1271" t="s">
        <v>2693</v>
      </c>
      <c r="Q580" s="1271"/>
      <c r="R580" s="1271"/>
      <c r="S580" s="8"/>
      <c r="T580" s="17"/>
      <c r="U580" t="s">
        <v>841</v>
      </c>
      <c r="Z580" s="1270" t="str">
        <f>G580</f>
        <v>805-368-8713</v>
      </c>
      <c r="AA580" s="1270"/>
      <c r="AB580" s="1270"/>
      <c r="AC580" s="1270"/>
      <c r="AD580" s="1270"/>
      <c r="AE580" s="1270"/>
      <c r="AH580" s="808" t="s">
        <v>1102</v>
      </c>
      <c r="AI580" s="1271" t="s">
        <v>2693</v>
      </c>
      <c r="AJ580" s="1271"/>
      <c r="AK580" s="1271"/>
      <c r="BB580" s="2"/>
      <c r="BC580" s="2"/>
      <c r="BD580" s="2"/>
      <c r="BE580" s="2"/>
      <c r="BF580" s="2"/>
      <c r="BG580" s="2"/>
      <c r="BH580" s="2"/>
      <c r="BI580" s="2"/>
    </row>
    <row r="581" spans="1:61" ht="13.2" customHeight="1">
      <c r="A581" s="17"/>
      <c r="B581" t="s">
        <v>1358</v>
      </c>
      <c r="H581" s="1331" t="s">
        <v>2799</v>
      </c>
      <c r="I581" s="1331"/>
      <c r="J581" s="1331"/>
      <c r="K581" s="1331"/>
      <c r="L581" s="1331"/>
      <c r="M581" s="1331"/>
      <c r="N581" s="1331"/>
      <c r="O581" s="1331"/>
      <c r="P581" s="1331"/>
      <c r="Q581" s="1331"/>
      <c r="R581" s="1331"/>
      <c r="S581" s="6"/>
      <c r="T581" s="17"/>
      <c r="U581" t="s">
        <v>1358</v>
      </c>
      <c r="AA581" s="1331" t="s">
        <v>2800</v>
      </c>
      <c r="AB581" s="1331"/>
      <c r="AC581" s="1331"/>
      <c r="AD581" s="1331"/>
      <c r="AE581" s="1331"/>
      <c r="AF581" s="1331"/>
      <c r="AG581" s="1331"/>
      <c r="AH581" s="1331"/>
      <c r="AI581" s="1331"/>
      <c r="AJ581" s="1331"/>
      <c r="AK581" s="1331"/>
      <c r="BB581" s="2"/>
      <c r="BC581" s="2"/>
      <c r="BD581" s="2"/>
      <c r="BE581" s="2"/>
      <c r="BF581" s="2"/>
      <c r="BG581" s="2"/>
      <c r="BH581" s="2"/>
      <c r="BI581" s="2"/>
    </row>
    <row r="582" spans="1:61" ht="13.2" customHeight="1">
      <c r="A582" s="17"/>
      <c r="B582" s="197" t="s">
        <v>1359</v>
      </c>
      <c r="H582" s="6"/>
      <c r="I582" s="6"/>
      <c r="J582" s="6"/>
      <c r="K582" s="6"/>
      <c r="L582" s="6"/>
      <c r="M582" s="1473" t="s">
        <v>2693</v>
      </c>
      <c r="N582" s="1473"/>
      <c r="O582" s="1473"/>
      <c r="P582" s="1473"/>
      <c r="Q582" s="1473"/>
      <c r="R582" s="1473"/>
      <c r="S582" s="6"/>
      <c r="T582" s="17"/>
      <c r="U582" s="197" t="s">
        <v>1359</v>
      </c>
      <c r="AA582" s="6"/>
      <c r="AB582" s="6"/>
      <c r="AC582" s="6"/>
      <c r="AD582" s="6"/>
      <c r="AE582" s="6"/>
      <c r="AF582" s="1473" t="s">
        <v>2693</v>
      </c>
      <c r="AG582" s="1473"/>
      <c r="AH582" s="1473"/>
      <c r="AI582" s="1473"/>
      <c r="AJ582" s="1473"/>
      <c r="AK582" s="1473"/>
      <c r="BB582" s="2"/>
      <c r="BC582" s="2"/>
      <c r="BD582" s="2"/>
      <c r="BE582" s="2"/>
      <c r="BF582" s="2"/>
      <c r="BG582" s="2"/>
      <c r="BH582" s="2"/>
      <c r="BI582" s="2"/>
    </row>
    <row r="583" spans="1:61" ht="13.2" customHeight="1">
      <c r="A583" s="17"/>
      <c r="B583" t="s">
        <v>1360</v>
      </c>
      <c r="N583" s="1288" t="s">
        <v>860</v>
      </c>
      <c r="O583" s="1288"/>
      <c r="T583" s="17"/>
      <c r="U583" t="s">
        <v>1360</v>
      </c>
      <c r="AG583" s="1288" t="s">
        <v>860</v>
      </c>
      <c r="AH583" s="1288"/>
      <c r="BB583" s="2"/>
      <c r="BC583" s="2"/>
      <c r="BD583" s="2"/>
      <c r="BE583" s="2"/>
      <c r="BF583" s="2"/>
      <c r="BG583" s="2"/>
      <c r="BH583" s="2"/>
      <c r="BI583" s="2"/>
    </row>
    <row r="584" spans="1:61" ht="13.2" customHeight="1">
      <c r="A584" s="17"/>
      <c r="T584" s="17"/>
      <c r="BB584" s="2"/>
      <c r="BC584" s="2"/>
      <c r="BD584" s="2"/>
      <c r="BE584" s="2"/>
      <c r="BF584" s="2"/>
      <c r="BG584" s="2"/>
      <c r="BH584" s="2"/>
      <c r="BI584" s="2"/>
    </row>
    <row r="585" spans="1:61" ht="13.2" customHeight="1">
      <c r="A585" s="36" t="s">
        <v>39</v>
      </c>
      <c r="B585" t="s">
        <v>1356</v>
      </c>
      <c r="G585" s="1278" t="str">
        <f>C564</f>
        <v xml:space="preserve">Equity Investor - WNC, Inc. </v>
      </c>
      <c r="H585" s="1278"/>
      <c r="I585" s="1278"/>
      <c r="J585" s="1278"/>
      <c r="K585" s="1278"/>
      <c r="L585" s="1278"/>
      <c r="M585" s="1278"/>
      <c r="N585" s="1278"/>
      <c r="O585" s="1278"/>
      <c r="P585" s="1278"/>
      <c r="Q585" s="1278"/>
      <c r="R585" s="1278"/>
      <c r="T585" s="36" t="s">
        <v>82</v>
      </c>
      <c r="U585" t="s">
        <v>1356</v>
      </c>
      <c r="Z585" s="1278" t="str">
        <f>C565</f>
        <v>City of San Diego, LMIHAF</v>
      </c>
      <c r="AA585" s="1278"/>
      <c r="AB585" s="1278"/>
      <c r="AC585" s="1278"/>
      <c r="AD585" s="1278"/>
      <c r="AE585" s="1278"/>
      <c r="AF585" s="1278"/>
      <c r="AG585" s="1278"/>
      <c r="AH585" s="1278"/>
      <c r="AI585" s="1278"/>
      <c r="AJ585" s="1278"/>
      <c r="AK585" s="1278"/>
      <c r="BB585" s="2"/>
      <c r="BC585" s="2"/>
    </row>
    <row r="586" spans="1:61" ht="13.2" customHeight="1">
      <c r="A586" s="17"/>
      <c r="B586" t="s">
        <v>1098</v>
      </c>
      <c r="G586" s="1331" t="s">
        <v>2726</v>
      </c>
      <c r="H586" s="1331"/>
      <c r="I586" s="1331"/>
      <c r="J586" s="1331"/>
      <c r="K586" s="1331"/>
      <c r="L586" s="1331"/>
      <c r="M586" s="1331"/>
      <c r="N586" s="1331"/>
      <c r="O586" s="1331"/>
      <c r="P586" s="1331"/>
      <c r="Q586" s="1331"/>
      <c r="R586" s="1331"/>
      <c r="T586" s="17"/>
      <c r="U586" t="s">
        <v>1098</v>
      </c>
      <c r="Z586" s="1331" t="s">
        <v>2804</v>
      </c>
      <c r="AA586" s="1331"/>
      <c r="AB586" s="1331"/>
      <c r="AC586" s="1331"/>
      <c r="AD586" s="1331"/>
      <c r="AE586" s="1331"/>
      <c r="AF586" s="1331"/>
      <c r="AG586" s="1331"/>
      <c r="AH586" s="1331"/>
      <c r="AI586" s="1331"/>
      <c r="AJ586" s="1331"/>
      <c r="AK586" s="1331"/>
      <c r="BB586" s="2"/>
      <c r="BC586" s="2"/>
    </row>
    <row r="587" spans="1:61" ht="13.2" customHeight="1">
      <c r="A587" s="17"/>
      <c r="B587" t="s">
        <v>944</v>
      </c>
      <c r="G587" s="1292" t="s">
        <v>2801</v>
      </c>
      <c r="H587" s="1292"/>
      <c r="I587" s="1292"/>
      <c r="J587" s="1292"/>
      <c r="K587" s="1292"/>
      <c r="L587" s="1292"/>
      <c r="M587" s="1292"/>
      <c r="N587" s="1292"/>
      <c r="O587" s="1292"/>
      <c r="P587" s="1292"/>
      <c r="Q587" s="1292"/>
      <c r="R587" s="1292"/>
      <c r="T587" s="17"/>
      <c r="U587" t="s">
        <v>944</v>
      </c>
      <c r="Z587" s="1292" t="s">
        <v>2776</v>
      </c>
      <c r="AA587" s="1292"/>
      <c r="AB587" s="1292"/>
      <c r="AC587" s="1292"/>
      <c r="AD587" s="1292"/>
      <c r="AE587" s="1292"/>
      <c r="AF587" s="1292"/>
      <c r="AG587" s="1292"/>
      <c r="AH587" s="1292"/>
      <c r="AI587" s="1292"/>
      <c r="AJ587" s="1292"/>
      <c r="AK587" s="1292"/>
      <c r="BB587" s="2"/>
      <c r="BC587" s="2"/>
    </row>
    <row r="588" spans="1:61" ht="13.2" customHeight="1">
      <c r="A588" s="17"/>
      <c r="B588" t="s">
        <v>1357</v>
      </c>
      <c r="G588" s="1292" t="s">
        <v>2728</v>
      </c>
      <c r="H588" s="1292"/>
      <c r="I588" s="1292"/>
      <c r="J588" s="1292"/>
      <c r="K588" s="1292"/>
      <c r="L588" s="1292"/>
      <c r="M588" s="1292"/>
      <c r="N588" s="1292"/>
      <c r="O588" s="1292"/>
      <c r="P588" s="1292"/>
      <c r="Q588" s="1292"/>
      <c r="R588" s="1292"/>
      <c r="T588" s="17"/>
      <c r="U588" t="s">
        <v>1357</v>
      </c>
      <c r="Z588" s="1292" t="s">
        <v>2805</v>
      </c>
      <c r="AA588" s="1292"/>
      <c r="AB588" s="1292"/>
      <c r="AC588" s="1292"/>
      <c r="AD588" s="1292"/>
      <c r="AE588" s="1292"/>
      <c r="AF588" s="1292"/>
      <c r="AG588" s="1292"/>
      <c r="AH588" s="1292"/>
      <c r="AI588" s="1292"/>
      <c r="AJ588" s="1292"/>
      <c r="AK588" s="1292"/>
      <c r="BB588" s="2"/>
      <c r="BC588" s="2"/>
    </row>
    <row r="589" spans="1:61" ht="13.2" customHeight="1">
      <c r="A589" s="17"/>
      <c r="B589" t="s">
        <v>841</v>
      </c>
      <c r="G589" s="1270" t="s">
        <v>2802</v>
      </c>
      <c r="H589" s="1270"/>
      <c r="I589" s="1270"/>
      <c r="J589" s="1270"/>
      <c r="K589" s="1270"/>
      <c r="L589" s="1270"/>
      <c r="O589" s="808" t="s">
        <v>1102</v>
      </c>
      <c r="P589" s="1271" t="s">
        <v>2693</v>
      </c>
      <c r="Q589" s="1271"/>
      <c r="R589" s="1271"/>
      <c r="T589" s="17"/>
      <c r="U589" t="s">
        <v>841</v>
      </c>
      <c r="Z589" s="1270" t="s">
        <v>2806</v>
      </c>
      <c r="AA589" s="1270"/>
      <c r="AB589" s="1270"/>
      <c r="AC589" s="1270"/>
      <c r="AD589" s="1270"/>
      <c r="AE589" s="1270"/>
      <c r="AH589" s="808" t="s">
        <v>1102</v>
      </c>
      <c r="AI589" s="1271" t="s">
        <v>2693</v>
      </c>
      <c r="AJ589" s="1271"/>
      <c r="AK589" s="1271"/>
      <c r="BB589" s="2"/>
      <c r="BC589" s="2"/>
    </row>
    <row r="590" spans="1:61" ht="13.2" customHeight="1">
      <c r="A590" s="17"/>
      <c r="B590" t="s">
        <v>1358</v>
      </c>
      <c r="H590" s="1331" t="s">
        <v>2803</v>
      </c>
      <c r="I590" s="1331"/>
      <c r="J590" s="1331"/>
      <c r="K590" s="1331"/>
      <c r="L590" s="1331"/>
      <c r="M590" s="1331"/>
      <c r="N590" s="1331"/>
      <c r="O590" s="1331"/>
      <c r="P590" s="1331"/>
      <c r="Q590" s="1331"/>
      <c r="R590" s="1331"/>
      <c r="T590" s="17"/>
      <c r="U590" t="s">
        <v>1358</v>
      </c>
      <c r="AA590" s="1331" t="s">
        <v>2807</v>
      </c>
      <c r="AB590" s="1331"/>
      <c r="AC590" s="1331"/>
      <c r="AD590" s="1331"/>
      <c r="AE590" s="1331"/>
      <c r="AF590" s="1331"/>
      <c r="AG590" s="1331"/>
      <c r="AH590" s="1331"/>
      <c r="AI590" s="1331"/>
      <c r="AJ590" s="1331"/>
      <c r="AK590" s="1331"/>
      <c r="BB590" s="2"/>
      <c r="BC590" s="2"/>
    </row>
    <row r="591" spans="1:61" ht="13.2" customHeight="1">
      <c r="A591" s="17"/>
      <c r="B591" t="s">
        <v>1360</v>
      </c>
      <c r="N591" s="1288" t="s">
        <v>860</v>
      </c>
      <c r="O591" s="1288"/>
      <c r="T591" s="17"/>
      <c r="U591" t="s">
        <v>1360</v>
      </c>
      <c r="AG591" s="1288" t="s">
        <v>860</v>
      </c>
      <c r="AH591" s="1288"/>
      <c r="BB591" s="2"/>
      <c r="BC591" s="2"/>
    </row>
    <row r="592" spans="1:61" ht="13.2" customHeight="1">
      <c r="A592" s="17"/>
      <c r="T592" s="17"/>
      <c r="BB592" s="2"/>
      <c r="BC592" s="2"/>
    </row>
    <row r="593" spans="1:55" ht="13.2" customHeight="1">
      <c r="A593" s="36" t="s">
        <v>86</v>
      </c>
      <c r="B593" t="s">
        <v>1356</v>
      </c>
      <c r="G593" s="1278" t="str">
        <f>C566</f>
        <v xml:space="preserve">County of San Diego IHTF </v>
      </c>
      <c r="H593" s="1278"/>
      <c r="I593" s="1278"/>
      <c r="J593" s="1278"/>
      <c r="K593" s="1278"/>
      <c r="L593" s="1278"/>
      <c r="M593" s="1278"/>
      <c r="N593" s="1278"/>
      <c r="O593" s="1278"/>
      <c r="P593" s="1278"/>
      <c r="Q593" s="1278"/>
      <c r="R593" s="1278"/>
      <c r="T593" s="36" t="s">
        <v>1348</v>
      </c>
      <c r="U593" t="s">
        <v>1356</v>
      </c>
      <c r="Z593" s="1278" t="str">
        <f>C567</f>
        <v>HCD Infill Infrastructure Grant (IIG)</v>
      </c>
      <c r="AA593" s="1278"/>
      <c r="AB593" s="1278"/>
      <c r="AC593" s="1278"/>
      <c r="AD593" s="1278"/>
      <c r="AE593" s="1278"/>
      <c r="AF593" s="1278"/>
      <c r="AG593" s="1278"/>
      <c r="AH593" s="1278"/>
      <c r="AI593" s="1278"/>
      <c r="AJ593" s="1278"/>
      <c r="AK593" s="1278"/>
      <c r="BB593" s="2"/>
      <c r="BC593" s="2"/>
    </row>
    <row r="594" spans="1:55" ht="13.2" customHeight="1">
      <c r="A594" s="17"/>
      <c r="B594" t="s">
        <v>1098</v>
      </c>
      <c r="G594" s="1331" t="s">
        <v>2808</v>
      </c>
      <c r="H594" s="1331"/>
      <c r="I594" s="1331"/>
      <c r="J594" s="1331"/>
      <c r="K594" s="1331"/>
      <c r="L594" s="1331"/>
      <c r="M594" s="1331"/>
      <c r="N594" s="1331"/>
      <c r="O594" s="1331"/>
      <c r="P594" s="1331"/>
      <c r="Q594" s="1331"/>
      <c r="R594" s="1331"/>
      <c r="T594" s="17"/>
      <c r="U594" t="s">
        <v>1098</v>
      </c>
      <c r="Z594" s="1331" t="s">
        <v>2814</v>
      </c>
      <c r="AA594" s="1331"/>
      <c r="AB594" s="1331"/>
      <c r="AC594" s="1331"/>
      <c r="AD594" s="1331"/>
      <c r="AE594" s="1331"/>
      <c r="AF594" s="1331"/>
      <c r="AG594" s="1331"/>
      <c r="AH594" s="1331"/>
      <c r="AI594" s="1331"/>
      <c r="AJ594" s="1331"/>
      <c r="AK594" s="1331"/>
      <c r="BB594" s="2"/>
      <c r="BC594" s="2"/>
    </row>
    <row r="595" spans="1:55" ht="13.2" customHeight="1">
      <c r="A595" s="17"/>
      <c r="B595" t="s">
        <v>944</v>
      </c>
      <c r="G595" s="1331" t="s">
        <v>2809</v>
      </c>
      <c r="H595" s="1331"/>
      <c r="I595" s="1331"/>
      <c r="J595" s="1331"/>
      <c r="K595" s="1331"/>
      <c r="L595" s="1331"/>
      <c r="M595" s="1331"/>
      <c r="N595" s="1331"/>
      <c r="O595" s="1331"/>
      <c r="P595" s="1331"/>
      <c r="Q595" s="1331"/>
      <c r="R595" s="1331"/>
      <c r="T595" s="17"/>
      <c r="U595" t="s">
        <v>944</v>
      </c>
      <c r="Z595" s="1292" t="s">
        <v>2815</v>
      </c>
      <c r="AA595" s="1292"/>
      <c r="AB595" s="1292"/>
      <c r="AC595" s="1292"/>
      <c r="AD595" s="1292"/>
      <c r="AE595" s="1292"/>
      <c r="AF595" s="1292"/>
      <c r="AG595" s="1292"/>
      <c r="AH595" s="1292"/>
      <c r="AI595" s="1292"/>
      <c r="AJ595" s="1292"/>
      <c r="AK595" s="1292"/>
      <c r="BB595" s="2"/>
      <c r="BC595" s="2"/>
    </row>
    <row r="596" spans="1:55" ht="13.2" customHeight="1">
      <c r="A596" s="17"/>
      <c r="B596" t="s">
        <v>1357</v>
      </c>
      <c r="G596" s="1331" t="s">
        <v>2810</v>
      </c>
      <c r="H596" s="1331"/>
      <c r="I596" s="1331"/>
      <c r="J596" s="1331"/>
      <c r="K596" s="1331"/>
      <c r="L596" s="1331"/>
      <c r="M596" s="1331"/>
      <c r="N596" s="1331"/>
      <c r="O596" s="1331"/>
      <c r="P596" s="1331"/>
      <c r="Q596" s="1331"/>
      <c r="R596" s="1331"/>
      <c r="T596" s="17"/>
      <c r="U596" t="s">
        <v>1357</v>
      </c>
      <c r="Z596" s="1292" t="s">
        <v>2816</v>
      </c>
      <c r="AA596" s="1292"/>
      <c r="AB596" s="1292"/>
      <c r="AC596" s="1292"/>
      <c r="AD596" s="1292"/>
      <c r="AE596" s="1292"/>
      <c r="AF596" s="1292"/>
      <c r="AG596" s="1292"/>
      <c r="AH596" s="1292"/>
      <c r="AI596" s="1292"/>
      <c r="AJ596" s="1292"/>
      <c r="AK596" s="1292"/>
    </row>
    <row r="597" spans="1:55" ht="13.2" customHeight="1">
      <c r="A597" s="17"/>
      <c r="B597" t="s">
        <v>841</v>
      </c>
      <c r="G597" s="1270" t="s">
        <v>2811</v>
      </c>
      <c r="H597" s="1270"/>
      <c r="I597" s="1270"/>
      <c r="J597" s="1270"/>
      <c r="K597" s="1270"/>
      <c r="L597" s="1270"/>
      <c r="O597" s="808" t="s">
        <v>1102</v>
      </c>
      <c r="P597" s="1271" t="s">
        <v>2693</v>
      </c>
      <c r="Q597" s="1271"/>
      <c r="R597" s="1271"/>
      <c r="T597" s="17"/>
      <c r="U597" t="s">
        <v>841</v>
      </c>
      <c r="Z597" s="1270" t="s">
        <v>2817</v>
      </c>
      <c r="AA597" s="1270"/>
      <c r="AB597" s="1270"/>
      <c r="AC597" s="1270"/>
      <c r="AD597" s="1270"/>
      <c r="AE597" s="1270"/>
      <c r="AH597" s="808" t="s">
        <v>1102</v>
      </c>
      <c r="AI597" s="1271" t="s">
        <v>2693</v>
      </c>
      <c r="AJ597" s="1271"/>
      <c r="AK597" s="1271"/>
      <c r="AZ597" s="2"/>
      <c r="BA597" s="2"/>
      <c r="BB597" s="2"/>
      <c r="BC597" s="2"/>
    </row>
    <row r="598" spans="1:55" ht="13.2" customHeight="1">
      <c r="A598" s="17"/>
      <c r="B598" t="s">
        <v>1358</v>
      </c>
      <c r="H598" s="1331" t="s">
        <v>2807</v>
      </c>
      <c r="I598" s="1331"/>
      <c r="J598" s="1331"/>
      <c r="K598" s="1331"/>
      <c r="L598" s="1331"/>
      <c r="M598" s="1331"/>
      <c r="N598" s="1331"/>
      <c r="O598" s="1331"/>
      <c r="P598" s="1331"/>
      <c r="Q598" s="1331"/>
      <c r="R598" s="1331"/>
      <c r="T598" s="17"/>
      <c r="U598" t="s">
        <v>1358</v>
      </c>
      <c r="AA598" s="1331" t="s">
        <v>1313</v>
      </c>
      <c r="AB598" s="1331"/>
      <c r="AC598" s="1331"/>
      <c r="AD598" s="1331"/>
      <c r="AE598" s="1331"/>
      <c r="AF598" s="1331"/>
      <c r="AG598" s="1331"/>
      <c r="AH598" s="1331"/>
      <c r="AI598" s="1331"/>
      <c r="AJ598" s="1331"/>
      <c r="AK598" s="1331"/>
      <c r="AZ598" s="2"/>
      <c r="BA598" s="2"/>
      <c r="BB598" s="2"/>
      <c r="BC598" s="2"/>
    </row>
    <row r="599" spans="1:55" ht="13.2" customHeight="1">
      <c r="A599" s="17"/>
      <c r="B599" t="s">
        <v>1360</v>
      </c>
      <c r="N599" s="1288" t="s">
        <v>860</v>
      </c>
      <c r="O599" s="1288"/>
      <c r="T599" s="17"/>
      <c r="U599" t="s">
        <v>1360</v>
      </c>
      <c r="AG599" s="1288" t="s">
        <v>860</v>
      </c>
      <c r="AH599" s="1288"/>
      <c r="AZ599" s="2"/>
      <c r="BA599" s="2"/>
      <c r="BB599" s="2"/>
      <c r="BC599" s="2"/>
    </row>
    <row r="600" spans="1:55" ht="13.2" customHeight="1">
      <c r="A600" s="17"/>
      <c r="T600" s="17"/>
      <c r="AZ600" s="2"/>
      <c r="BA600" s="2"/>
      <c r="BB600" s="2"/>
      <c r="BC600" s="2"/>
    </row>
    <row r="601" spans="1:55" ht="13.2" customHeight="1">
      <c r="A601" s="36" t="s">
        <v>1349</v>
      </c>
      <c r="B601" t="s">
        <v>1356</v>
      </c>
      <c r="G601" s="1278" t="str">
        <f>C568</f>
        <v xml:space="preserve">Costs Deferred Until Perm </v>
      </c>
      <c r="H601" s="1278"/>
      <c r="I601" s="1278"/>
      <c r="J601" s="1278"/>
      <c r="K601" s="1278"/>
      <c r="L601" s="1278"/>
      <c r="M601" s="1278"/>
      <c r="N601" s="1278"/>
      <c r="O601" s="1278"/>
      <c r="P601" s="1278"/>
      <c r="Q601" s="1278"/>
      <c r="R601" s="1278"/>
      <c r="T601" s="36" t="s">
        <v>1350</v>
      </c>
      <c r="U601" t="s">
        <v>1356</v>
      </c>
      <c r="Z601" s="1278">
        <f>C569</f>
        <v>0</v>
      </c>
      <c r="AA601" s="1278"/>
      <c r="AB601" s="1278"/>
      <c r="AC601" s="1278"/>
      <c r="AD601" s="1278"/>
      <c r="AE601" s="1278"/>
      <c r="AF601" s="1278"/>
      <c r="AG601" s="1278"/>
      <c r="AH601" s="1278"/>
      <c r="AI601" s="1278"/>
      <c r="AJ601" s="1278"/>
      <c r="AK601" s="1278"/>
      <c r="AZ601" s="2"/>
      <c r="BA601" s="2"/>
      <c r="BB601" s="2"/>
      <c r="BC601" s="2"/>
    </row>
    <row r="602" spans="1:55" s="3" customFormat="1" ht="13.2" customHeight="1">
      <c r="A602" s="17"/>
      <c r="B602" t="s">
        <v>1098</v>
      </c>
      <c r="C602"/>
      <c r="D602"/>
      <c r="E602"/>
      <c r="F602"/>
      <c r="G602" s="1331" t="s">
        <v>2812</v>
      </c>
      <c r="H602" s="1331"/>
      <c r="I602" s="1331"/>
      <c r="J602" s="1331"/>
      <c r="K602" s="1331"/>
      <c r="L602" s="1331"/>
      <c r="M602" s="1331"/>
      <c r="N602" s="1331"/>
      <c r="O602" s="1331"/>
      <c r="P602" s="1331"/>
      <c r="Q602" s="1331"/>
      <c r="R602" s="1331"/>
      <c r="S602"/>
      <c r="T602" s="17"/>
      <c r="U602" t="s">
        <v>1098</v>
      </c>
      <c r="V602"/>
      <c r="W602"/>
      <c r="X602"/>
      <c r="Y602"/>
      <c r="Z602" s="1331"/>
      <c r="AA602" s="1331"/>
      <c r="AB602" s="1331"/>
      <c r="AC602" s="1331"/>
      <c r="AD602" s="1331"/>
      <c r="AE602" s="1331"/>
      <c r="AF602" s="1331"/>
      <c r="AG602" s="1331"/>
      <c r="AH602" s="1331"/>
      <c r="AI602" s="1331"/>
      <c r="AJ602" s="1331"/>
      <c r="AK602" s="1331"/>
      <c r="AL602"/>
      <c r="AM602"/>
      <c r="AN602"/>
      <c r="AO602"/>
      <c r="AP602"/>
      <c r="AQ602"/>
      <c r="AR602"/>
      <c r="AS602"/>
      <c r="AT602"/>
      <c r="AU602"/>
      <c r="AV602"/>
      <c r="AW602"/>
      <c r="AX602"/>
      <c r="AY602"/>
      <c r="AZ602" s="2"/>
      <c r="BA602" s="2"/>
      <c r="BB602" s="2"/>
      <c r="BC602" s="2"/>
    </row>
    <row r="603" spans="1:55" s="3" customFormat="1" ht="13.2" customHeight="1">
      <c r="A603" s="17"/>
      <c r="B603" t="s">
        <v>944</v>
      </c>
      <c r="C603"/>
      <c r="D603"/>
      <c r="E603"/>
      <c r="F603"/>
      <c r="G603" s="1331" t="s">
        <v>2766</v>
      </c>
      <c r="H603" s="1331"/>
      <c r="I603" s="1331"/>
      <c r="J603" s="1331"/>
      <c r="K603" s="1331"/>
      <c r="L603" s="1331"/>
      <c r="M603" s="1331"/>
      <c r="N603" s="1331"/>
      <c r="O603" s="1331"/>
      <c r="P603" s="1331"/>
      <c r="Q603" s="1331"/>
      <c r="R603" s="1331"/>
      <c r="S603"/>
      <c r="T603" s="17"/>
      <c r="U603" t="s">
        <v>944</v>
      </c>
      <c r="V603"/>
      <c r="W603"/>
      <c r="X603"/>
      <c r="Y603"/>
      <c r="Z603" s="1292"/>
      <c r="AA603" s="1292"/>
      <c r="AB603" s="1292"/>
      <c r="AC603" s="1292"/>
      <c r="AD603" s="1292"/>
      <c r="AE603" s="1292"/>
      <c r="AF603" s="1292"/>
      <c r="AG603" s="1292"/>
      <c r="AH603" s="1292"/>
      <c r="AI603" s="1292"/>
      <c r="AJ603" s="1292"/>
      <c r="AK603" s="1292"/>
      <c r="AL603"/>
      <c r="AM603"/>
      <c r="AN603"/>
      <c r="AO603"/>
      <c r="AP603"/>
      <c r="AQ603"/>
      <c r="AR603"/>
      <c r="AS603"/>
      <c r="AT603"/>
      <c r="AU603"/>
      <c r="AV603"/>
      <c r="AW603"/>
      <c r="AX603"/>
      <c r="AY603"/>
      <c r="AZ603" s="2"/>
      <c r="BA603" s="2"/>
      <c r="BB603" s="2"/>
      <c r="BC603" s="2"/>
    </row>
    <row r="604" spans="1:55" s="3" customFormat="1" ht="13.2" customHeight="1">
      <c r="A604" s="17"/>
      <c r="B604" t="s">
        <v>1357</v>
      </c>
      <c r="C604"/>
      <c r="D604"/>
      <c r="E604"/>
      <c r="F604"/>
      <c r="G604" s="1331" t="s">
        <v>2698</v>
      </c>
      <c r="H604" s="1331"/>
      <c r="I604" s="1331"/>
      <c r="J604" s="1331"/>
      <c r="K604" s="1331"/>
      <c r="L604" s="1331"/>
      <c r="M604" s="1331"/>
      <c r="N604" s="1331"/>
      <c r="O604" s="1331"/>
      <c r="P604" s="1331"/>
      <c r="Q604" s="1331"/>
      <c r="R604" s="1331"/>
      <c r="S604"/>
      <c r="T604" s="17"/>
      <c r="U604" t="s">
        <v>1357</v>
      </c>
      <c r="V604"/>
      <c r="W604"/>
      <c r="X604"/>
      <c r="Y604"/>
      <c r="Z604" s="1292"/>
      <c r="AA604" s="1292"/>
      <c r="AB604" s="1292"/>
      <c r="AC604" s="1292"/>
      <c r="AD604" s="1292"/>
      <c r="AE604" s="1292"/>
      <c r="AF604" s="1292"/>
      <c r="AG604" s="1292"/>
      <c r="AH604" s="1292"/>
      <c r="AI604" s="1292"/>
      <c r="AJ604" s="1292"/>
      <c r="AK604" s="1292"/>
      <c r="AL604"/>
      <c r="AM604"/>
      <c r="AN604"/>
      <c r="AO604"/>
      <c r="AP604"/>
      <c r="AQ604"/>
      <c r="AR604"/>
      <c r="AS604"/>
      <c r="AT604"/>
      <c r="AU604"/>
      <c r="AV604"/>
      <c r="AW604"/>
      <c r="AX604"/>
      <c r="AY604"/>
      <c r="AZ604" s="2"/>
      <c r="BA604" s="2"/>
      <c r="BB604" s="2"/>
      <c r="BC604" s="2"/>
    </row>
    <row r="605" spans="1:55" s="3" customFormat="1" ht="13.2" customHeight="1">
      <c r="A605" s="17"/>
      <c r="B605" t="s">
        <v>841</v>
      </c>
      <c r="C605"/>
      <c r="D605"/>
      <c r="E605"/>
      <c r="F605"/>
      <c r="G605" s="1270" t="s">
        <v>2699</v>
      </c>
      <c r="H605" s="1270"/>
      <c r="I605" s="1270"/>
      <c r="J605" s="1270"/>
      <c r="K605" s="1270"/>
      <c r="L605" s="1270"/>
      <c r="M605"/>
      <c r="N605"/>
      <c r="O605" s="808" t="s">
        <v>1102</v>
      </c>
      <c r="P605" s="1271" t="s">
        <v>2693</v>
      </c>
      <c r="Q605" s="1271"/>
      <c r="R605" s="1271"/>
      <c r="S605"/>
      <c r="T605" s="17"/>
      <c r="U605" t="s">
        <v>841</v>
      </c>
      <c r="V605"/>
      <c r="W605"/>
      <c r="X605"/>
      <c r="Y605"/>
      <c r="Z605" s="1270"/>
      <c r="AA605" s="1270"/>
      <c r="AB605" s="1270"/>
      <c r="AC605" s="1270"/>
      <c r="AD605" s="1270"/>
      <c r="AE605" s="1270"/>
      <c r="AF605"/>
      <c r="AG605"/>
      <c r="AH605" s="808" t="s">
        <v>1102</v>
      </c>
      <c r="AI605" s="1271"/>
      <c r="AJ605" s="1271"/>
      <c r="AK605" s="1271"/>
      <c r="AL605"/>
      <c r="AM605"/>
      <c r="AN605"/>
      <c r="AO605"/>
      <c r="AP605"/>
      <c r="AQ605"/>
      <c r="AR605"/>
      <c r="AS605"/>
      <c r="AT605"/>
      <c r="AU605"/>
      <c r="AV605"/>
      <c r="AW605"/>
      <c r="AX605"/>
      <c r="AY605"/>
      <c r="AZ605" s="2"/>
      <c r="BA605" s="2"/>
      <c r="BB605" s="2"/>
      <c r="BC605" s="2"/>
    </row>
    <row r="606" spans="1:55" s="3" customFormat="1" ht="13.2" customHeight="1">
      <c r="A606" s="17"/>
      <c r="B606" t="s">
        <v>1358</v>
      </c>
      <c r="C606"/>
      <c r="D606"/>
      <c r="E606"/>
      <c r="F606"/>
      <c r="G606"/>
      <c r="H606" s="1331" t="s">
        <v>2813</v>
      </c>
      <c r="I606" s="1331"/>
      <c r="J606" s="1331"/>
      <c r="K606" s="1331"/>
      <c r="L606" s="1331"/>
      <c r="M606" s="1331"/>
      <c r="N606" s="1331"/>
      <c r="O606" s="1331"/>
      <c r="P606" s="1331"/>
      <c r="Q606" s="1331"/>
      <c r="R606" s="1331"/>
      <c r="S606"/>
      <c r="T606" s="17"/>
      <c r="U606" t="s">
        <v>1358</v>
      </c>
      <c r="V606"/>
      <c r="W606"/>
      <c r="X606"/>
      <c r="Y606"/>
      <c r="Z606"/>
      <c r="AA606" s="1331"/>
      <c r="AB606" s="1331"/>
      <c r="AC606" s="1331"/>
      <c r="AD606" s="1331"/>
      <c r="AE606" s="1331"/>
      <c r="AF606" s="1331"/>
      <c r="AG606" s="1331"/>
      <c r="AH606" s="1331"/>
      <c r="AI606" s="1331"/>
      <c r="AJ606" s="1331"/>
      <c r="AK606" s="1331"/>
      <c r="AL606"/>
      <c r="AM606"/>
      <c r="AN606"/>
      <c r="AO606"/>
      <c r="AP606"/>
      <c r="AQ606"/>
      <c r="AR606"/>
      <c r="AS606"/>
      <c r="AT606"/>
      <c r="AU606"/>
      <c r="AV606"/>
      <c r="AW606"/>
      <c r="AX606"/>
      <c r="AY606"/>
      <c r="AZ606" s="2"/>
      <c r="BA606" s="2"/>
      <c r="BB606" s="2"/>
      <c r="BC606" s="2"/>
    </row>
    <row r="607" spans="1:55" ht="13.2" customHeight="1">
      <c r="A607" s="17"/>
      <c r="B607" t="s">
        <v>1360</v>
      </c>
      <c r="N607" s="1288" t="s">
        <v>860</v>
      </c>
      <c r="O607" s="1288"/>
      <c r="T607" s="17"/>
      <c r="U607" t="s">
        <v>1360</v>
      </c>
      <c r="AG607" s="1288" t="s">
        <v>710</v>
      </c>
      <c r="AH607" s="1288"/>
      <c r="BB607" s="2"/>
      <c r="BC607" s="2"/>
    </row>
    <row r="608" spans="1:55" ht="13.2" customHeight="1">
      <c r="A608" s="17"/>
      <c r="T608" s="17"/>
      <c r="BB608" s="2"/>
      <c r="BC608" s="2"/>
    </row>
    <row r="609" spans="1:55" ht="13.2" customHeight="1">
      <c r="A609" s="36" t="s">
        <v>1351</v>
      </c>
      <c r="B609" t="s">
        <v>1356</v>
      </c>
      <c r="G609" s="1278">
        <f>C570</f>
        <v>0</v>
      </c>
      <c r="H609" s="1278"/>
      <c r="I609" s="1278"/>
      <c r="J609" s="1278"/>
      <c r="K609" s="1278"/>
      <c r="L609" s="1278"/>
      <c r="M609" s="1278"/>
      <c r="N609" s="1278"/>
      <c r="O609" s="1278"/>
      <c r="P609" s="1278"/>
      <c r="Q609" s="1278"/>
      <c r="R609" s="1278"/>
      <c r="T609" s="36" t="s">
        <v>1352</v>
      </c>
      <c r="U609" t="s">
        <v>1356</v>
      </c>
      <c r="Z609" s="1278">
        <f>C571</f>
        <v>0</v>
      </c>
      <c r="AA609" s="1278"/>
      <c r="AB609" s="1278"/>
      <c r="AC609" s="1278"/>
      <c r="AD609" s="1278"/>
      <c r="AE609" s="1278"/>
      <c r="AF609" s="1278"/>
      <c r="AG609" s="1278"/>
      <c r="AH609" s="1278"/>
      <c r="AI609" s="1278"/>
      <c r="AJ609" s="1278"/>
      <c r="AK609" s="1278"/>
      <c r="BB609" s="2"/>
      <c r="BC609" s="2"/>
    </row>
    <row r="610" spans="1:55" ht="13.2" customHeight="1">
      <c r="A610" s="17"/>
      <c r="B610" t="s">
        <v>1098</v>
      </c>
      <c r="G610" s="1331"/>
      <c r="H610" s="1331"/>
      <c r="I610" s="1331"/>
      <c r="J610" s="1331"/>
      <c r="K610" s="1331"/>
      <c r="L610" s="1331"/>
      <c r="M610" s="1331"/>
      <c r="N610" s="1331"/>
      <c r="O610" s="1331"/>
      <c r="P610" s="1331"/>
      <c r="Q610" s="1331"/>
      <c r="R610" s="1331"/>
      <c r="T610" s="17"/>
      <c r="U610" t="s">
        <v>1098</v>
      </c>
      <c r="Z610" s="1331"/>
      <c r="AA610" s="1331"/>
      <c r="AB610" s="1331"/>
      <c r="AC610" s="1331"/>
      <c r="AD610" s="1331"/>
      <c r="AE610" s="1331"/>
      <c r="AF610" s="1331"/>
      <c r="AG610" s="1331"/>
      <c r="AH610" s="1331"/>
      <c r="AI610" s="1331"/>
      <c r="AJ610" s="1331"/>
      <c r="AK610" s="1331"/>
      <c r="AZ610" s="2"/>
      <c r="BA610" s="2"/>
      <c r="BB610" s="2"/>
      <c r="BC610" s="2"/>
    </row>
    <row r="611" spans="1:55" ht="13.2" customHeight="1">
      <c r="A611" s="17"/>
      <c r="B611" t="s">
        <v>944</v>
      </c>
      <c r="G611" s="1331"/>
      <c r="H611" s="1331"/>
      <c r="I611" s="1331"/>
      <c r="J611" s="1331"/>
      <c r="K611" s="1331"/>
      <c r="L611" s="1331"/>
      <c r="M611" s="1331"/>
      <c r="N611" s="1331"/>
      <c r="O611" s="1331"/>
      <c r="P611" s="1331"/>
      <c r="Q611" s="1331"/>
      <c r="R611" s="1331"/>
      <c r="T611" s="17"/>
      <c r="U611" t="s">
        <v>944</v>
      </c>
      <c r="Z611" s="1292"/>
      <c r="AA611" s="1292"/>
      <c r="AB611" s="1292"/>
      <c r="AC611" s="1292"/>
      <c r="AD611" s="1292"/>
      <c r="AE611" s="1292"/>
      <c r="AF611" s="1292"/>
      <c r="AG611" s="1292"/>
      <c r="AH611" s="1292"/>
      <c r="AI611" s="1292"/>
      <c r="AJ611" s="1292"/>
      <c r="AK611" s="1292"/>
      <c r="AZ611" s="2"/>
      <c r="BA611" s="2"/>
      <c r="BB611" s="2"/>
      <c r="BC611" s="2"/>
    </row>
    <row r="612" spans="1:55" ht="13.2" customHeight="1">
      <c r="A612" s="17"/>
      <c r="B612" t="s">
        <v>1357</v>
      </c>
      <c r="G612" s="1331"/>
      <c r="H612" s="1331"/>
      <c r="I612" s="1331"/>
      <c r="J612" s="1331"/>
      <c r="K612" s="1331"/>
      <c r="L612" s="1331"/>
      <c r="M612" s="1331"/>
      <c r="N612" s="1331"/>
      <c r="O612" s="1331"/>
      <c r="P612" s="1331"/>
      <c r="Q612" s="1331"/>
      <c r="R612" s="1331"/>
      <c r="T612" s="17"/>
      <c r="U612" t="s">
        <v>1357</v>
      </c>
      <c r="Z612" s="1292"/>
      <c r="AA612" s="1292"/>
      <c r="AB612" s="1292"/>
      <c r="AC612" s="1292"/>
      <c r="AD612" s="1292"/>
      <c r="AE612" s="1292"/>
      <c r="AF612" s="1292"/>
      <c r="AG612" s="1292"/>
      <c r="AH612" s="1292"/>
      <c r="AI612" s="1292"/>
      <c r="AJ612" s="1292"/>
      <c r="AK612" s="1292"/>
      <c r="AZ612" s="2"/>
      <c r="BA612" s="2"/>
      <c r="BB612" s="2"/>
      <c r="BC612" s="2"/>
    </row>
    <row r="613" spans="1:55" s="3" customFormat="1" ht="13.2" customHeight="1">
      <c r="A613" s="17"/>
      <c r="B613" t="s">
        <v>841</v>
      </c>
      <c r="C613"/>
      <c r="D613"/>
      <c r="E613"/>
      <c r="F613"/>
      <c r="G613" s="1270"/>
      <c r="H613" s="1270"/>
      <c r="I613" s="1270"/>
      <c r="J613" s="1270"/>
      <c r="K613" s="1270"/>
      <c r="L613" s="1270"/>
      <c r="M613"/>
      <c r="N613"/>
      <c r="O613" s="808" t="s">
        <v>1102</v>
      </c>
      <c r="P613" s="1271"/>
      <c r="Q613" s="1271"/>
      <c r="R613" s="1271"/>
      <c r="S613"/>
      <c r="T613" s="17"/>
      <c r="U613" t="s">
        <v>841</v>
      </c>
      <c r="V613"/>
      <c r="W613"/>
      <c r="X613"/>
      <c r="Y613"/>
      <c r="Z613" s="1270"/>
      <c r="AA613" s="1270"/>
      <c r="AB613" s="1270"/>
      <c r="AC613" s="1270"/>
      <c r="AD613" s="1270"/>
      <c r="AE613" s="1270"/>
      <c r="AF613"/>
      <c r="AG613"/>
      <c r="AH613" s="808" t="s">
        <v>1102</v>
      </c>
      <c r="AI613" s="1271"/>
      <c r="AJ613" s="1271"/>
      <c r="AK613" s="1271"/>
      <c r="AL613"/>
      <c r="AM613"/>
      <c r="AN613"/>
      <c r="AO613"/>
      <c r="AP613"/>
      <c r="AQ613"/>
      <c r="AR613"/>
      <c r="AS613"/>
      <c r="AT613"/>
      <c r="AU613"/>
      <c r="AV613"/>
      <c r="AW613"/>
      <c r="AX613"/>
      <c r="AY613"/>
      <c r="AZ613" s="2"/>
      <c r="BA613" s="2"/>
      <c r="BB613" s="2"/>
      <c r="BC613" s="2"/>
    </row>
    <row r="614" spans="1:55" s="3" customFormat="1" ht="13.2" customHeight="1">
      <c r="A614" s="17"/>
      <c r="B614" t="s">
        <v>1358</v>
      </c>
      <c r="C614"/>
      <c r="D614"/>
      <c r="E614"/>
      <c r="F614"/>
      <c r="G614"/>
      <c r="H614" s="1331"/>
      <c r="I614" s="1331"/>
      <c r="J614" s="1331"/>
      <c r="K614" s="1331"/>
      <c r="L614" s="1331"/>
      <c r="M614" s="1331"/>
      <c r="N614" s="1331"/>
      <c r="O614" s="1331"/>
      <c r="P614" s="1331"/>
      <c r="Q614" s="1331"/>
      <c r="R614" s="1331"/>
      <c r="S614"/>
      <c r="T614" s="17"/>
      <c r="U614" t="s">
        <v>1358</v>
      </c>
      <c r="V614"/>
      <c r="W614"/>
      <c r="X614"/>
      <c r="Y614"/>
      <c r="Z614"/>
      <c r="AA614" s="1331"/>
      <c r="AB614" s="1331"/>
      <c r="AC614" s="1331"/>
      <c r="AD614" s="1331"/>
      <c r="AE614" s="1331"/>
      <c r="AF614" s="1331"/>
      <c r="AG614" s="1331"/>
      <c r="AH614" s="1331"/>
      <c r="AI614" s="1331"/>
      <c r="AJ614" s="1331"/>
      <c r="AK614" s="1331"/>
      <c r="AL614"/>
      <c r="AM614"/>
      <c r="AN614"/>
      <c r="AO614"/>
      <c r="AP614"/>
      <c r="AQ614"/>
      <c r="AR614"/>
      <c r="AS614"/>
      <c r="AT614"/>
      <c r="AU614"/>
      <c r="AV614"/>
      <c r="AW614"/>
      <c r="AX614"/>
      <c r="AY614"/>
      <c r="AZ614" s="2"/>
      <c r="BA614" s="2"/>
      <c r="BB614" s="2"/>
      <c r="BC614" s="2"/>
    </row>
    <row r="615" spans="1:55" s="3" customFormat="1" ht="13.2" customHeight="1">
      <c r="A615" s="17"/>
      <c r="B615" t="s">
        <v>1360</v>
      </c>
      <c r="C615"/>
      <c r="D615"/>
      <c r="E615"/>
      <c r="F615"/>
      <c r="G615"/>
      <c r="H615"/>
      <c r="I615"/>
      <c r="J615"/>
      <c r="K615"/>
      <c r="L615"/>
      <c r="M615"/>
      <c r="N615" s="1288" t="s">
        <v>710</v>
      </c>
      <c r="O615" s="1288"/>
      <c r="P615"/>
      <c r="Q615"/>
      <c r="R615"/>
      <c r="S615"/>
      <c r="T615" s="17"/>
      <c r="U615" t="s">
        <v>1360</v>
      </c>
      <c r="V615"/>
      <c r="W615"/>
      <c r="X615"/>
      <c r="Y615"/>
      <c r="Z615"/>
      <c r="AA615"/>
      <c r="AB615"/>
      <c r="AC615"/>
      <c r="AD615"/>
      <c r="AE615"/>
      <c r="AF615"/>
      <c r="AG615" s="1288" t="s">
        <v>710</v>
      </c>
      <c r="AH615" s="1288"/>
      <c r="AI615"/>
      <c r="AJ615"/>
      <c r="AK615"/>
      <c r="AL615"/>
      <c r="AM615"/>
      <c r="AN615"/>
      <c r="AO615"/>
      <c r="AP615"/>
      <c r="AQ615"/>
      <c r="AR615"/>
      <c r="AS615"/>
      <c r="AT615"/>
      <c r="AU615"/>
      <c r="AV615"/>
      <c r="AW615"/>
      <c r="AX615"/>
      <c r="AY615"/>
      <c r="AZ615" s="2"/>
      <c r="BA615" s="2"/>
      <c r="BB615" s="2"/>
      <c r="BC615" s="2"/>
    </row>
    <row r="616" spans="1:55" ht="13.2" customHeight="1">
      <c r="A616" s="17"/>
      <c r="T616" s="17"/>
      <c r="AZ616" s="2"/>
      <c r="BA616" s="2"/>
      <c r="BB616" s="2"/>
      <c r="BC616" s="2"/>
    </row>
    <row r="617" spans="1:55" ht="13.2" customHeight="1">
      <c r="A617" s="36" t="s">
        <v>1353</v>
      </c>
      <c r="B617" t="s">
        <v>1356</v>
      </c>
      <c r="G617" s="1278">
        <f>C572</f>
        <v>0</v>
      </c>
      <c r="H617" s="1278"/>
      <c r="I617" s="1278"/>
      <c r="J617" s="1278"/>
      <c r="K617" s="1278"/>
      <c r="L617" s="1278"/>
      <c r="M617" s="1278"/>
      <c r="N617" s="1278"/>
      <c r="O617" s="1278"/>
      <c r="P617" s="1278"/>
      <c r="Q617" s="1278"/>
      <c r="R617" s="1278"/>
      <c r="T617" s="36" t="s">
        <v>1354</v>
      </c>
      <c r="U617" t="s">
        <v>1356</v>
      </c>
      <c r="Z617" s="1278">
        <f>C573</f>
        <v>0</v>
      </c>
      <c r="AA617" s="1278"/>
      <c r="AB617" s="1278"/>
      <c r="AC617" s="1278"/>
      <c r="AD617" s="1278"/>
      <c r="AE617" s="1278"/>
      <c r="AF617" s="1278"/>
      <c r="AG617" s="1278"/>
      <c r="AH617" s="1278"/>
      <c r="AI617" s="1278"/>
      <c r="AJ617" s="1278"/>
      <c r="AK617" s="1278"/>
      <c r="AZ617" s="2"/>
      <c r="BA617" s="2"/>
      <c r="BB617" s="2"/>
      <c r="BC617" s="2"/>
    </row>
    <row r="618" spans="1:55" ht="13.2" customHeight="1">
      <c r="B618" t="s">
        <v>1098</v>
      </c>
      <c r="G618" s="1331"/>
      <c r="H618" s="1331"/>
      <c r="I618" s="1331"/>
      <c r="J618" s="1331"/>
      <c r="K618" s="1331"/>
      <c r="L618" s="1331"/>
      <c r="M618" s="1331"/>
      <c r="N618" s="1331"/>
      <c r="O618" s="1331"/>
      <c r="P618" s="1331"/>
      <c r="Q618" s="1331"/>
      <c r="R618" s="1331"/>
      <c r="U618" t="s">
        <v>1098</v>
      </c>
      <c r="Z618" s="1331"/>
      <c r="AA618" s="1331"/>
      <c r="AB618" s="1331"/>
      <c r="AC618" s="1331"/>
      <c r="AD618" s="1331"/>
      <c r="AE618" s="1331"/>
      <c r="AF618" s="1331"/>
      <c r="AG618" s="1331"/>
      <c r="AH618" s="1331"/>
      <c r="AI618" s="1331"/>
      <c r="AJ618" s="1331"/>
      <c r="AK618" s="1331"/>
      <c r="AZ618" s="2"/>
      <c r="BA618" s="2"/>
      <c r="BB618" s="2"/>
      <c r="BC618" s="2"/>
    </row>
    <row r="619" spans="1:55" ht="13.2" customHeight="1">
      <c r="B619" t="s">
        <v>944</v>
      </c>
      <c r="G619" s="1331"/>
      <c r="H619" s="1331"/>
      <c r="I619" s="1331"/>
      <c r="J619" s="1331"/>
      <c r="K619" s="1331"/>
      <c r="L619" s="1331"/>
      <c r="M619" s="1331"/>
      <c r="N619" s="1331"/>
      <c r="O619" s="1331"/>
      <c r="P619" s="1331"/>
      <c r="Q619" s="1331"/>
      <c r="R619" s="1331"/>
      <c r="U619" t="s">
        <v>944</v>
      </c>
      <c r="Z619" s="1292"/>
      <c r="AA619" s="1292"/>
      <c r="AB619" s="1292"/>
      <c r="AC619" s="1292"/>
      <c r="AD619" s="1292"/>
      <c r="AE619" s="1292"/>
      <c r="AF619" s="1292"/>
      <c r="AG619" s="1292"/>
      <c r="AH619" s="1292"/>
      <c r="AI619" s="1292"/>
      <c r="AJ619" s="1292"/>
      <c r="AK619" s="1292"/>
      <c r="AZ619" s="2"/>
      <c r="BA619" s="2"/>
      <c r="BB619" s="2"/>
      <c r="BC619" s="2"/>
    </row>
    <row r="620" spans="1:55" ht="13.2" customHeight="1">
      <c r="B620" t="s">
        <v>1357</v>
      </c>
      <c r="G620" s="1331"/>
      <c r="H620" s="1331"/>
      <c r="I620" s="1331"/>
      <c r="J620" s="1331"/>
      <c r="K620" s="1331"/>
      <c r="L620" s="1331"/>
      <c r="M620" s="1331"/>
      <c r="N620" s="1331"/>
      <c r="O620" s="1331"/>
      <c r="P620" s="1331"/>
      <c r="Q620" s="1331"/>
      <c r="R620" s="1331"/>
      <c r="U620" t="s">
        <v>1357</v>
      </c>
      <c r="Z620" s="1292"/>
      <c r="AA620" s="1292"/>
      <c r="AB620" s="1292"/>
      <c r="AC620" s="1292"/>
      <c r="AD620" s="1292"/>
      <c r="AE620" s="1292"/>
      <c r="AF620" s="1292"/>
      <c r="AG620" s="1292"/>
      <c r="AH620" s="1292"/>
      <c r="AI620" s="1292"/>
      <c r="AJ620" s="1292"/>
      <c r="AK620" s="1292"/>
      <c r="AZ620" s="2"/>
      <c r="BA620" s="2"/>
      <c r="BB620" s="2"/>
      <c r="BC620" s="2"/>
    </row>
    <row r="621" spans="1:55" ht="13.2" customHeight="1">
      <c r="B621" t="s">
        <v>841</v>
      </c>
      <c r="G621" s="1270"/>
      <c r="H621" s="1270"/>
      <c r="I621" s="1270"/>
      <c r="J621" s="1270"/>
      <c r="K621" s="1270"/>
      <c r="L621" s="1270"/>
      <c r="O621" s="808" t="s">
        <v>1102</v>
      </c>
      <c r="P621" s="1271"/>
      <c r="Q621" s="1271"/>
      <c r="R621" s="1271"/>
      <c r="U621" t="s">
        <v>841</v>
      </c>
      <c r="Z621" s="1270"/>
      <c r="AA621" s="1270"/>
      <c r="AB621" s="1270"/>
      <c r="AC621" s="1270"/>
      <c r="AD621" s="1270"/>
      <c r="AE621" s="1270"/>
      <c r="AH621" s="808" t="s">
        <v>1102</v>
      </c>
      <c r="AI621" s="1271"/>
      <c r="AJ621" s="1271"/>
      <c r="AK621" s="1271"/>
      <c r="AZ621" s="2"/>
      <c r="BA621" s="2"/>
      <c r="BB621" s="2"/>
      <c r="BC621" s="2"/>
    </row>
    <row r="622" spans="1:55" ht="13.2" customHeight="1">
      <c r="B622" t="s">
        <v>1358</v>
      </c>
      <c r="H622" s="1331"/>
      <c r="I622" s="1331"/>
      <c r="J622" s="1331"/>
      <c r="K622" s="1331"/>
      <c r="L622" s="1331"/>
      <c r="M622" s="1331"/>
      <c r="N622" s="1331"/>
      <c r="O622" s="1331"/>
      <c r="P622" s="1331"/>
      <c r="Q622" s="1331"/>
      <c r="R622" s="1331"/>
      <c r="U622" t="s">
        <v>1358</v>
      </c>
      <c r="AA622" s="1331"/>
      <c r="AB622" s="1331"/>
      <c r="AC622" s="1331"/>
      <c r="AD622" s="1331"/>
      <c r="AE622" s="1331"/>
      <c r="AF622" s="1331"/>
      <c r="AG622" s="1331"/>
      <c r="AH622" s="1331"/>
      <c r="AI622" s="1331"/>
      <c r="AJ622" s="1331"/>
      <c r="AK622" s="1331"/>
      <c r="AU622" s="701"/>
      <c r="AV622" s="701"/>
      <c r="AW622" s="701"/>
      <c r="AX622" s="701"/>
      <c r="AY622" s="701"/>
      <c r="AZ622" s="2"/>
      <c r="BA622" s="2"/>
      <c r="BB622" s="2"/>
      <c r="BC622" s="2"/>
    </row>
    <row r="623" spans="1:55" ht="13.2" customHeight="1">
      <c r="B623" t="s">
        <v>1360</v>
      </c>
      <c r="N623" s="1288" t="s">
        <v>710</v>
      </c>
      <c r="O623" s="1288"/>
      <c r="U623" t="s">
        <v>1360</v>
      </c>
      <c r="AG623" s="1288" t="s">
        <v>710</v>
      </c>
      <c r="AH623" s="1288"/>
      <c r="AU623" s="701"/>
      <c r="AV623" s="701"/>
      <c r="AW623" s="701"/>
      <c r="AX623" s="701"/>
      <c r="AY623" s="701"/>
      <c r="AZ623" s="2"/>
      <c r="BA623" s="2"/>
      <c r="BB623" s="2"/>
      <c r="BC623" s="2"/>
    </row>
    <row r="624" spans="1:55" ht="13.2" customHeight="1">
      <c r="AZ624" s="2"/>
      <c r="BA624" s="2"/>
      <c r="BB624" s="2"/>
      <c r="BC624" s="2"/>
    </row>
    <row r="625" spans="1:56" ht="13.2" customHeight="1">
      <c r="A625" s="1561" t="s">
        <v>1361</v>
      </c>
      <c r="B625" s="1561"/>
      <c r="C625" s="1561"/>
      <c r="D625" s="1561"/>
      <c r="E625" s="1561"/>
      <c r="F625" s="1561"/>
      <c r="G625" s="1561"/>
      <c r="H625" s="1561"/>
      <c r="I625" s="1561"/>
      <c r="J625" s="1561"/>
      <c r="K625" s="1561"/>
      <c r="L625" s="1561"/>
      <c r="M625" s="1561"/>
      <c r="N625" s="1561"/>
      <c r="O625" s="1561"/>
      <c r="P625" s="1561"/>
      <c r="Q625" s="1561"/>
      <c r="R625" s="1561"/>
      <c r="S625" s="1561"/>
      <c r="T625" s="1561"/>
      <c r="U625" s="1561"/>
      <c r="V625" s="1561"/>
      <c r="W625" s="1561"/>
      <c r="X625" s="1561"/>
      <c r="Y625" s="1561"/>
      <c r="Z625" s="1561"/>
      <c r="AA625" s="1561"/>
      <c r="AB625" s="1561"/>
      <c r="AC625" s="1561"/>
      <c r="AD625" s="1561"/>
      <c r="AE625" s="1561"/>
      <c r="AF625" s="1561"/>
      <c r="AG625" s="1561"/>
      <c r="AH625" s="1561"/>
      <c r="AI625" s="1561"/>
      <c r="AJ625" s="1561"/>
      <c r="AK625" s="1561"/>
      <c r="AL625" s="1561"/>
      <c r="AM625" s="1561"/>
      <c r="AN625" s="1561"/>
      <c r="AO625" s="1561"/>
      <c r="AP625" s="1561"/>
      <c r="AQ625" s="1561"/>
      <c r="AR625" s="1561"/>
      <c r="AS625" s="1561"/>
      <c r="AT625" s="1561"/>
      <c r="AZ625" s="2"/>
      <c r="BA625" s="2"/>
      <c r="BB625" s="2"/>
      <c r="BC625" s="2"/>
    </row>
    <row r="626" spans="1:56" ht="13.2" customHeight="1">
      <c r="A626" s="1561"/>
      <c r="B626" s="1561"/>
      <c r="C626" s="1561"/>
      <c r="D626" s="1561"/>
      <c r="E626" s="1561"/>
      <c r="F626" s="1561"/>
      <c r="G626" s="1561"/>
      <c r="H626" s="1561"/>
      <c r="I626" s="1561"/>
      <c r="J626" s="1561"/>
      <c r="K626" s="1561"/>
      <c r="L626" s="1561"/>
      <c r="M626" s="1561"/>
      <c r="N626" s="1561"/>
      <c r="O626" s="1561"/>
      <c r="P626" s="1561"/>
      <c r="Q626" s="1561"/>
      <c r="R626" s="1561"/>
      <c r="S626" s="1561"/>
      <c r="T626" s="1561"/>
      <c r="U626" s="1561"/>
      <c r="V626" s="1561"/>
      <c r="W626" s="1561"/>
      <c r="X626" s="1561"/>
      <c r="Y626" s="1561"/>
      <c r="Z626" s="1561"/>
      <c r="AA626" s="1561"/>
      <c r="AB626" s="1561"/>
      <c r="AC626" s="1561"/>
      <c r="AD626" s="1561"/>
      <c r="AE626" s="1561"/>
      <c r="AF626" s="1561"/>
      <c r="AG626" s="1561"/>
      <c r="AH626" s="1561"/>
      <c r="AI626" s="1561"/>
      <c r="AJ626" s="1561"/>
      <c r="AK626" s="1561"/>
      <c r="AL626" s="1561"/>
      <c r="AM626" s="1561"/>
      <c r="AN626" s="1561"/>
      <c r="AO626" s="1561"/>
      <c r="AP626" s="1561"/>
      <c r="AQ626" s="1561"/>
      <c r="AR626" s="1561"/>
      <c r="AS626" s="1561"/>
      <c r="AT626" s="1561"/>
      <c r="AZ626" s="2"/>
      <c r="BA626" s="2"/>
      <c r="BB626" s="2"/>
      <c r="BC626" s="2"/>
    </row>
    <row r="627" spans="1:56" ht="13.2" customHeight="1">
      <c r="AZ627" s="2"/>
      <c r="BA627" s="2"/>
      <c r="BB627" s="2"/>
      <c r="BC627" s="2"/>
    </row>
    <row r="628" spans="1:56" ht="13.2" customHeight="1">
      <c r="A628" s="1" t="s">
        <v>885</v>
      </c>
      <c r="B628" s="1"/>
      <c r="C628" s="1" t="s">
        <v>175</v>
      </c>
      <c r="AZ628" s="2"/>
      <c r="BA628" s="2"/>
      <c r="BB628" s="2"/>
      <c r="BC628" s="2"/>
    </row>
    <row r="629" spans="1:56" ht="13.2" customHeight="1">
      <c r="A629" s="1"/>
      <c r="B629" s="1"/>
      <c r="C629" s="1"/>
      <c r="AZ629" s="2"/>
      <c r="BA629" s="2"/>
      <c r="BB629" s="2"/>
      <c r="BC629" s="2"/>
    </row>
    <row r="630" spans="1:56" ht="13.2" customHeight="1">
      <c r="C630" s="1" t="s">
        <v>1338</v>
      </c>
      <c r="AZ630" s="2"/>
      <c r="BA630" s="2"/>
      <c r="BB630" s="2"/>
      <c r="BC630" s="2"/>
    </row>
    <row r="631" spans="1:56" ht="13.2" customHeight="1">
      <c r="B631" s="360"/>
      <c r="C631" s="1"/>
      <c r="AU631" s="2"/>
      <c r="AZ631" s="2"/>
      <c r="BA631" s="2"/>
      <c r="BB631" s="2"/>
      <c r="BC631" s="2"/>
    </row>
    <row r="632" spans="1:56" ht="13.2" customHeight="1">
      <c r="B632" s="1704" t="s">
        <v>1339</v>
      </c>
      <c r="C632" s="1704"/>
      <c r="D632" s="1704"/>
      <c r="E632" s="1704"/>
      <c r="F632" s="1704"/>
      <c r="G632" s="1704"/>
      <c r="H632" s="1704"/>
      <c r="I632" s="1704"/>
      <c r="J632" s="1704"/>
      <c r="K632" s="1704"/>
      <c r="L632" s="1704"/>
      <c r="M632" s="1557" t="s">
        <v>1340</v>
      </c>
      <c r="N632" s="1557"/>
      <c r="O632" s="1557"/>
      <c r="P632" s="1557"/>
      <c r="Q632" s="1557" t="s">
        <v>1362</v>
      </c>
      <c r="R632" s="1557"/>
      <c r="S632" s="1557"/>
      <c r="T632" s="1557" t="s">
        <v>1363</v>
      </c>
      <c r="U632" s="1557"/>
      <c r="V632" s="1557"/>
      <c r="W632" s="1386" t="s">
        <v>1343</v>
      </c>
      <c r="X632" s="1386"/>
      <c r="Y632" s="1386"/>
      <c r="Z632" s="1337" t="s">
        <v>1364</v>
      </c>
      <c r="AA632" s="1337"/>
      <c r="AB632" s="1338"/>
      <c r="AC632" s="1714" t="s">
        <v>1345</v>
      </c>
      <c r="AD632" s="1715"/>
      <c r="AE632" s="1716"/>
      <c r="AF632" s="1336" t="s">
        <v>1365</v>
      </c>
      <c r="AG632" s="1337"/>
      <c r="AH632" s="1337"/>
      <c r="AI632" s="1337"/>
      <c r="AJ632" s="1338"/>
      <c r="AK632" s="1548" t="s">
        <v>1366</v>
      </c>
      <c r="AL632" s="1549"/>
      <c r="AM632" s="1549"/>
      <c r="AN632" s="1550"/>
      <c r="AO632" s="1557" t="s">
        <v>1347</v>
      </c>
      <c r="AP632" s="1557"/>
      <c r="AQ632" s="1557"/>
      <c r="AR632" s="1557"/>
      <c r="AS632" s="1557"/>
      <c r="AU632" s="2"/>
      <c r="AZ632" s="2"/>
      <c r="BA632" s="2"/>
      <c r="BB632" s="2"/>
      <c r="BC632" s="2"/>
    </row>
    <row r="633" spans="1:56" ht="13.2" customHeight="1">
      <c r="B633" s="1704"/>
      <c r="C633" s="1704"/>
      <c r="D633" s="1704"/>
      <c r="E633" s="1704"/>
      <c r="F633" s="1704"/>
      <c r="G633" s="1704"/>
      <c r="H633" s="1704"/>
      <c r="I633" s="1704"/>
      <c r="J633" s="1704"/>
      <c r="K633" s="1704"/>
      <c r="L633" s="1704"/>
      <c r="M633" s="1557"/>
      <c r="N633" s="1557"/>
      <c r="O633" s="1557"/>
      <c r="P633" s="1557"/>
      <c r="Q633" s="1557"/>
      <c r="R633" s="1557"/>
      <c r="S633" s="1557"/>
      <c r="T633" s="1557"/>
      <c r="U633" s="1557"/>
      <c r="V633" s="1557"/>
      <c r="W633" s="1386"/>
      <c r="X633" s="1386"/>
      <c r="Y633" s="1386"/>
      <c r="Z633" s="1340"/>
      <c r="AA633" s="1340"/>
      <c r="AB633" s="1341"/>
      <c r="AC633" s="1717"/>
      <c r="AD633" s="1718"/>
      <c r="AE633" s="1719"/>
      <c r="AF633" s="1339"/>
      <c r="AG633" s="1340"/>
      <c r="AH633" s="1340"/>
      <c r="AI633" s="1340"/>
      <c r="AJ633" s="1341"/>
      <c r="AK633" s="1551"/>
      <c r="AL633" s="1552"/>
      <c r="AM633" s="1552"/>
      <c r="AN633" s="1553"/>
      <c r="AO633" s="1557"/>
      <c r="AP633" s="1557"/>
      <c r="AQ633" s="1557"/>
      <c r="AR633" s="1557"/>
      <c r="AS633" s="1557"/>
      <c r="AU633" s="2"/>
      <c r="AZ633" s="2"/>
      <c r="BA633" s="2"/>
      <c r="BB633" s="2"/>
      <c r="BC633" s="2"/>
      <c r="BD633" s="2"/>
    </row>
    <row r="634" spans="1:56" ht="13.2" customHeight="1">
      <c r="B634" s="1704"/>
      <c r="C634" s="1704"/>
      <c r="D634" s="1704"/>
      <c r="E634" s="1704"/>
      <c r="F634" s="1704"/>
      <c r="G634" s="1704"/>
      <c r="H634" s="1704"/>
      <c r="I634" s="1704"/>
      <c r="J634" s="1704"/>
      <c r="K634" s="1704"/>
      <c r="L634" s="1704"/>
      <c r="M634" s="1557"/>
      <c r="N634" s="1557"/>
      <c r="O634" s="1557"/>
      <c r="P634" s="1557"/>
      <c r="Q634" s="1557"/>
      <c r="R634" s="1557"/>
      <c r="S634" s="1557"/>
      <c r="T634" s="1557"/>
      <c r="U634" s="1557"/>
      <c r="V634" s="1557"/>
      <c r="W634" s="1386"/>
      <c r="X634" s="1386"/>
      <c r="Y634" s="1386"/>
      <c r="Z634" s="1343"/>
      <c r="AA634" s="1343"/>
      <c r="AB634" s="1344"/>
      <c r="AC634" s="1720"/>
      <c r="AD634" s="1721"/>
      <c r="AE634" s="1722"/>
      <c r="AF634" s="1342"/>
      <c r="AG634" s="1343"/>
      <c r="AH634" s="1343"/>
      <c r="AI634" s="1343"/>
      <c r="AJ634" s="1344"/>
      <c r="AK634" s="1554"/>
      <c r="AL634" s="1555"/>
      <c r="AM634" s="1555"/>
      <c r="AN634" s="1556"/>
      <c r="AO634" s="1557"/>
      <c r="AP634" s="1557"/>
      <c r="AQ634" s="1557"/>
      <c r="AR634" s="1557"/>
      <c r="AS634" s="1557"/>
      <c r="AT634" s="2"/>
      <c r="AU634" s="2"/>
      <c r="AZ634" s="2"/>
      <c r="BA634" s="2"/>
      <c r="BB634" s="2"/>
      <c r="BC634" s="2"/>
      <c r="BD634" s="2"/>
    </row>
    <row r="635" spans="1:56" ht="13.2" customHeight="1">
      <c r="B635" s="34" t="s">
        <v>18</v>
      </c>
      <c r="C635" s="1481" t="s">
        <v>2818</v>
      </c>
      <c r="D635" s="1481"/>
      <c r="E635" s="1481"/>
      <c r="F635" s="1481"/>
      <c r="G635" s="1481"/>
      <c r="H635" s="1481"/>
      <c r="I635" s="1481"/>
      <c r="J635" s="1481"/>
      <c r="K635" s="1481"/>
      <c r="L635" s="1481"/>
      <c r="M635" s="1474" t="s">
        <v>1315</v>
      </c>
      <c r="N635" s="1474"/>
      <c r="O635" s="1474"/>
      <c r="P635" s="1474"/>
      <c r="Q635" s="1432">
        <v>204</v>
      </c>
      <c r="R635" s="1432"/>
      <c r="S635" s="1499"/>
      <c r="T635" s="1498">
        <v>480</v>
      </c>
      <c r="U635" s="1432"/>
      <c r="V635" s="1499"/>
      <c r="W635" s="1289">
        <v>6.5000000000000002E-2</v>
      </c>
      <c r="X635" s="1290"/>
      <c r="Y635" s="1291"/>
      <c r="Z635" s="1377" t="s">
        <v>1369</v>
      </c>
      <c r="AA635" s="1378"/>
      <c r="AB635" s="1379"/>
      <c r="AC635" s="1327">
        <v>1</v>
      </c>
      <c r="AD635" s="1328"/>
      <c r="AE635" s="1329"/>
      <c r="AF635" s="1383">
        <v>966989</v>
      </c>
      <c r="AG635" s="1384"/>
      <c r="AH635" s="1384"/>
      <c r="AI635" s="1384"/>
      <c r="AJ635" s="1385"/>
      <c r="AK635" s="1272"/>
      <c r="AL635" s="1273"/>
      <c r="AM635" s="1273"/>
      <c r="AN635" s="1274"/>
      <c r="AO635" s="1506">
        <v>13764018</v>
      </c>
      <c r="AP635" s="1506"/>
      <c r="AQ635" s="1506"/>
      <c r="AR635" s="1506"/>
      <c r="AS635" s="1506"/>
      <c r="AT635" s="2"/>
      <c r="AU635" s="2"/>
      <c r="AZ635" s="2"/>
      <c r="BA635" s="2"/>
      <c r="BB635" s="2"/>
      <c r="BC635" s="2"/>
      <c r="BD635" s="2"/>
    </row>
    <row r="636" spans="1:56" ht="13.2" customHeight="1">
      <c r="B636" s="35" t="s">
        <v>31</v>
      </c>
      <c r="C636" s="1481" t="s">
        <v>2819</v>
      </c>
      <c r="D636" s="1481"/>
      <c r="E636" s="1481"/>
      <c r="F636" s="1481"/>
      <c r="G636" s="1481"/>
      <c r="H636" s="1481"/>
      <c r="I636" s="1481"/>
      <c r="J636" s="1481"/>
      <c r="K636" s="1481"/>
      <c r="L636" s="1481"/>
      <c r="M636" s="1474" t="s">
        <v>1318</v>
      </c>
      <c r="N636" s="1474"/>
      <c r="O636" s="1474"/>
      <c r="P636" s="1474"/>
      <c r="Q636" s="1498">
        <v>660</v>
      </c>
      <c r="R636" s="1432"/>
      <c r="S636" s="1499"/>
      <c r="T636" s="1498">
        <v>660</v>
      </c>
      <c r="U636" s="1432"/>
      <c r="V636" s="1499"/>
      <c r="W636" s="1289">
        <v>0.03</v>
      </c>
      <c r="X636" s="1290"/>
      <c r="Y636" s="1291"/>
      <c r="Z636" s="1377" t="s">
        <v>1368</v>
      </c>
      <c r="AA636" s="1378"/>
      <c r="AB636" s="1379"/>
      <c r="AC636" s="1327">
        <v>2</v>
      </c>
      <c r="AD636" s="1328"/>
      <c r="AE636" s="1329"/>
      <c r="AF636" s="1383"/>
      <c r="AG636" s="1384"/>
      <c r="AH636" s="1384"/>
      <c r="AI636" s="1384"/>
      <c r="AJ636" s="1385"/>
      <c r="AK636" s="1272"/>
      <c r="AL636" s="1273"/>
      <c r="AM636" s="1273"/>
      <c r="AN636" s="1274"/>
      <c r="AO636" s="1376">
        <v>5000000</v>
      </c>
      <c r="AP636" s="1253"/>
      <c r="AQ636" s="1253"/>
      <c r="AR636" s="1253"/>
      <c r="AS636" s="1254"/>
      <c r="AT636" s="919" t="str">
        <f>IF(AND(NOT(C635=""),C636="",NOT(C637="")),"!","")</f>
        <v/>
      </c>
      <c r="AU636" s="2"/>
      <c r="AZ636" s="2"/>
      <c r="BA636" s="2"/>
      <c r="BB636" s="2"/>
      <c r="BC636" s="2"/>
      <c r="BD636" s="2"/>
    </row>
    <row r="637" spans="1:56" ht="13.2" customHeight="1">
      <c r="B637" s="35" t="s">
        <v>39</v>
      </c>
      <c r="C637" s="1481" t="s">
        <v>2760</v>
      </c>
      <c r="D637" s="1481"/>
      <c r="E637" s="1481"/>
      <c r="F637" s="1481"/>
      <c r="G637" s="1481"/>
      <c r="H637" s="1481"/>
      <c r="I637" s="1481"/>
      <c r="J637" s="1481"/>
      <c r="K637" s="1481"/>
      <c r="L637" s="1481"/>
      <c r="M637" s="1474" t="s">
        <v>1318</v>
      </c>
      <c r="N637" s="1474"/>
      <c r="O637" s="1474"/>
      <c r="P637" s="1474"/>
      <c r="Q637" s="1498">
        <v>660</v>
      </c>
      <c r="R637" s="1432"/>
      <c r="S637" s="1499"/>
      <c r="T637" s="1498">
        <v>660</v>
      </c>
      <c r="U637" s="1432"/>
      <c r="V637" s="1499"/>
      <c r="W637" s="1289">
        <v>0.03</v>
      </c>
      <c r="X637" s="1290"/>
      <c r="Y637" s="1291"/>
      <c r="Z637" s="1377" t="s">
        <v>1368</v>
      </c>
      <c r="AA637" s="1378"/>
      <c r="AB637" s="1379"/>
      <c r="AC637" s="1327">
        <v>2</v>
      </c>
      <c r="AD637" s="1328"/>
      <c r="AE637" s="1329"/>
      <c r="AF637" s="1383"/>
      <c r="AG637" s="1384"/>
      <c r="AH637" s="1384"/>
      <c r="AI637" s="1384"/>
      <c r="AJ637" s="1385"/>
      <c r="AK637" s="1272"/>
      <c r="AL637" s="1273"/>
      <c r="AM637" s="1273"/>
      <c r="AN637" s="1274"/>
      <c r="AO637" s="1376">
        <v>3000000</v>
      </c>
      <c r="AP637" s="1253"/>
      <c r="AQ637" s="1253"/>
      <c r="AR637" s="1253"/>
      <c r="AS637" s="1254"/>
      <c r="AT637" s="919" t="str">
        <f t="shared" ref="AT637:AT646" si="3">IF(AND(NOT(C636=""),C637="",NOT(C638="")),"!","")</f>
        <v/>
      </c>
      <c r="AU637" s="2"/>
      <c r="AZ637" s="2"/>
      <c r="BA637" s="2"/>
      <c r="BB637" s="2"/>
      <c r="BC637" s="2"/>
      <c r="BD637" s="2"/>
    </row>
    <row r="638" spans="1:56" ht="13.2" customHeight="1">
      <c r="B638" s="35" t="s">
        <v>82</v>
      </c>
      <c r="C638" s="1481" t="s">
        <v>2782</v>
      </c>
      <c r="D638" s="1481"/>
      <c r="E638" s="1481"/>
      <c r="F638" s="1481"/>
      <c r="G638" s="1481"/>
      <c r="H638" s="1481"/>
      <c r="I638" s="1481"/>
      <c r="J638" s="1481"/>
      <c r="K638" s="1481"/>
      <c r="L638" s="1481"/>
      <c r="M638" s="1474" t="s">
        <v>1318</v>
      </c>
      <c r="N638" s="1474"/>
      <c r="O638" s="1474"/>
      <c r="P638" s="1474"/>
      <c r="Q638" s="1498">
        <v>660</v>
      </c>
      <c r="R638" s="1432"/>
      <c r="S638" s="1499"/>
      <c r="T638" s="1498">
        <v>660</v>
      </c>
      <c r="U638" s="1432"/>
      <c r="V638" s="1499"/>
      <c r="W638" s="1289">
        <v>0.03</v>
      </c>
      <c r="X638" s="1290"/>
      <c r="Y638" s="1291"/>
      <c r="Z638" s="1377" t="s">
        <v>1368</v>
      </c>
      <c r="AA638" s="1378"/>
      <c r="AB638" s="1379"/>
      <c r="AC638" s="1327">
        <v>2</v>
      </c>
      <c r="AD638" s="1328"/>
      <c r="AE638" s="1329"/>
      <c r="AF638" s="1383">
        <v>63000</v>
      </c>
      <c r="AG638" s="1384"/>
      <c r="AH638" s="1384"/>
      <c r="AI638" s="1384"/>
      <c r="AJ638" s="1385"/>
      <c r="AK638" s="1272"/>
      <c r="AL638" s="1273"/>
      <c r="AM638" s="1273"/>
      <c r="AN638" s="1274"/>
      <c r="AO638" s="1376">
        <v>15000000</v>
      </c>
      <c r="AP638" s="1253"/>
      <c r="AQ638" s="1253"/>
      <c r="AR638" s="1253"/>
      <c r="AS638" s="1254"/>
      <c r="AT638" s="919" t="str">
        <f t="shared" si="3"/>
        <v/>
      </c>
      <c r="AU638" s="2"/>
      <c r="AZ638" s="2"/>
      <c r="BA638" s="2"/>
      <c r="BB638" s="2"/>
      <c r="BC638" s="2"/>
      <c r="BD638" s="2"/>
    </row>
    <row r="639" spans="1:56" ht="13.2" customHeight="1">
      <c r="B639" s="35" t="s">
        <v>86</v>
      </c>
      <c r="C639" s="1481" t="s">
        <v>2792</v>
      </c>
      <c r="D639" s="1481"/>
      <c r="E639" s="1481"/>
      <c r="F639" s="1481"/>
      <c r="G639" s="1481"/>
      <c r="H639" s="1481"/>
      <c r="I639" s="1481"/>
      <c r="J639" s="1481"/>
      <c r="K639" s="1481"/>
      <c r="L639" s="1481"/>
      <c r="M639" s="1474" t="s">
        <v>1313</v>
      </c>
      <c r="N639" s="1474"/>
      <c r="O639" s="1474"/>
      <c r="P639" s="1474"/>
      <c r="Q639" s="1498"/>
      <c r="R639" s="1432"/>
      <c r="S639" s="1499"/>
      <c r="T639" s="1498"/>
      <c r="U639" s="1432"/>
      <c r="V639" s="1499"/>
      <c r="W639" s="1289"/>
      <c r="X639" s="1290"/>
      <c r="Y639" s="1291"/>
      <c r="Z639" s="1377" t="s">
        <v>1064</v>
      </c>
      <c r="AA639" s="1378"/>
      <c r="AB639" s="1379"/>
      <c r="AC639" s="1327"/>
      <c r="AD639" s="1328"/>
      <c r="AE639" s="1329"/>
      <c r="AF639" s="1383"/>
      <c r="AG639" s="1384"/>
      <c r="AH639" s="1384"/>
      <c r="AI639" s="1384"/>
      <c r="AJ639" s="1385"/>
      <c r="AK639" s="1272"/>
      <c r="AL639" s="1273"/>
      <c r="AM639" s="1273"/>
      <c r="AN639" s="1274"/>
      <c r="AO639" s="1376">
        <v>3020000</v>
      </c>
      <c r="AP639" s="1253"/>
      <c r="AQ639" s="1253"/>
      <c r="AR639" s="1253"/>
      <c r="AS639" s="1254"/>
      <c r="AT639" s="919" t="str">
        <f t="shared" si="3"/>
        <v/>
      </c>
      <c r="AU639" s="2"/>
      <c r="AZ639" s="2"/>
      <c r="BA639" s="2"/>
      <c r="BB639" s="2"/>
      <c r="BC639" s="2"/>
      <c r="BD639" s="2"/>
    </row>
    <row r="640" spans="1:56" ht="13.2" customHeight="1">
      <c r="B640" s="35" t="s">
        <v>1348</v>
      </c>
      <c r="C640" s="1481" t="s">
        <v>1947</v>
      </c>
      <c r="D640" s="1481"/>
      <c r="E640" s="1481"/>
      <c r="F640" s="1481"/>
      <c r="G640" s="1481"/>
      <c r="H640" s="1481"/>
      <c r="I640" s="1481"/>
      <c r="J640" s="1481"/>
      <c r="K640" s="1481"/>
      <c r="L640" s="1481"/>
      <c r="M640" s="1474" t="s">
        <v>1303</v>
      </c>
      <c r="N640" s="1474"/>
      <c r="O640" s="1474"/>
      <c r="P640" s="1474"/>
      <c r="Q640" s="1498"/>
      <c r="R640" s="1432"/>
      <c r="S640" s="1499"/>
      <c r="T640" s="1498"/>
      <c r="U640" s="1432"/>
      <c r="V640" s="1499"/>
      <c r="W640" s="1289"/>
      <c r="X640" s="1290"/>
      <c r="Y640" s="1291"/>
      <c r="Z640" s="1377" t="s">
        <v>1367</v>
      </c>
      <c r="AA640" s="1378"/>
      <c r="AB640" s="1379"/>
      <c r="AC640" s="1327">
        <v>2</v>
      </c>
      <c r="AD640" s="1328"/>
      <c r="AE640" s="1329"/>
      <c r="AF640" s="1383"/>
      <c r="AG640" s="1384"/>
      <c r="AH640" s="1384"/>
      <c r="AI640" s="1384"/>
      <c r="AJ640" s="1385"/>
      <c r="AK640" s="1272"/>
      <c r="AL640" s="1273"/>
      <c r="AM640" s="1273"/>
      <c r="AN640" s="1274"/>
      <c r="AO640" s="1376">
        <v>4422979</v>
      </c>
      <c r="AP640" s="1253"/>
      <c r="AQ640" s="1253"/>
      <c r="AR640" s="1253"/>
      <c r="AS640" s="1254"/>
      <c r="AT640" s="919" t="str">
        <f t="shared" si="3"/>
        <v/>
      </c>
      <c r="AU640" s="2"/>
      <c r="AZ640" s="2"/>
      <c r="BA640" s="2"/>
      <c r="BB640" s="2"/>
      <c r="BC640" s="2"/>
      <c r="BD640" s="2"/>
    </row>
    <row r="641" spans="1:157" ht="13.2" customHeight="1">
      <c r="B641" s="35" t="s">
        <v>1349</v>
      </c>
      <c r="C641" s="1481"/>
      <c r="D641" s="1481"/>
      <c r="E641" s="1481"/>
      <c r="F641" s="1481"/>
      <c r="G641" s="1481"/>
      <c r="H641" s="1481"/>
      <c r="I641" s="1481"/>
      <c r="J641" s="1481"/>
      <c r="K641" s="1481"/>
      <c r="L641" s="1481"/>
      <c r="M641" s="1474" t="s">
        <v>1013</v>
      </c>
      <c r="N641" s="1474"/>
      <c r="O641" s="1474"/>
      <c r="P641" s="1474"/>
      <c r="Q641" s="1498"/>
      <c r="R641" s="1432"/>
      <c r="S641" s="1499"/>
      <c r="T641" s="1498"/>
      <c r="U641" s="1432"/>
      <c r="V641" s="1499"/>
      <c r="W641" s="1289"/>
      <c r="X641" s="1290"/>
      <c r="Y641" s="1291"/>
      <c r="Z641" s="1377" t="s">
        <v>1013</v>
      </c>
      <c r="AA641" s="1378"/>
      <c r="AB641" s="1379"/>
      <c r="AC641" s="1327"/>
      <c r="AD641" s="1328"/>
      <c r="AE641" s="1329"/>
      <c r="AF641" s="1383"/>
      <c r="AG641" s="1384"/>
      <c r="AH641" s="1384"/>
      <c r="AI641" s="1384"/>
      <c r="AJ641" s="1385"/>
      <c r="AK641" s="1272"/>
      <c r="AL641" s="1273"/>
      <c r="AM641" s="1273"/>
      <c r="AN641" s="1274"/>
      <c r="AO641" s="1376"/>
      <c r="AP641" s="1253"/>
      <c r="AQ641" s="1253"/>
      <c r="AR641" s="1253"/>
      <c r="AS641" s="1254"/>
      <c r="AT641" s="919" t="str">
        <f t="shared" si="3"/>
        <v/>
      </c>
      <c r="AU641" s="2"/>
      <c r="AV641" s="2"/>
      <c r="AW641" s="2"/>
      <c r="AX641" s="2"/>
      <c r="AY641" s="2"/>
      <c r="AZ641" s="2"/>
      <c r="BA641" s="2"/>
      <c r="BB641" s="2"/>
      <c r="BC641" s="2"/>
      <c r="BD641" s="2"/>
    </row>
    <row r="642" spans="1:157" ht="13.2" customHeight="1">
      <c r="B642" s="35" t="s">
        <v>1350</v>
      </c>
      <c r="C642" s="1481"/>
      <c r="D642" s="1481"/>
      <c r="E642" s="1481"/>
      <c r="F642" s="1481"/>
      <c r="G642" s="1481"/>
      <c r="H642" s="1481"/>
      <c r="I642" s="1481"/>
      <c r="J642" s="1481"/>
      <c r="K642" s="1481"/>
      <c r="L642" s="1481"/>
      <c r="M642" s="1474" t="s">
        <v>1013</v>
      </c>
      <c r="N642" s="1474"/>
      <c r="O642" s="1474"/>
      <c r="P642" s="1474"/>
      <c r="Q642" s="1498"/>
      <c r="R642" s="1432"/>
      <c r="S642" s="1499"/>
      <c r="T642" s="1498"/>
      <c r="U642" s="1432"/>
      <c r="V642" s="1499"/>
      <c r="W642" s="1289"/>
      <c r="X642" s="1290"/>
      <c r="Y642" s="1291"/>
      <c r="Z642" s="1377" t="s">
        <v>1013</v>
      </c>
      <c r="AA642" s="1378"/>
      <c r="AB642" s="1379"/>
      <c r="AC642" s="1327"/>
      <c r="AD642" s="1328"/>
      <c r="AE642" s="1329"/>
      <c r="AF642" s="1383"/>
      <c r="AG642" s="1384"/>
      <c r="AH642" s="1384"/>
      <c r="AI642" s="1384"/>
      <c r="AJ642" s="1385"/>
      <c r="AK642" s="1272"/>
      <c r="AL642" s="1273"/>
      <c r="AM642" s="1273"/>
      <c r="AN642" s="1274"/>
      <c r="AO642" s="1376"/>
      <c r="AP642" s="1253"/>
      <c r="AQ642" s="1253"/>
      <c r="AR642" s="1253"/>
      <c r="AS642" s="1254"/>
      <c r="AT642" s="919" t="str">
        <f t="shared" si="3"/>
        <v/>
      </c>
      <c r="AU642" s="2"/>
      <c r="AV642" s="2"/>
      <c r="AW642" s="2"/>
      <c r="AX642" s="2"/>
      <c r="AY642" s="2"/>
      <c r="AZ642" s="2"/>
      <c r="BA642" s="2" t="s">
        <v>1013</v>
      </c>
      <c r="BB642" s="2"/>
      <c r="BC642" s="2"/>
      <c r="BD642" s="2"/>
    </row>
    <row r="643" spans="1:157" ht="13.2" customHeight="1">
      <c r="B643" s="35" t="s">
        <v>1351</v>
      </c>
      <c r="C643" s="1481"/>
      <c r="D643" s="1481"/>
      <c r="E643" s="1481"/>
      <c r="F643" s="1481"/>
      <c r="G643" s="1481"/>
      <c r="H643" s="1481"/>
      <c r="I643" s="1481"/>
      <c r="J643" s="1481"/>
      <c r="K643" s="1481"/>
      <c r="L643" s="1481"/>
      <c r="M643" s="1474" t="s">
        <v>1013</v>
      </c>
      <c r="N643" s="1474"/>
      <c r="O643" s="1474"/>
      <c r="P643" s="1474"/>
      <c r="Q643" s="1498"/>
      <c r="R643" s="1432"/>
      <c r="S643" s="1499"/>
      <c r="T643" s="1498"/>
      <c r="U643" s="1432"/>
      <c r="V643" s="1499"/>
      <c r="W643" s="1289"/>
      <c r="X643" s="1290"/>
      <c r="Y643" s="1291"/>
      <c r="Z643" s="1377" t="s">
        <v>1013</v>
      </c>
      <c r="AA643" s="1378"/>
      <c r="AB643" s="1379"/>
      <c r="AC643" s="1327"/>
      <c r="AD643" s="1328"/>
      <c r="AE643" s="1329"/>
      <c r="AF643" s="1383"/>
      <c r="AG643" s="1384"/>
      <c r="AH643" s="1384"/>
      <c r="AI643" s="1384"/>
      <c r="AJ643" s="1385"/>
      <c r="AK643" s="1272"/>
      <c r="AL643" s="1273"/>
      <c r="AM643" s="1273"/>
      <c r="AN643" s="1274"/>
      <c r="AO643" s="1376"/>
      <c r="AP643" s="1253"/>
      <c r="AQ643" s="1253"/>
      <c r="AR643" s="1253"/>
      <c r="AS643" s="1254"/>
      <c r="AT643" s="919" t="str">
        <f t="shared" si="3"/>
        <v/>
      </c>
      <c r="AU643" s="2"/>
      <c r="AV643" s="2"/>
      <c r="AW643" s="2"/>
      <c r="AX643" s="2"/>
      <c r="AY643" s="2"/>
      <c r="AZ643" s="2"/>
      <c r="BA643" s="2" t="s">
        <v>1367</v>
      </c>
      <c r="BB643" s="2"/>
      <c r="BC643" s="2"/>
      <c r="BD643" s="2"/>
      <c r="BE643" s="2"/>
      <c r="BF643" s="2"/>
      <c r="BG643" s="2"/>
      <c r="BH643" s="2"/>
      <c r="BI643" s="2"/>
      <c r="BJ643" s="2"/>
      <c r="BK643" s="2"/>
      <c r="BL643" s="2"/>
      <c r="BM643" s="2"/>
      <c r="CR643" s="1065"/>
      <c r="CS643" s="2"/>
      <c r="CT643" s="2"/>
      <c r="CU643" s="2"/>
      <c r="CV643" s="2"/>
      <c r="CW643" s="2"/>
      <c r="CX643" s="2"/>
      <c r="CY643" s="2"/>
      <c r="CZ643" s="2"/>
      <c r="DA643" s="2"/>
      <c r="DB643" s="2"/>
      <c r="DC643" s="2"/>
      <c r="DD643" s="2"/>
      <c r="DE643" s="2"/>
      <c r="DF643" s="2"/>
      <c r="DX643" s="1269">
        <f t="shared" ref="DX643:DX677" si="4">EZ726*(CP726/$CP$761)</f>
        <v>448.5</v>
      </c>
      <c r="DY643" s="1269"/>
      <c r="DZ643" s="1269"/>
      <c r="EA643" s="1269"/>
      <c r="EB643" s="1269"/>
      <c r="EC643" s="1269" t="e">
        <f t="shared" ref="EC643:EC677" si="5">FE726*(CU726/$CU$761)</f>
        <v>#VALUE!</v>
      </c>
      <c r="ED643" s="1269"/>
      <c r="EE643" s="1269"/>
      <c r="EF643" s="1269"/>
      <c r="EG643" s="1269"/>
      <c r="EH643" s="1269" t="e">
        <f t="shared" ref="EH643:EH677" si="6">FJ726*(CZ726/$CZ$761)</f>
        <v>#VALUE!</v>
      </c>
      <c r="EI643" s="1269"/>
      <c r="EJ643" s="1269"/>
      <c r="EK643" s="1269"/>
      <c r="EL643" s="1269"/>
      <c r="EM643" s="1269" t="e">
        <f t="shared" ref="EM643:EM677" si="7">FO726*(DE726/$DE$761)</f>
        <v>#VALUE!</v>
      </c>
      <c r="EN643" s="1269"/>
      <c r="EO643" s="1269"/>
      <c r="EP643" s="1269"/>
      <c r="EQ643" s="1269"/>
      <c r="ER643" s="1269" t="e">
        <f t="shared" ref="ER643:ER677" si="8">FT726*(DJ726/$DJ$761)</f>
        <v>#VALUE!</v>
      </c>
      <c r="ES643" s="1269"/>
      <c r="ET643" s="1269"/>
      <c r="EU643" s="1269"/>
      <c r="EV643" s="1269"/>
      <c r="EW643" s="1269" t="e">
        <f t="shared" ref="EW643:EW677" si="9">FY726*(DO726/$DO$761)</f>
        <v>#VALUE!</v>
      </c>
      <c r="EX643" s="1269"/>
      <c r="EY643" s="1269"/>
      <c r="EZ643" s="1269"/>
      <c r="FA643" s="1269"/>
    </row>
    <row r="644" spans="1:157" ht="13.2" customHeight="1">
      <c r="B644" s="35" t="s">
        <v>1352</v>
      </c>
      <c r="C644" s="1481"/>
      <c r="D644" s="1481"/>
      <c r="E644" s="1481"/>
      <c r="F644" s="1481"/>
      <c r="G644" s="1481"/>
      <c r="H644" s="1481"/>
      <c r="I644" s="1481"/>
      <c r="J644" s="1481"/>
      <c r="K644" s="1481"/>
      <c r="L644" s="1481"/>
      <c r="M644" s="1474" t="s">
        <v>1013</v>
      </c>
      <c r="N644" s="1474"/>
      <c r="O644" s="1474"/>
      <c r="P644" s="1474"/>
      <c r="Q644" s="1498"/>
      <c r="R644" s="1432"/>
      <c r="S644" s="1499"/>
      <c r="T644" s="1498"/>
      <c r="U644" s="1432"/>
      <c r="V644" s="1499"/>
      <c r="W644" s="1289"/>
      <c r="X644" s="1290"/>
      <c r="Y644" s="1291"/>
      <c r="Z644" s="1377" t="s">
        <v>1013</v>
      </c>
      <c r="AA644" s="1378"/>
      <c r="AB644" s="1379"/>
      <c r="AC644" s="1327"/>
      <c r="AD644" s="1328"/>
      <c r="AE644" s="1329"/>
      <c r="AF644" s="1383"/>
      <c r="AG644" s="1384"/>
      <c r="AH644" s="1384"/>
      <c r="AI644" s="1384"/>
      <c r="AJ644" s="1385"/>
      <c r="AK644" s="1272"/>
      <c r="AL644" s="1273"/>
      <c r="AM644" s="1273"/>
      <c r="AN644" s="1274"/>
      <c r="AO644" s="1376"/>
      <c r="AP644" s="1253"/>
      <c r="AQ644" s="1253"/>
      <c r="AR644" s="1253"/>
      <c r="AS644" s="1254"/>
      <c r="AT644" s="919" t="str">
        <f t="shared" si="3"/>
        <v/>
      </c>
      <c r="AV644" s="2"/>
      <c r="AW644" s="2"/>
      <c r="AX644" s="2"/>
      <c r="AY644" s="2"/>
      <c r="AZ644" s="2"/>
      <c r="BA644" s="2" t="s">
        <v>1368</v>
      </c>
      <c r="BB644" s="2"/>
      <c r="BC644" s="2"/>
      <c r="BD644" s="2"/>
      <c r="BE644" s="2"/>
      <c r="BF644" s="2"/>
      <c r="BG644" s="2"/>
      <c r="BH644" s="2"/>
      <c r="BI644" s="2"/>
      <c r="BJ644" s="2"/>
      <c r="BK644" s="2"/>
      <c r="BL644" s="2"/>
      <c r="BM644" s="2"/>
      <c r="DA644" s="2"/>
      <c r="DB644" s="2"/>
      <c r="DC644" s="2"/>
      <c r="DD644" s="2"/>
      <c r="DE644" s="2"/>
      <c r="DF644" s="2"/>
      <c r="DX644" s="1269">
        <f t="shared" si="4"/>
        <v>755</v>
      </c>
      <c r="DY644" s="1269"/>
      <c r="DZ644" s="1269"/>
      <c r="EA644" s="1269"/>
      <c r="EB644" s="1269"/>
      <c r="EC644" s="1269" t="e">
        <f t="shared" si="5"/>
        <v>#VALUE!</v>
      </c>
      <c r="ED644" s="1269"/>
      <c r="EE644" s="1269"/>
      <c r="EF644" s="1269"/>
      <c r="EG644" s="1269"/>
      <c r="EH644" s="1269" t="e">
        <f t="shared" si="6"/>
        <v>#VALUE!</v>
      </c>
      <c r="EI644" s="1269"/>
      <c r="EJ644" s="1269"/>
      <c r="EK644" s="1269"/>
      <c r="EL644" s="1269"/>
      <c r="EM644" s="1269" t="e">
        <f t="shared" si="7"/>
        <v>#VALUE!</v>
      </c>
      <c r="EN644" s="1269"/>
      <c r="EO644" s="1269"/>
      <c r="EP644" s="1269"/>
      <c r="EQ644" s="1269"/>
      <c r="ER644" s="1269" t="e">
        <f t="shared" si="8"/>
        <v>#VALUE!</v>
      </c>
      <c r="ES644" s="1269"/>
      <c r="ET644" s="1269"/>
      <c r="EU644" s="1269"/>
      <c r="EV644" s="1269"/>
      <c r="EW644" s="1269" t="e">
        <f t="shared" si="9"/>
        <v>#VALUE!</v>
      </c>
      <c r="EX644" s="1269"/>
      <c r="EY644" s="1269"/>
      <c r="EZ644" s="1269"/>
      <c r="FA644" s="1269"/>
    </row>
    <row r="645" spans="1:157" ht="13.2" customHeight="1">
      <c r="B645" s="35" t="s">
        <v>1353</v>
      </c>
      <c r="C645" s="1481"/>
      <c r="D645" s="1481"/>
      <c r="E645" s="1481"/>
      <c r="F645" s="1481"/>
      <c r="G645" s="1481"/>
      <c r="H645" s="1481"/>
      <c r="I645" s="1481"/>
      <c r="J645" s="1481"/>
      <c r="K645" s="1481"/>
      <c r="L645" s="1481"/>
      <c r="M645" s="1474" t="s">
        <v>1013</v>
      </c>
      <c r="N645" s="1474"/>
      <c r="O645" s="1474"/>
      <c r="P645" s="1474"/>
      <c r="Q645" s="1498"/>
      <c r="R645" s="1432"/>
      <c r="S645" s="1499"/>
      <c r="T645" s="1498"/>
      <c r="U645" s="1432"/>
      <c r="V645" s="1499"/>
      <c r="W645" s="1289"/>
      <c r="X645" s="1290"/>
      <c r="Y645" s="1291"/>
      <c r="Z645" s="1377" t="s">
        <v>1013</v>
      </c>
      <c r="AA645" s="1378"/>
      <c r="AB645" s="1379"/>
      <c r="AC645" s="1327"/>
      <c r="AD645" s="1328"/>
      <c r="AE645" s="1329"/>
      <c r="AF645" s="1383"/>
      <c r="AG645" s="1384"/>
      <c r="AH645" s="1384"/>
      <c r="AI645" s="1384"/>
      <c r="AJ645" s="1385"/>
      <c r="AK645" s="1272"/>
      <c r="AL645" s="1273"/>
      <c r="AM645" s="1273"/>
      <c r="AN645" s="1274"/>
      <c r="AO645" s="1376"/>
      <c r="AP645" s="1253"/>
      <c r="AQ645" s="1253"/>
      <c r="AR645" s="1253"/>
      <c r="AS645" s="1254"/>
      <c r="AT645" s="919" t="str">
        <f t="shared" si="3"/>
        <v/>
      </c>
      <c r="AV645" s="2"/>
      <c r="AW645" s="2"/>
      <c r="AX645" s="2"/>
      <c r="AY645" s="2"/>
      <c r="AZ645" s="2"/>
      <c r="BA645" s="2" t="s">
        <v>1369</v>
      </c>
      <c r="BB645" s="2"/>
      <c r="BC645" s="2"/>
      <c r="BD645" s="2"/>
      <c r="BE645" s="2"/>
      <c r="BF645" s="2"/>
      <c r="BG645" s="2"/>
      <c r="BH645" s="2"/>
      <c r="BI645" s="2"/>
      <c r="BJ645" s="2"/>
      <c r="BK645" s="2"/>
      <c r="BL645" s="2"/>
      <c r="BM645" s="2"/>
      <c r="DA645" s="2"/>
      <c r="DB645" s="2"/>
      <c r="DC645" s="2"/>
      <c r="DD645" s="2"/>
      <c r="DE645" s="2"/>
      <c r="DF645" s="2"/>
      <c r="DX645" s="1269" t="e">
        <f t="shared" si="4"/>
        <v>#VALUE!</v>
      </c>
      <c r="DY645" s="1269"/>
      <c r="DZ645" s="1269"/>
      <c r="EA645" s="1269"/>
      <c r="EB645" s="1269"/>
      <c r="EC645" s="1269">
        <f t="shared" si="5"/>
        <v>170.13333333333333</v>
      </c>
      <c r="ED645" s="1269"/>
      <c r="EE645" s="1269"/>
      <c r="EF645" s="1269"/>
      <c r="EG645" s="1269"/>
      <c r="EH645" s="1269" t="e">
        <f t="shared" si="6"/>
        <v>#VALUE!</v>
      </c>
      <c r="EI645" s="1269"/>
      <c r="EJ645" s="1269"/>
      <c r="EK645" s="1269"/>
      <c r="EL645" s="1269"/>
      <c r="EM645" s="1269" t="e">
        <f t="shared" si="7"/>
        <v>#VALUE!</v>
      </c>
      <c r="EN645" s="1269"/>
      <c r="EO645" s="1269"/>
      <c r="EP645" s="1269"/>
      <c r="EQ645" s="1269"/>
      <c r="ER645" s="1269" t="e">
        <f t="shared" si="8"/>
        <v>#VALUE!</v>
      </c>
      <c r="ES645" s="1269"/>
      <c r="ET645" s="1269"/>
      <c r="EU645" s="1269"/>
      <c r="EV645" s="1269"/>
      <c r="EW645" s="1269" t="e">
        <f t="shared" si="9"/>
        <v>#VALUE!</v>
      </c>
      <c r="EX645" s="1269"/>
      <c r="EY645" s="1269"/>
      <c r="EZ645" s="1269"/>
      <c r="FA645" s="1269"/>
    </row>
    <row r="646" spans="1:157" ht="13.2" customHeight="1">
      <c r="B646" s="35" t="s">
        <v>1354</v>
      </c>
      <c r="C646" s="1481"/>
      <c r="D646" s="1481"/>
      <c r="E646" s="1481"/>
      <c r="F646" s="1481"/>
      <c r="G646" s="1481"/>
      <c r="H646" s="1481"/>
      <c r="I646" s="1481"/>
      <c r="J646" s="1481"/>
      <c r="K646" s="1481"/>
      <c r="L646" s="1481"/>
      <c r="M646" s="1474" t="s">
        <v>1013</v>
      </c>
      <c r="N646" s="1474"/>
      <c r="O646" s="1474"/>
      <c r="P646" s="1474"/>
      <c r="Q646" s="1498"/>
      <c r="R646" s="1432"/>
      <c r="S646" s="1499"/>
      <c r="T646" s="1498"/>
      <c r="U646" s="1432"/>
      <c r="V646" s="1499"/>
      <c r="W646" s="1289"/>
      <c r="X646" s="1290"/>
      <c r="Y646" s="1291"/>
      <c r="Z646" s="1377" t="s">
        <v>1013</v>
      </c>
      <c r="AA646" s="1378"/>
      <c r="AB646" s="1379"/>
      <c r="AC646" s="1327"/>
      <c r="AD646" s="1328"/>
      <c r="AE646" s="1329"/>
      <c r="AF646" s="1383"/>
      <c r="AG646" s="1384"/>
      <c r="AH646" s="1384"/>
      <c r="AI646" s="1384"/>
      <c r="AJ646" s="1385"/>
      <c r="AK646" s="1272"/>
      <c r="AL646" s="1273"/>
      <c r="AM646" s="1273"/>
      <c r="AN646" s="1274"/>
      <c r="AO646" s="1376"/>
      <c r="AP646" s="1253"/>
      <c r="AQ646" s="1253"/>
      <c r="AR646" s="1253"/>
      <c r="AS646" s="1254"/>
      <c r="AT646" s="919" t="str">
        <f t="shared" si="3"/>
        <v/>
      </c>
      <c r="AV646" s="2"/>
      <c r="AW646" s="2"/>
      <c r="AX646" s="2"/>
      <c r="AY646" s="2"/>
      <c r="AZ646" s="2"/>
      <c r="BA646" s="2" t="s">
        <v>1064</v>
      </c>
      <c r="BB646" s="2"/>
      <c r="BC646" s="2"/>
      <c r="BD646" s="2"/>
      <c r="BE646" s="2"/>
      <c r="BF646" s="2"/>
      <c r="BG646" s="2"/>
      <c r="BH646" s="2"/>
      <c r="BI646" s="2"/>
      <c r="BJ646" s="2"/>
      <c r="BK646" s="2"/>
      <c r="BL646" s="2"/>
      <c r="BM646" s="2"/>
      <c r="DA646" s="2"/>
      <c r="DB646" s="2"/>
      <c r="DC646" s="2"/>
      <c r="DD646" s="2"/>
      <c r="DE646" s="2"/>
      <c r="DF646" s="2"/>
      <c r="DX646" s="1269" t="e">
        <f t="shared" si="4"/>
        <v>#VALUE!</v>
      </c>
      <c r="DY646" s="1269"/>
      <c r="DZ646" s="1269"/>
      <c r="EA646" s="1269"/>
      <c r="EB646" s="1269"/>
      <c r="EC646" s="1269">
        <f t="shared" si="5"/>
        <v>501.82222222222225</v>
      </c>
      <c r="ED646" s="1269"/>
      <c r="EE646" s="1269"/>
      <c r="EF646" s="1269"/>
      <c r="EG646" s="1269"/>
      <c r="EH646" s="1269" t="e">
        <f t="shared" si="6"/>
        <v>#VALUE!</v>
      </c>
      <c r="EI646" s="1269"/>
      <c r="EJ646" s="1269"/>
      <c r="EK646" s="1269"/>
      <c r="EL646" s="1269"/>
      <c r="EM646" s="1269" t="e">
        <f t="shared" si="7"/>
        <v>#VALUE!</v>
      </c>
      <c r="EN646" s="1269"/>
      <c r="EO646" s="1269"/>
      <c r="EP646" s="1269"/>
      <c r="EQ646" s="1269"/>
      <c r="ER646" s="1269" t="e">
        <f t="shared" si="8"/>
        <v>#VALUE!</v>
      </c>
      <c r="ES646" s="1269"/>
      <c r="ET646" s="1269"/>
      <c r="EU646" s="1269"/>
      <c r="EV646" s="1269"/>
      <c r="EW646" s="1269" t="e">
        <f t="shared" si="9"/>
        <v>#VALUE!</v>
      </c>
      <c r="EX646" s="1269"/>
      <c r="EY646" s="1269"/>
      <c r="EZ646" s="1269"/>
      <c r="FA646" s="1269"/>
    </row>
    <row r="647" spans="1:157" ht="13.2" customHeight="1">
      <c r="B647" s="1332" t="s">
        <v>1370</v>
      </c>
      <c r="C647" s="1333"/>
      <c r="D647" s="1333"/>
      <c r="E647" s="1333"/>
      <c r="F647" s="1333"/>
      <c r="G647" s="1333"/>
      <c r="H647" s="1333"/>
      <c r="I647" s="1333"/>
      <c r="J647" s="1333"/>
      <c r="K647" s="1333"/>
      <c r="L647" s="1333"/>
      <c r="M647" s="1333"/>
      <c r="N647" s="1333"/>
      <c r="O647" s="1333"/>
      <c r="P647" s="1333"/>
      <c r="Q647" s="1333"/>
      <c r="R647" s="1333"/>
      <c r="S647" s="1333"/>
      <c r="T647" s="1333"/>
      <c r="U647" s="1333"/>
      <c r="V647" s="1333"/>
      <c r="W647" s="1333"/>
      <c r="X647" s="1333"/>
      <c r="Y647" s="1333"/>
      <c r="Z647" s="1333"/>
      <c r="AA647" s="1333"/>
      <c r="AB647" s="1333"/>
      <c r="AC647" s="1333"/>
      <c r="AD647" s="1333"/>
      <c r="AE647" s="1333"/>
      <c r="AF647" s="1333"/>
      <c r="AG647" s="1333"/>
      <c r="AH647" s="1333"/>
      <c r="AI647" s="1333"/>
      <c r="AJ647" s="1333"/>
      <c r="AK647" s="1333"/>
      <c r="AL647" s="1333"/>
      <c r="AM647" s="1333"/>
      <c r="AN647" s="1335"/>
      <c r="AO647" s="1373">
        <f>SUM(AO635:AR646)</f>
        <v>44206997</v>
      </c>
      <c r="AP647" s="1374"/>
      <c r="AQ647" s="1374"/>
      <c r="AR647" s="1374"/>
      <c r="AS647" s="1375"/>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269" t="e">
        <f t="shared" si="4"/>
        <v>#VALUE!</v>
      </c>
      <c r="DY647" s="1269"/>
      <c r="DZ647" s="1269"/>
      <c r="EA647" s="1269"/>
      <c r="EB647" s="1269"/>
      <c r="EC647" s="1269">
        <f t="shared" si="5"/>
        <v>992.06666666666661</v>
      </c>
      <c r="ED647" s="1269"/>
      <c r="EE647" s="1269"/>
      <c r="EF647" s="1269"/>
      <c r="EG647" s="1269"/>
      <c r="EH647" s="1269" t="e">
        <f t="shared" si="6"/>
        <v>#VALUE!</v>
      </c>
      <c r="EI647" s="1269"/>
      <c r="EJ647" s="1269"/>
      <c r="EK647" s="1269"/>
      <c r="EL647" s="1269"/>
      <c r="EM647" s="1269" t="e">
        <f t="shared" si="7"/>
        <v>#VALUE!</v>
      </c>
      <c r="EN647" s="1269"/>
      <c r="EO647" s="1269"/>
      <c r="EP647" s="1269"/>
      <c r="EQ647" s="1269"/>
      <c r="ER647" s="1269" t="e">
        <f t="shared" si="8"/>
        <v>#VALUE!</v>
      </c>
      <c r="ES647" s="1269"/>
      <c r="ET647" s="1269"/>
      <c r="EU647" s="1269"/>
      <c r="EV647" s="1269"/>
      <c r="EW647" s="1269" t="e">
        <f t="shared" si="9"/>
        <v>#VALUE!</v>
      </c>
      <c r="EX647" s="1269"/>
      <c r="EY647" s="1269"/>
      <c r="EZ647" s="1269"/>
      <c r="FA647" s="1269"/>
    </row>
    <row r="648" spans="1:157" ht="13.2" customHeight="1">
      <c r="B648" s="1332" t="s">
        <v>1371</v>
      </c>
      <c r="C648" s="1333"/>
      <c r="D648" s="1333"/>
      <c r="E648" s="1333"/>
      <c r="F648" s="1333"/>
      <c r="G648" s="1333"/>
      <c r="H648" s="1333"/>
      <c r="I648" s="1333"/>
      <c r="J648" s="1333"/>
      <c r="K648" s="1333"/>
      <c r="L648" s="1333"/>
      <c r="M648" s="1333"/>
      <c r="N648" s="1333"/>
      <c r="O648" s="1333"/>
      <c r="P648" s="1333"/>
      <c r="Q648" s="1333"/>
      <c r="R648" s="1333"/>
      <c r="S648" s="1333"/>
      <c r="T648" s="1333"/>
      <c r="U648" s="1333"/>
      <c r="V648" s="1333"/>
      <c r="W648" s="1333"/>
      <c r="X648" s="1333"/>
      <c r="Y648" s="1333"/>
      <c r="Z648" s="1333"/>
      <c r="AA648" s="1333"/>
      <c r="AB648" s="1333"/>
      <c r="AC648" s="1333"/>
      <c r="AD648" s="1333"/>
      <c r="AE648" s="1333"/>
      <c r="AF648" s="1333"/>
      <c r="AG648" s="1333"/>
      <c r="AH648" s="1333"/>
      <c r="AI648" s="1333"/>
      <c r="AJ648" s="1333"/>
      <c r="AK648" s="1333"/>
      <c r="AL648" s="1333"/>
      <c r="AM648" s="1333"/>
      <c r="AN648" s="1335"/>
      <c r="AO648" s="1376">
        <v>30341223</v>
      </c>
      <c r="AP648" s="1253"/>
      <c r="AQ648" s="1253"/>
      <c r="AR648" s="1253"/>
      <c r="AS648" s="1254"/>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269" t="e">
        <f t="shared" si="4"/>
        <v>#VALUE!</v>
      </c>
      <c r="DY648" s="1269"/>
      <c r="DZ648" s="1269"/>
      <c r="EA648" s="1269"/>
      <c r="EB648" s="1269"/>
      <c r="EC648" s="1269" t="e">
        <f t="shared" si="5"/>
        <v>#VALUE!</v>
      </c>
      <c r="ED648" s="1269"/>
      <c r="EE648" s="1269"/>
      <c r="EF648" s="1269"/>
      <c r="EG648" s="1269"/>
      <c r="EH648" s="1269">
        <f t="shared" si="6"/>
        <v>459.6</v>
      </c>
      <c r="EI648" s="1269"/>
      <c r="EJ648" s="1269"/>
      <c r="EK648" s="1269"/>
      <c r="EL648" s="1269"/>
      <c r="EM648" s="1269" t="e">
        <f t="shared" si="7"/>
        <v>#VALUE!</v>
      </c>
      <c r="EN648" s="1269"/>
      <c r="EO648" s="1269"/>
      <c r="EP648" s="1269"/>
      <c r="EQ648" s="1269"/>
      <c r="ER648" s="1269" t="e">
        <f t="shared" si="8"/>
        <v>#VALUE!</v>
      </c>
      <c r="ES648" s="1269"/>
      <c r="ET648" s="1269"/>
      <c r="EU648" s="1269"/>
      <c r="EV648" s="1269"/>
      <c r="EW648" s="1269" t="e">
        <f t="shared" si="9"/>
        <v>#VALUE!</v>
      </c>
      <c r="EX648" s="1269"/>
      <c r="EY648" s="1269"/>
      <c r="EZ648" s="1269"/>
      <c r="FA648" s="1269"/>
    </row>
    <row r="649" spans="1:157" ht="13.2" customHeight="1">
      <c r="B649" s="1558" t="s">
        <v>1372</v>
      </c>
      <c r="C649" s="1334"/>
      <c r="D649" s="1334"/>
      <c r="E649" s="1334"/>
      <c r="F649" s="1334"/>
      <c r="G649" s="1334"/>
      <c r="H649" s="1334"/>
      <c r="I649" s="1334"/>
      <c r="J649" s="1334"/>
      <c r="K649" s="1334"/>
      <c r="L649" s="1334"/>
      <c r="M649" s="1334"/>
      <c r="N649" s="1334"/>
      <c r="O649" s="1334"/>
      <c r="P649" s="1334"/>
      <c r="Q649" s="1334"/>
      <c r="R649" s="1334"/>
      <c r="S649" s="1334"/>
      <c r="T649" s="1334"/>
      <c r="U649" s="1334"/>
      <c r="V649" s="1334"/>
      <c r="W649" s="1334"/>
      <c r="X649" s="1334"/>
      <c r="Y649" s="1334"/>
      <c r="Z649" s="1334"/>
      <c r="AA649" s="1334"/>
      <c r="AB649" s="1334"/>
      <c r="AC649" s="1334"/>
      <c r="AD649" s="1334"/>
      <c r="AE649" s="1334"/>
      <c r="AF649" s="1334"/>
      <c r="AG649" s="1334"/>
      <c r="AH649" s="1334"/>
      <c r="AI649" s="1334"/>
      <c r="AJ649" s="1334"/>
      <c r="AK649" s="1334"/>
      <c r="AL649" s="1334"/>
      <c r="AM649" s="1334"/>
      <c r="AN649" s="1559"/>
      <c r="AO649" s="1373">
        <f>AO647+AO648</f>
        <v>74548220</v>
      </c>
      <c r="AP649" s="1374"/>
      <c r="AQ649" s="1374"/>
      <c r="AR649" s="1374"/>
      <c r="AS649" s="1375"/>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269" t="e">
        <f t="shared" si="4"/>
        <v>#VALUE!</v>
      </c>
      <c r="DY649" s="1269"/>
      <c r="DZ649" s="1269"/>
      <c r="EA649" s="1269"/>
      <c r="EB649" s="1269"/>
      <c r="EC649" s="1269" t="e">
        <f t="shared" si="5"/>
        <v>#VALUE!</v>
      </c>
      <c r="ED649" s="1269"/>
      <c r="EE649" s="1269"/>
      <c r="EF649" s="1269"/>
      <c r="EG649" s="1269"/>
      <c r="EH649" s="1269">
        <f t="shared" si="6"/>
        <v>696.95999999999992</v>
      </c>
      <c r="EI649" s="1269"/>
      <c r="EJ649" s="1269"/>
      <c r="EK649" s="1269"/>
      <c r="EL649" s="1269"/>
      <c r="EM649" s="1269" t="e">
        <f t="shared" si="7"/>
        <v>#VALUE!</v>
      </c>
      <c r="EN649" s="1269"/>
      <c r="EO649" s="1269"/>
      <c r="EP649" s="1269"/>
      <c r="EQ649" s="1269"/>
      <c r="ER649" s="1269" t="e">
        <f t="shared" si="8"/>
        <v>#VALUE!</v>
      </c>
      <c r="ES649" s="1269"/>
      <c r="ET649" s="1269"/>
      <c r="EU649" s="1269"/>
      <c r="EV649" s="1269"/>
      <c r="EW649" s="1269" t="e">
        <f t="shared" si="9"/>
        <v>#VALUE!</v>
      </c>
      <c r="EX649" s="1269"/>
      <c r="EY649" s="1269"/>
      <c r="EZ649" s="1269"/>
      <c r="FA649" s="1269"/>
    </row>
    <row r="650" spans="1:157" ht="13.2" customHeight="1">
      <c r="B650" s="360"/>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269" t="e">
        <f t="shared" si="4"/>
        <v>#VALUE!</v>
      </c>
      <c r="DY650" s="1269"/>
      <c r="DZ650" s="1269"/>
      <c r="EA650" s="1269"/>
      <c r="EB650" s="1269"/>
      <c r="EC650" s="1269" t="e">
        <f t="shared" si="5"/>
        <v>#VALUE!</v>
      </c>
      <c r="ED650" s="1269"/>
      <c r="EE650" s="1269"/>
      <c r="EF650" s="1269"/>
      <c r="EG650" s="1269"/>
      <c r="EH650" s="1269">
        <f t="shared" si="6"/>
        <v>559.19999999999993</v>
      </c>
      <c r="EI650" s="1269"/>
      <c r="EJ650" s="1269"/>
      <c r="EK650" s="1269"/>
      <c r="EL650" s="1269"/>
      <c r="EM650" s="1269" t="e">
        <f t="shared" si="7"/>
        <v>#VALUE!</v>
      </c>
      <c r="EN650" s="1269"/>
      <c r="EO650" s="1269"/>
      <c r="EP650" s="1269"/>
      <c r="EQ650" s="1269"/>
      <c r="ER650" s="1269" t="e">
        <f t="shared" si="8"/>
        <v>#VALUE!</v>
      </c>
      <c r="ES650" s="1269"/>
      <c r="ET650" s="1269"/>
      <c r="EU650" s="1269"/>
      <c r="EV650" s="1269"/>
      <c r="EW650" s="1269" t="e">
        <f t="shared" si="9"/>
        <v>#VALUE!</v>
      </c>
      <c r="EX650" s="1269"/>
      <c r="EY650" s="1269"/>
      <c r="EZ650" s="1269"/>
      <c r="FA650" s="1269"/>
    </row>
    <row r="651" spans="1:157" ht="13.2" customHeight="1">
      <c r="A651" s="36" t="s">
        <v>18</v>
      </c>
      <c r="B651" t="s">
        <v>1356</v>
      </c>
      <c r="G651" s="1278" t="str">
        <f>C635</f>
        <v>Permanent Lean - Citibank</v>
      </c>
      <c r="H651" s="1278"/>
      <c r="I651" s="1278"/>
      <c r="J651" s="1278"/>
      <c r="K651" s="1278"/>
      <c r="L651" s="1278"/>
      <c r="M651" s="1278"/>
      <c r="N651" s="1278"/>
      <c r="O651" s="1278"/>
      <c r="P651" s="1278"/>
      <c r="Q651" s="1278"/>
      <c r="R651" s="1278"/>
      <c r="S651" s="6"/>
      <c r="T651" s="36" t="s">
        <v>31</v>
      </c>
      <c r="U651" t="s">
        <v>1356</v>
      </c>
      <c r="Z651" s="1278" t="str">
        <f>C636</f>
        <v>City of San Diego - LMIHAF</v>
      </c>
      <c r="AA651" s="1278"/>
      <c r="AB651" s="1278"/>
      <c r="AC651" s="1278"/>
      <c r="AD651" s="1278"/>
      <c r="AE651" s="1278"/>
      <c r="AF651" s="1278"/>
      <c r="AG651" s="1278"/>
      <c r="AH651" s="1278"/>
      <c r="AI651" s="1278"/>
      <c r="AJ651" s="1278"/>
      <c r="AK651" s="1278"/>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269" t="e">
        <f t="shared" si="4"/>
        <v>#VALUE!</v>
      </c>
      <c r="DY651" s="1269"/>
      <c r="DZ651" s="1269"/>
      <c r="EA651" s="1269"/>
      <c r="EB651" s="1269"/>
      <c r="EC651" s="1269" t="e">
        <f t="shared" si="5"/>
        <v>#VALUE!</v>
      </c>
      <c r="ED651" s="1269"/>
      <c r="EE651" s="1269"/>
      <c r="EF651" s="1269"/>
      <c r="EG651" s="1269"/>
      <c r="EH651" s="1269" t="e">
        <f t="shared" si="6"/>
        <v>#VALUE!</v>
      </c>
      <c r="EI651" s="1269"/>
      <c r="EJ651" s="1269"/>
      <c r="EK651" s="1269"/>
      <c r="EL651" s="1269"/>
      <c r="EM651" s="1269">
        <f t="shared" si="7"/>
        <v>526.4</v>
      </c>
      <c r="EN651" s="1269"/>
      <c r="EO651" s="1269"/>
      <c r="EP651" s="1269"/>
      <c r="EQ651" s="1269"/>
      <c r="ER651" s="1269" t="e">
        <f t="shared" si="8"/>
        <v>#VALUE!</v>
      </c>
      <c r="ES651" s="1269"/>
      <c r="ET651" s="1269"/>
      <c r="EU651" s="1269"/>
      <c r="EV651" s="1269"/>
      <c r="EW651" s="1269" t="e">
        <f t="shared" si="9"/>
        <v>#VALUE!</v>
      </c>
      <c r="EX651" s="1269"/>
      <c r="EY651" s="1269"/>
      <c r="EZ651" s="1269"/>
      <c r="FA651" s="1269"/>
    </row>
    <row r="652" spans="1:157" ht="13.2" customHeight="1">
      <c r="A652" s="17"/>
      <c r="B652" t="s">
        <v>1098</v>
      </c>
      <c r="G652" s="1331" t="str">
        <f>G577</f>
        <v>16601 Ventura Blvd. Suite 200</v>
      </c>
      <c r="H652" s="1331"/>
      <c r="I652" s="1331"/>
      <c r="J652" s="1331"/>
      <c r="K652" s="1331"/>
      <c r="L652" s="1331"/>
      <c r="M652" s="1331"/>
      <c r="N652" s="1331"/>
      <c r="O652" s="1331"/>
      <c r="P652" s="1331"/>
      <c r="Q652" s="1331"/>
      <c r="R652" s="1331"/>
      <c r="S652" s="6"/>
      <c r="T652" s="17"/>
      <c r="U652" t="s">
        <v>1098</v>
      </c>
      <c r="Z652" s="1331" t="str">
        <f>Z586</f>
        <v>1200 Third Avenue, Suite 1400</v>
      </c>
      <c r="AA652" s="1331"/>
      <c r="AB652" s="1331"/>
      <c r="AC652" s="1331"/>
      <c r="AD652" s="1331"/>
      <c r="AE652" s="1331"/>
      <c r="AF652" s="1331"/>
      <c r="AG652" s="1331"/>
      <c r="AH652" s="1331"/>
      <c r="AI652" s="1331"/>
      <c r="AJ652" s="1331"/>
      <c r="AK652" s="1331"/>
      <c r="AV652" s="2"/>
      <c r="AW652" s="2"/>
      <c r="AX652" s="2"/>
      <c r="AY652" s="2"/>
      <c r="AZ652" s="2"/>
      <c r="BA652" s="2"/>
      <c r="BB652" s="2"/>
      <c r="BC652" s="2"/>
      <c r="BD652" s="2"/>
      <c r="BE652" s="2"/>
      <c r="BF652" s="2"/>
      <c r="BG652" s="2"/>
      <c r="BH652" s="2"/>
      <c r="BI652" s="2"/>
      <c r="BJ652" s="2"/>
      <c r="BK652" s="2"/>
      <c r="BL652" s="2"/>
      <c r="BM652" s="2"/>
      <c r="DX652" s="1269" t="e">
        <f t="shared" si="4"/>
        <v>#VALUE!</v>
      </c>
      <c r="DY652" s="1269"/>
      <c r="DZ652" s="1269"/>
      <c r="EA652" s="1269"/>
      <c r="EB652" s="1269"/>
      <c r="EC652" s="1269" t="e">
        <f t="shared" si="5"/>
        <v>#VALUE!</v>
      </c>
      <c r="ED652" s="1269"/>
      <c r="EE652" s="1269"/>
      <c r="EF652" s="1269"/>
      <c r="EG652" s="1269"/>
      <c r="EH652" s="1269" t="e">
        <f t="shared" si="6"/>
        <v>#VALUE!</v>
      </c>
      <c r="EI652" s="1269"/>
      <c r="EJ652" s="1269"/>
      <c r="EK652" s="1269"/>
      <c r="EL652" s="1269"/>
      <c r="EM652" s="1269">
        <f t="shared" si="7"/>
        <v>445</v>
      </c>
      <c r="EN652" s="1269"/>
      <c r="EO652" s="1269"/>
      <c r="EP652" s="1269"/>
      <c r="EQ652" s="1269"/>
      <c r="ER652" s="1269" t="e">
        <f t="shared" si="8"/>
        <v>#VALUE!</v>
      </c>
      <c r="ES652" s="1269"/>
      <c r="ET652" s="1269"/>
      <c r="EU652" s="1269"/>
      <c r="EV652" s="1269"/>
      <c r="EW652" s="1269" t="e">
        <f t="shared" si="9"/>
        <v>#VALUE!</v>
      </c>
      <c r="EX652" s="1269"/>
      <c r="EY652" s="1269"/>
      <c r="EZ652" s="1269"/>
      <c r="FA652" s="1269"/>
    </row>
    <row r="653" spans="1:157" ht="13.2" customHeight="1">
      <c r="A653" s="17"/>
      <c r="B653" t="s">
        <v>944</v>
      </c>
      <c r="G653" s="1331" t="str">
        <f>G578</f>
        <v>Encino, CA 91436</v>
      </c>
      <c r="H653" s="1331"/>
      <c r="I653" s="1331"/>
      <c r="J653" s="1331"/>
      <c r="K653" s="1331"/>
      <c r="L653" s="1331"/>
      <c r="M653" s="1331"/>
      <c r="N653" s="1331"/>
      <c r="O653" s="1331"/>
      <c r="P653" s="1331"/>
      <c r="Q653" s="1331"/>
      <c r="R653" s="1331"/>
      <c r="T653" s="17"/>
      <c r="U653" t="s">
        <v>944</v>
      </c>
      <c r="Z653" s="1292" t="str">
        <f>Z587</f>
        <v>San Diego, CA 92101</v>
      </c>
      <c r="AA653" s="1292"/>
      <c r="AB653" s="1292"/>
      <c r="AC653" s="1292"/>
      <c r="AD653" s="1292"/>
      <c r="AE653" s="1292"/>
      <c r="AF653" s="1292"/>
      <c r="AG653" s="1292"/>
      <c r="AH653" s="1292"/>
      <c r="AI653" s="1292"/>
      <c r="AJ653" s="1292"/>
      <c r="AK653" s="1292"/>
      <c r="AV653" s="2"/>
      <c r="AW653" s="2"/>
      <c r="AX653" s="2"/>
      <c r="AY653" s="2"/>
      <c r="AZ653" s="2"/>
      <c r="BA653" s="2"/>
      <c r="BB653" s="2"/>
      <c r="BC653" s="2"/>
      <c r="BD653" s="2"/>
      <c r="BE653" s="2"/>
      <c r="BF653" s="2"/>
      <c r="BG653" s="2"/>
      <c r="BH653" s="2"/>
      <c r="BI653" s="2"/>
      <c r="BJ653" s="2"/>
      <c r="BK653" s="2"/>
      <c r="BL653" s="2"/>
      <c r="BM653" s="2"/>
      <c r="DX653" s="1269" t="e">
        <f t="shared" si="4"/>
        <v>#VALUE!</v>
      </c>
      <c r="DY653" s="1269"/>
      <c r="DZ653" s="1269"/>
      <c r="EA653" s="1269"/>
      <c r="EB653" s="1269"/>
      <c r="EC653" s="1269" t="e">
        <f t="shared" si="5"/>
        <v>#VALUE!</v>
      </c>
      <c r="ED653" s="1269"/>
      <c r="EE653" s="1269"/>
      <c r="EF653" s="1269"/>
      <c r="EG653" s="1269"/>
      <c r="EH653" s="1269" t="e">
        <f t="shared" si="6"/>
        <v>#VALUE!</v>
      </c>
      <c r="EI653" s="1269"/>
      <c r="EJ653" s="1269"/>
      <c r="EK653" s="1269"/>
      <c r="EL653" s="1269"/>
      <c r="EM653" s="1269">
        <f t="shared" si="7"/>
        <v>1072</v>
      </c>
      <c r="EN653" s="1269"/>
      <c r="EO653" s="1269"/>
      <c r="EP653" s="1269"/>
      <c r="EQ653" s="1269"/>
      <c r="ER653" s="1269" t="e">
        <f t="shared" si="8"/>
        <v>#VALUE!</v>
      </c>
      <c r="ES653" s="1269"/>
      <c r="ET653" s="1269"/>
      <c r="EU653" s="1269"/>
      <c r="EV653" s="1269"/>
      <c r="EW653" s="1269" t="e">
        <f t="shared" si="9"/>
        <v>#VALUE!</v>
      </c>
      <c r="EX653" s="1269"/>
      <c r="EY653" s="1269"/>
      <c r="EZ653" s="1269"/>
      <c r="FA653" s="1269"/>
    </row>
    <row r="654" spans="1:157" ht="13.2" customHeight="1">
      <c r="A654" s="17"/>
      <c r="B654" t="s">
        <v>1357</v>
      </c>
      <c r="G654" s="1331" t="str">
        <f>G579</f>
        <v>Matt Knipprath</v>
      </c>
      <c r="H654" s="1331"/>
      <c r="I654" s="1331"/>
      <c r="J654" s="1331"/>
      <c r="K654" s="1331"/>
      <c r="L654" s="1331"/>
      <c r="M654" s="1331"/>
      <c r="N654" s="1331"/>
      <c r="O654" s="1331"/>
      <c r="P654" s="1331"/>
      <c r="Q654" s="1331"/>
      <c r="R654" s="1331"/>
      <c r="S654" s="6"/>
      <c r="T654" s="17"/>
      <c r="U654" t="s">
        <v>1357</v>
      </c>
      <c r="Z654" s="1292" t="str">
        <f>Z588</f>
        <v>Monica Hardman</v>
      </c>
      <c r="AA654" s="1292"/>
      <c r="AB654" s="1292"/>
      <c r="AC654" s="1292"/>
      <c r="AD654" s="1292"/>
      <c r="AE654" s="1292"/>
      <c r="AF654" s="1292"/>
      <c r="AG654" s="1292"/>
      <c r="AH654" s="1292"/>
      <c r="AI654" s="1292"/>
      <c r="AJ654" s="1292"/>
      <c r="AK654" s="1292"/>
      <c r="AZ654" s="2"/>
      <c r="BA654" s="2"/>
      <c r="BB654" s="2"/>
      <c r="BC654" s="2"/>
      <c r="BD654" s="2"/>
      <c r="BE654" s="2"/>
      <c r="BF654" s="2"/>
      <c r="BG654" s="2"/>
      <c r="BH654" s="2"/>
      <c r="BI654" s="2"/>
      <c r="BJ654" s="2"/>
      <c r="BK654" s="2"/>
      <c r="BL654" s="2"/>
      <c r="BM654" s="2"/>
      <c r="DX654" s="1269" t="e">
        <f t="shared" si="4"/>
        <v>#VALUE!</v>
      </c>
      <c r="DY654" s="1269"/>
      <c r="DZ654" s="1269"/>
      <c r="EA654" s="1269"/>
      <c r="EB654" s="1269"/>
      <c r="EC654" s="1269" t="e">
        <f t="shared" si="5"/>
        <v>#VALUE!</v>
      </c>
      <c r="ED654" s="1269"/>
      <c r="EE654" s="1269"/>
      <c r="EF654" s="1269"/>
      <c r="EG654" s="1269"/>
      <c r="EH654" s="1269" t="e">
        <f t="shared" si="6"/>
        <v>#VALUE!</v>
      </c>
      <c r="EI654" s="1269"/>
      <c r="EJ654" s="1269"/>
      <c r="EK654" s="1269"/>
      <c r="EL654" s="1269"/>
      <c r="EM654" s="1269" t="e">
        <f t="shared" si="7"/>
        <v>#VALUE!</v>
      </c>
      <c r="EN654" s="1269"/>
      <c r="EO654" s="1269"/>
      <c r="EP654" s="1269"/>
      <c r="EQ654" s="1269"/>
      <c r="ER654" s="1269" t="e">
        <f t="shared" si="8"/>
        <v>#VALUE!</v>
      </c>
      <c r="ES654" s="1269"/>
      <c r="ET654" s="1269"/>
      <c r="EU654" s="1269"/>
      <c r="EV654" s="1269"/>
      <c r="EW654" s="1269" t="e">
        <f t="shared" si="9"/>
        <v>#VALUE!</v>
      </c>
      <c r="EX654" s="1269"/>
      <c r="EY654" s="1269"/>
      <c r="EZ654" s="1269"/>
      <c r="FA654" s="1269"/>
    </row>
    <row r="655" spans="1:157" ht="13.2" customHeight="1">
      <c r="A655" s="17"/>
      <c r="B655" t="s">
        <v>841</v>
      </c>
      <c r="G655" s="1270" t="str">
        <f>G589</f>
        <v>949-439-2616</v>
      </c>
      <c r="H655" s="1270"/>
      <c r="I655" s="1270"/>
      <c r="J655" s="1270"/>
      <c r="K655" s="1270"/>
      <c r="L655" s="1270"/>
      <c r="O655" s="808" t="s">
        <v>1102</v>
      </c>
      <c r="P655" s="1271" t="s">
        <v>2693</v>
      </c>
      <c r="Q655" s="1271"/>
      <c r="R655" s="1271"/>
      <c r="S655" s="8"/>
      <c r="T655" s="17"/>
      <c r="U655" t="s">
        <v>841</v>
      </c>
      <c r="Z655" s="1270" t="str">
        <f>Z589</f>
        <v>619-533-6544</v>
      </c>
      <c r="AA655" s="1270"/>
      <c r="AB655" s="1270"/>
      <c r="AC655" s="1270"/>
      <c r="AD655" s="1270"/>
      <c r="AE655" s="1270"/>
      <c r="AH655" s="808" t="s">
        <v>1102</v>
      </c>
      <c r="AI655" s="1271" t="s">
        <v>2693</v>
      </c>
      <c r="AJ655" s="1271"/>
      <c r="AK655" s="1271"/>
      <c r="AZ655" s="2"/>
      <c r="BA655" s="2"/>
      <c r="BB655" s="2"/>
      <c r="BC655" s="2"/>
      <c r="BD655" s="2"/>
      <c r="BE655" s="2"/>
      <c r="BF655" s="2"/>
      <c r="BG655" s="2"/>
      <c r="BH655" s="2"/>
      <c r="BI655" s="2"/>
      <c r="BJ655" s="2"/>
      <c r="BK655" s="2"/>
      <c r="BL655" s="2"/>
      <c r="BM655" s="2"/>
      <c r="DX655" s="1269" t="e">
        <f t="shared" si="4"/>
        <v>#VALUE!</v>
      </c>
      <c r="DY655" s="1269"/>
      <c r="DZ655" s="1269"/>
      <c r="EA655" s="1269"/>
      <c r="EB655" s="1269"/>
      <c r="EC655" s="1269" t="e">
        <f t="shared" si="5"/>
        <v>#VALUE!</v>
      </c>
      <c r="ED655" s="1269"/>
      <c r="EE655" s="1269"/>
      <c r="EF655" s="1269"/>
      <c r="EG655" s="1269"/>
      <c r="EH655" s="1269" t="e">
        <f t="shared" si="6"/>
        <v>#VALUE!</v>
      </c>
      <c r="EI655" s="1269"/>
      <c r="EJ655" s="1269"/>
      <c r="EK655" s="1269"/>
      <c r="EL655" s="1269"/>
      <c r="EM655" s="1269" t="e">
        <f t="shared" si="7"/>
        <v>#VALUE!</v>
      </c>
      <c r="EN655" s="1269"/>
      <c r="EO655" s="1269"/>
      <c r="EP655" s="1269"/>
      <c r="EQ655" s="1269"/>
      <c r="ER655" s="1269" t="e">
        <f t="shared" si="8"/>
        <v>#VALUE!</v>
      </c>
      <c r="ES655" s="1269"/>
      <c r="ET655" s="1269"/>
      <c r="EU655" s="1269"/>
      <c r="EV655" s="1269"/>
      <c r="EW655" s="1269" t="e">
        <f t="shared" si="9"/>
        <v>#VALUE!</v>
      </c>
      <c r="EX655" s="1269"/>
      <c r="EY655" s="1269"/>
      <c r="EZ655" s="1269"/>
      <c r="FA655" s="1269"/>
    </row>
    <row r="656" spans="1:157" ht="13.2" customHeight="1">
      <c r="A656" s="17"/>
      <c r="B656" t="s">
        <v>1358</v>
      </c>
      <c r="H656" s="1331" t="s">
        <v>2820</v>
      </c>
      <c r="I656" s="1331"/>
      <c r="J656" s="1331"/>
      <c r="K656" s="1331"/>
      <c r="L656" s="1331"/>
      <c r="M656" s="1331"/>
      <c r="N656" s="1331"/>
      <c r="O656" s="1331"/>
      <c r="P656" s="1331"/>
      <c r="Q656" s="1331"/>
      <c r="R656" s="1331"/>
      <c r="S656" s="6"/>
      <c r="T656" s="17"/>
      <c r="U656" t="s">
        <v>1358</v>
      </c>
      <c r="AA656" s="1331" t="s">
        <v>2807</v>
      </c>
      <c r="AB656" s="1331"/>
      <c r="AC656" s="1331"/>
      <c r="AD656" s="1331"/>
      <c r="AE656" s="1331"/>
      <c r="AF656" s="1331"/>
      <c r="AG656" s="1331"/>
      <c r="AH656" s="1331"/>
      <c r="AI656" s="1331"/>
      <c r="AJ656" s="1331"/>
      <c r="AK656" s="1331"/>
      <c r="AZ656" s="2"/>
      <c r="BA656" s="2"/>
      <c r="BB656" s="2"/>
      <c r="BC656" s="2"/>
      <c r="BD656" s="2"/>
      <c r="BE656" s="2"/>
      <c r="BF656" s="2"/>
      <c r="BG656" s="2"/>
      <c r="BH656" s="2"/>
      <c r="BI656" s="2"/>
      <c r="BJ656" s="2"/>
      <c r="BK656" s="2"/>
      <c r="BL656" s="2"/>
      <c r="BM656" s="2"/>
      <c r="DX656" s="1269" t="e">
        <f t="shared" si="4"/>
        <v>#VALUE!</v>
      </c>
      <c r="DY656" s="1269"/>
      <c r="DZ656" s="1269"/>
      <c r="EA656" s="1269"/>
      <c r="EB656" s="1269"/>
      <c r="EC656" s="1269" t="e">
        <f t="shared" si="5"/>
        <v>#VALUE!</v>
      </c>
      <c r="ED656" s="1269"/>
      <c r="EE656" s="1269"/>
      <c r="EF656" s="1269"/>
      <c r="EG656" s="1269"/>
      <c r="EH656" s="1269" t="e">
        <f t="shared" si="6"/>
        <v>#VALUE!</v>
      </c>
      <c r="EI656" s="1269"/>
      <c r="EJ656" s="1269"/>
      <c r="EK656" s="1269"/>
      <c r="EL656" s="1269"/>
      <c r="EM656" s="1269" t="e">
        <f t="shared" si="7"/>
        <v>#VALUE!</v>
      </c>
      <c r="EN656" s="1269"/>
      <c r="EO656" s="1269"/>
      <c r="EP656" s="1269"/>
      <c r="EQ656" s="1269"/>
      <c r="ER656" s="1269" t="e">
        <f t="shared" si="8"/>
        <v>#VALUE!</v>
      </c>
      <c r="ES656" s="1269"/>
      <c r="ET656" s="1269"/>
      <c r="EU656" s="1269"/>
      <c r="EV656" s="1269"/>
      <c r="EW656" s="1269" t="e">
        <f t="shared" si="9"/>
        <v>#VALUE!</v>
      </c>
      <c r="EX656" s="1269"/>
      <c r="EY656" s="1269"/>
      <c r="EZ656" s="1269"/>
      <c r="FA656" s="1269"/>
    </row>
    <row r="657" spans="1:157" ht="13.2" customHeight="1">
      <c r="A657" s="17"/>
      <c r="B657" t="s">
        <v>1360</v>
      </c>
      <c r="N657" s="1288" t="s">
        <v>860</v>
      </c>
      <c r="O657" s="1288"/>
      <c r="T657" s="17"/>
      <c r="U657" t="s">
        <v>1360</v>
      </c>
      <c r="AG657" s="1288" t="s">
        <v>860</v>
      </c>
      <c r="AH657" s="1288"/>
      <c r="AZ657" s="2"/>
      <c r="BA657" s="2"/>
      <c r="BB657" s="2"/>
      <c r="BC657" s="2"/>
      <c r="BD657" s="2"/>
      <c r="BE657" s="2"/>
      <c r="BF657" s="2"/>
      <c r="BG657" s="2"/>
      <c r="BH657" s="2"/>
      <c r="BI657" s="2"/>
      <c r="BJ657" s="2"/>
      <c r="BK657" s="2"/>
      <c r="BL657" s="2"/>
      <c r="BM657" s="2"/>
      <c r="DX657" s="1269" t="e">
        <f t="shared" si="4"/>
        <v>#VALUE!</v>
      </c>
      <c r="DY657" s="1269"/>
      <c r="DZ657" s="1269"/>
      <c r="EA657" s="1269"/>
      <c r="EB657" s="1269"/>
      <c r="EC657" s="1269" t="e">
        <f t="shared" si="5"/>
        <v>#VALUE!</v>
      </c>
      <c r="ED657" s="1269"/>
      <c r="EE657" s="1269"/>
      <c r="EF657" s="1269"/>
      <c r="EG657" s="1269"/>
      <c r="EH657" s="1269" t="e">
        <f t="shared" si="6"/>
        <v>#VALUE!</v>
      </c>
      <c r="EI657" s="1269"/>
      <c r="EJ657" s="1269"/>
      <c r="EK657" s="1269"/>
      <c r="EL657" s="1269"/>
      <c r="EM657" s="1269" t="e">
        <f t="shared" si="7"/>
        <v>#VALUE!</v>
      </c>
      <c r="EN657" s="1269"/>
      <c r="EO657" s="1269"/>
      <c r="EP657" s="1269"/>
      <c r="EQ657" s="1269"/>
      <c r="ER657" s="1269" t="e">
        <f t="shared" si="8"/>
        <v>#VALUE!</v>
      </c>
      <c r="ES657" s="1269"/>
      <c r="ET657" s="1269"/>
      <c r="EU657" s="1269"/>
      <c r="EV657" s="1269"/>
      <c r="EW657" s="1269" t="e">
        <f t="shared" si="9"/>
        <v>#VALUE!</v>
      </c>
      <c r="EX657" s="1269"/>
      <c r="EY657" s="1269"/>
      <c r="EZ657" s="1269"/>
      <c r="FA657" s="1269"/>
    </row>
    <row r="658" spans="1:157" ht="13.2" customHeight="1">
      <c r="A658" s="17"/>
      <c r="T658" s="17"/>
      <c r="AZ658" s="2"/>
      <c r="BA658" s="2"/>
      <c r="BB658" s="2"/>
      <c r="BC658" s="2"/>
      <c r="BD658" s="2"/>
      <c r="BE658" s="2"/>
      <c r="BF658" s="2"/>
      <c r="BG658" s="2"/>
      <c r="BH658" s="2"/>
      <c r="BI658" s="2"/>
      <c r="BJ658" s="2"/>
      <c r="BK658" s="2"/>
      <c r="BL658" s="2"/>
      <c r="BM658" s="2"/>
      <c r="DX658" s="1269" t="e">
        <f t="shared" si="4"/>
        <v>#VALUE!</v>
      </c>
      <c r="DY658" s="1269"/>
      <c r="DZ658" s="1269"/>
      <c r="EA658" s="1269"/>
      <c r="EB658" s="1269"/>
      <c r="EC658" s="1269" t="e">
        <f t="shared" si="5"/>
        <v>#VALUE!</v>
      </c>
      <c r="ED658" s="1269"/>
      <c r="EE658" s="1269"/>
      <c r="EF658" s="1269"/>
      <c r="EG658" s="1269"/>
      <c r="EH658" s="1269" t="e">
        <f t="shared" si="6"/>
        <v>#VALUE!</v>
      </c>
      <c r="EI658" s="1269"/>
      <c r="EJ658" s="1269"/>
      <c r="EK658" s="1269"/>
      <c r="EL658" s="1269"/>
      <c r="EM658" s="1269" t="e">
        <f t="shared" si="7"/>
        <v>#VALUE!</v>
      </c>
      <c r="EN658" s="1269"/>
      <c r="EO658" s="1269"/>
      <c r="EP658" s="1269"/>
      <c r="EQ658" s="1269"/>
      <c r="ER658" s="1269" t="e">
        <f t="shared" si="8"/>
        <v>#VALUE!</v>
      </c>
      <c r="ES658" s="1269"/>
      <c r="ET658" s="1269"/>
      <c r="EU658" s="1269"/>
      <c r="EV658" s="1269"/>
      <c r="EW658" s="1269" t="e">
        <f t="shared" si="9"/>
        <v>#VALUE!</v>
      </c>
      <c r="EX658" s="1269"/>
      <c r="EY658" s="1269"/>
      <c r="EZ658" s="1269"/>
      <c r="FA658" s="1269"/>
    </row>
    <row r="659" spans="1:157" ht="13.2" customHeight="1">
      <c r="A659" s="36" t="s">
        <v>39</v>
      </c>
      <c r="B659" t="s">
        <v>1356</v>
      </c>
      <c r="G659" s="1278" t="str">
        <f>C637</f>
        <v>County of San Diego</v>
      </c>
      <c r="H659" s="1278"/>
      <c r="I659" s="1278"/>
      <c r="J659" s="1278"/>
      <c r="K659" s="1278"/>
      <c r="L659" s="1278"/>
      <c r="M659" s="1278"/>
      <c r="N659" s="1278"/>
      <c r="O659" s="1278"/>
      <c r="P659" s="1278"/>
      <c r="Q659" s="1278"/>
      <c r="R659" s="1278"/>
      <c r="T659" s="36" t="s">
        <v>82</v>
      </c>
      <c r="U659" t="s">
        <v>1356</v>
      </c>
      <c r="Z659" s="1278" t="str">
        <f>C638</f>
        <v>HCD MHP GAP</v>
      </c>
      <c r="AA659" s="1278"/>
      <c r="AB659" s="1278"/>
      <c r="AC659" s="1278"/>
      <c r="AD659" s="1278"/>
      <c r="AE659" s="1278"/>
      <c r="AF659" s="1278"/>
      <c r="AG659" s="1278"/>
      <c r="AH659" s="1278"/>
      <c r="AI659" s="1278"/>
      <c r="AJ659" s="1278"/>
      <c r="AK659" s="1278"/>
      <c r="AZ659" s="2"/>
      <c r="BA659" s="2"/>
      <c r="BB659" s="2"/>
      <c r="BC659" s="2"/>
      <c r="BD659" s="2"/>
      <c r="BE659" s="2"/>
      <c r="BF659" s="2"/>
      <c r="BG659" s="2"/>
      <c r="BH659" s="2"/>
      <c r="BI659" s="2"/>
      <c r="BJ659" s="2"/>
      <c r="BK659" s="2"/>
      <c r="BL659" s="2"/>
      <c r="BM659" s="2"/>
      <c r="DX659" s="1269" t="e">
        <f t="shared" si="4"/>
        <v>#VALUE!</v>
      </c>
      <c r="DY659" s="1269"/>
      <c r="DZ659" s="1269"/>
      <c r="EA659" s="1269"/>
      <c r="EB659" s="1269"/>
      <c r="EC659" s="1269" t="e">
        <f t="shared" si="5"/>
        <v>#VALUE!</v>
      </c>
      <c r="ED659" s="1269"/>
      <c r="EE659" s="1269"/>
      <c r="EF659" s="1269"/>
      <c r="EG659" s="1269"/>
      <c r="EH659" s="1269" t="e">
        <f t="shared" si="6"/>
        <v>#VALUE!</v>
      </c>
      <c r="EI659" s="1269"/>
      <c r="EJ659" s="1269"/>
      <c r="EK659" s="1269"/>
      <c r="EL659" s="1269"/>
      <c r="EM659" s="1269" t="e">
        <f t="shared" si="7"/>
        <v>#VALUE!</v>
      </c>
      <c r="EN659" s="1269"/>
      <c r="EO659" s="1269"/>
      <c r="EP659" s="1269"/>
      <c r="EQ659" s="1269"/>
      <c r="ER659" s="1269" t="e">
        <f t="shared" si="8"/>
        <v>#VALUE!</v>
      </c>
      <c r="ES659" s="1269"/>
      <c r="ET659" s="1269"/>
      <c r="EU659" s="1269"/>
      <c r="EV659" s="1269"/>
      <c r="EW659" s="1269" t="e">
        <f t="shared" si="9"/>
        <v>#VALUE!</v>
      </c>
      <c r="EX659" s="1269"/>
      <c r="EY659" s="1269"/>
      <c r="EZ659" s="1269"/>
      <c r="FA659" s="1269"/>
    </row>
    <row r="660" spans="1:157" ht="13.2" customHeight="1">
      <c r="A660" s="17"/>
      <c r="B660" t="s">
        <v>1098</v>
      </c>
      <c r="G660" s="1331" t="str">
        <f>G594</f>
        <v xml:space="preserve">3989 Ruffin Rd. </v>
      </c>
      <c r="H660" s="1331"/>
      <c r="I660" s="1331"/>
      <c r="J660" s="1331"/>
      <c r="K660" s="1331"/>
      <c r="L660" s="1331"/>
      <c r="M660" s="1331"/>
      <c r="N660" s="1331"/>
      <c r="O660" s="1331"/>
      <c r="P660" s="1331"/>
      <c r="Q660" s="1331"/>
      <c r="R660" s="1331"/>
      <c r="T660" s="17"/>
      <c r="U660" t="s">
        <v>1098</v>
      </c>
      <c r="Z660" s="1331" t="str">
        <f>Z594</f>
        <v>651 Bannon Street, Suite 400</v>
      </c>
      <c r="AA660" s="1331"/>
      <c r="AB660" s="1331"/>
      <c r="AC660" s="1331"/>
      <c r="AD660" s="1331"/>
      <c r="AE660" s="1331"/>
      <c r="AF660" s="1331"/>
      <c r="AG660" s="1331"/>
      <c r="AH660" s="1331"/>
      <c r="AI660" s="1331"/>
      <c r="AJ660" s="1331"/>
      <c r="AK660" s="1331"/>
      <c r="AZ660" s="2"/>
      <c r="BA660" s="2"/>
      <c r="BB660" s="2"/>
      <c r="BC660" s="2"/>
      <c r="BD660" s="2"/>
      <c r="BE660" s="2"/>
      <c r="BF660" s="2"/>
      <c r="BG660" s="2"/>
      <c r="BH660" s="2"/>
      <c r="BI660" s="2"/>
      <c r="BJ660" s="2"/>
      <c r="BK660" s="2"/>
      <c r="BL660" s="2"/>
      <c r="BM660" s="2"/>
      <c r="DX660" s="1269" t="e">
        <f t="shared" si="4"/>
        <v>#VALUE!</v>
      </c>
      <c r="DY660" s="1269"/>
      <c r="DZ660" s="1269"/>
      <c r="EA660" s="1269"/>
      <c r="EB660" s="1269"/>
      <c r="EC660" s="1269" t="e">
        <f t="shared" si="5"/>
        <v>#VALUE!</v>
      </c>
      <c r="ED660" s="1269"/>
      <c r="EE660" s="1269"/>
      <c r="EF660" s="1269"/>
      <c r="EG660" s="1269"/>
      <c r="EH660" s="1269" t="e">
        <f t="shared" si="6"/>
        <v>#VALUE!</v>
      </c>
      <c r="EI660" s="1269"/>
      <c r="EJ660" s="1269"/>
      <c r="EK660" s="1269"/>
      <c r="EL660" s="1269"/>
      <c r="EM660" s="1269" t="e">
        <f t="shared" si="7"/>
        <v>#VALUE!</v>
      </c>
      <c r="EN660" s="1269"/>
      <c r="EO660" s="1269"/>
      <c r="EP660" s="1269"/>
      <c r="EQ660" s="1269"/>
      <c r="ER660" s="1269" t="e">
        <f t="shared" si="8"/>
        <v>#VALUE!</v>
      </c>
      <c r="ES660" s="1269"/>
      <c r="ET660" s="1269"/>
      <c r="EU660" s="1269"/>
      <c r="EV660" s="1269"/>
      <c r="EW660" s="1269" t="e">
        <f t="shared" si="9"/>
        <v>#VALUE!</v>
      </c>
      <c r="EX660" s="1269"/>
      <c r="EY660" s="1269"/>
      <c r="EZ660" s="1269"/>
      <c r="FA660" s="1269"/>
    </row>
    <row r="661" spans="1:157" ht="13.2" customHeight="1">
      <c r="A661" s="17"/>
      <c r="B661" t="s">
        <v>944</v>
      </c>
      <c r="G661" s="1292" t="str">
        <f>G595</f>
        <v>San Diego, CA 92123</v>
      </c>
      <c r="H661" s="1292"/>
      <c r="I661" s="1292"/>
      <c r="J661" s="1292"/>
      <c r="K661" s="1292"/>
      <c r="L661" s="1292"/>
      <c r="M661" s="1292"/>
      <c r="N661" s="1292"/>
      <c r="O661" s="1292"/>
      <c r="P661" s="1292"/>
      <c r="Q661" s="1292"/>
      <c r="R661" s="1292"/>
      <c r="T661" s="17"/>
      <c r="U661" t="s">
        <v>944</v>
      </c>
      <c r="Z661" s="1292" t="str">
        <f>Z595</f>
        <v>Sacramento, CA 95811</v>
      </c>
      <c r="AA661" s="1292"/>
      <c r="AB661" s="1292"/>
      <c r="AC661" s="1292"/>
      <c r="AD661" s="1292"/>
      <c r="AE661" s="1292"/>
      <c r="AF661" s="1292"/>
      <c r="AG661" s="1292"/>
      <c r="AH661" s="1292"/>
      <c r="AI661" s="1292"/>
      <c r="AJ661" s="1292"/>
      <c r="AK661" s="1292"/>
      <c r="AZ661" s="2"/>
      <c r="BA661" s="2"/>
      <c r="BB661" s="2"/>
      <c r="BC661" s="2"/>
      <c r="BD661" s="2"/>
      <c r="BE661" s="2"/>
      <c r="BF661" s="2"/>
      <c r="BG661" s="2"/>
      <c r="BH661" s="2"/>
      <c r="BI661" s="2"/>
      <c r="BJ661" s="2"/>
      <c r="BK661" s="2"/>
      <c r="BL661" s="2"/>
      <c r="BM661" s="2"/>
      <c r="DX661" s="1269" t="e">
        <f t="shared" si="4"/>
        <v>#VALUE!</v>
      </c>
      <c r="DY661" s="1269"/>
      <c r="DZ661" s="1269"/>
      <c r="EA661" s="1269"/>
      <c r="EB661" s="1269"/>
      <c r="EC661" s="1269" t="e">
        <f t="shared" si="5"/>
        <v>#VALUE!</v>
      </c>
      <c r="ED661" s="1269"/>
      <c r="EE661" s="1269"/>
      <c r="EF661" s="1269"/>
      <c r="EG661" s="1269"/>
      <c r="EH661" s="1269" t="e">
        <f t="shared" si="6"/>
        <v>#VALUE!</v>
      </c>
      <c r="EI661" s="1269"/>
      <c r="EJ661" s="1269"/>
      <c r="EK661" s="1269"/>
      <c r="EL661" s="1269"/>
      <c r="EM661" s="1269" t="e">
        <f t="shared" si="7"/>
        <v>#VALUE!</v>
      </c>
      <c r="EN661" s="1269"/>
      <c r="EO661" s="1269"/>
      <c r="EP661" s="1269"/>
      <c r="EQ661" s="1269"/>
      <c r="ER661" s="1269" t="e">
        <f t="shared" si="8"/>
        <v>#VALUE!</v>
      </c>
      <c r="ES661" s="1269"/>
      <c r="ET661" s="1269"/>
      <c r="EU661" s="1269"/>
      <c r="EV661" s="1269"/>
      <c r="EW661" s="1269" t="e">
        <f t="shared" si="9"/>
        <v>#VALUE!</v>
      </c>
      <c r="EX661" s="1269"/>
      <c r="EY661" s="1269"/>
      <c r="EZ661" s="1269"/>
      <c r="FA661" s="1269"/>
    </row>
    <row r="662" spans="1:157" ht="13.2" customHeight="1">
      <c r="A662" s="17"/>
      <c r="B662" t="s">
        <v>1357</v>
      </c>
      <c r="G662" s="1292" t="str">
        <f>G596</f>
        <v>Felipe Murillo</v>
      </c>
      <c r="H662" s="1292"/>
      <c r="I662" s="1292"/>
      <c r="J662" s="1292"/>
      <c r="K662" s="1292"/>
      <c r="L662" s="1292"/>
      <c r="M662" s="1292"/>
      <c r="N662" s="1292"/>
      <c r="O662" s="1292"/>
      <c r="P662" s="1292"/>
      <c r="Q662" s="1292"/>
      <c r="R662" s="1292"/>
      <c r="T662" s="17"/>
      <c r="U662" t="s">
        <v>1357</v>
      </c>
      <c r="Z662" s="1292" t="str">
        <f>Z596</f>
        <v>Jennifer Seeger</v>
      </c>
      <c r="AA662" s="1292"/>
      <c r="AB662" s="1292"/>
      <c r="AC662" s="1292"/>
      <c r="AD662" s="1292"/>
      <c r="AE662" s="1292"/>
      <c r="AF662" s="1292"/>
      <c r="AG662" s="1292"/>
      <c r="AH662" s="1292"/>
      <c r="AI662" s="1292"/>
      <c r="AJ662" s="1292"/>
      <c r="AK662" s="1292"/>
      <c r="AZ662" s="2"/>
      <c r="BA662" s="2"/>
      <c r="BB662" s="2"/>
      <c r="BC662" s="2"/>
      <c r="BD662" s="2"/>
      <c r="BE662" s="2"/>
      <c r="BF662" s="2"/>
      <c r="BG662" s="2"/>
      <c r="BH662" s="2"/>
      <c r="BI662" s="2"/>
      <c r="BJ662" s="2"/>
      <c r="BK662" s="2"/>
      <c r="BL662" s="2"/>
      <c r="BM662" s="2"/>
      <c r="DX662" s="1269" t="e">
        <f t="shared" si="4"/>
        <v>#VALUE!</v>
      </c>
      <c r="DY662" s="1269"/>
      <c r="DZ662" s="1269"/>
      <c r="EA662" s="1269"/>
      <c r="EB662" s="1269"/>
      <c r="EC662" s="1269" t="e">
        <f t="shared" si="5"/>
        <v>#VALUE!</v>
      </c>
      <c r="ED662" s="1269"/>
      <c r="EE662" s="1269"/>
      <c r="EF662" s="1269"/>
      <c r="EG662" s="1269"/>
      <c r="EH662" s="1269" t="e">
        <f t="shared" si="6"/>
        <v>#VALUE!</v>
      </c>
      <c r="EI662" s="1269"/>
      <c r="EJ662" s="1269"/>
      <c r="EK662" s="1269"/>
      <c r="EL662" s="1269"/>
      <c r="EM662" s="1269" t="e">
        <f t="shared" si="7"/>
        <v>#VALUE!</v>
      </c>
      <c r="EN662" s="1269"/>
      <c r="EO662" s="1269"/>
      <c r="EP662" s="1269"/>
      <c r="EQ662" s="1269"/>
      <c r="ER662" s="1269" t="e">
        <f t="shared" si="8"/>
        <v>#VALUE!</v>
      </c>
      <c r="ES662" s="1269"/>
      <c r="ET662" s="1269"/>
      <c r="EU662" s="1269"/>
      <c r="EV662" s="1269"/>
      <c r="EW662" s="1269" t="e">
        <f t="shared" si="9"/>
        <v>#VALUE!</v>
      </c>
      <c r="EX662" s="1269"/>
      <c r="EY662" s="1269"/>
      <c r="EZ662" s="1269"/>
      <c r="FA662" s="1269"/>
    </row>
    <row r="663" spans="1:157" ht="13.2" customHeight="1">
      <c r="A663" s="17"/>
      <c r="B663" t="s">
        <v>841</v>
      </c>
      <c r="G663" s="1270" t="str">
        <f>G597</f>
        <v>858-467-9713</v>
      </c>
      <c r="H663" s="1270"/>
      <c r="I663" s="1270"/>
      <c r="J663" s="1270"/>
      <c r="K663" s="1270"/>
      <c r="L663" s="1270"/>
      <c r="O663" s="808" t="s">
        <v>1102</v>
      </c>
      <c r="P663" s="1271" t="s">
        <v>2693</v>
      </c>
      <c r="Q663" s="1271"/>
      <c r="R663" s="1271"/>
      <c r="T663" s="17"/>
      <c r="U663" t="s">
        <v>841</v>
      </c>
      <c r="Z663" s="1270" t="str">
        <f>Z597</f>
        <v>916-263-2771</v>
      </c>
      <c r="AA663" s="1270"/>
      <c r="AB663" s="1270"/>
      <c r="AC663" s="1270"/>
      <c r="AD663" s="1270"/>
      <c r="AE663" s="1270"/>
      <c r="AH663" s="808" t="s">
        <v>1102</v>
      </c>
      <c r="AI663" s="1271" t="s">
        <v>2693</v>
      </c>
      <c r="AJ663" s="1271"/>
      <c r="AK663" s="1271"/>
      <c r="AZ663" s="2"/>
      <c r="BA663" s="2"/>
      <c r="BB663" s="2"/>
      <c r="BC663" s="2"/>
      <c r="BD663" s="2"/>
      <c r="BE663" s="2"/>
      <c r="BF663" s="2"/>
      <c r="BG663" s="2"/>
      <c r="BH663" s="2"/>
      <c r="BI663" s="2"/>
      <c r="BJ663" s="2"/>
      <c r="BK663" s="2"/>
      <c r="BL663" s="2"/>
      <c r="BM663" s="2"/>
      <c r="DX663" s="1269" t="e">
        <f t="shared" si="4"/>
        <v>#VALUE!</v>
      </c>
      <c r="DY663" s="1269"/>
      <c r="DZ663" s="1269"/>
      <c r="EA663" s="1269"/>
      <c r="EB663" s="1269"/>
      <c r="EC663" s="1269" t="e">
        <f t="shared" si="5"/>
        <v>#VALUE!</v>
      </c>
      <c r="ED663" s="1269"/>
      <c r="EE663" s="1269"/>
      <c r="EF663" s="1269"/>
      <c r="EG663" s="1269"/>
      <c r="EH663" s="1269" t="e">
        <f t="shared" si="6"/>
        <v>#VALUE!</v>
      </c>
      <c r="EI663" s="1269"/>
      <c r="EJ663" s="1269"/>
      <c r="EK663" s="1269"/>
      <c r="EL663" s="1269"/>
      <c r="EM663" s="1269" t="e">
        <f t="shared" si="7"/>
        <v>#VALUE!</v>
      </c>
      <c r="EN663" s="1269"/>
      <c r="EO663" s="1269"/>
      <c r="EP663" s="1269"/>
      <c r="EQ663" s="1269"/>
      <c r="ER663" s="1269" t="e">
        <f t="shared" si="8"/>
        <v>#VALUE!</v>
      </c>
      <c r="ES663" s="1269"/>
      <c r="ET663" s="1269"/>
      <c r="EU663" s="1269"/>
      <c r="EV663" s="1269"/>
      <c r="EW663" s="1269" t="e">
        <f t="shared" si="9"/>
        <v>#VALUE!</v>
      </c>
      <c r="EX663" s="1269"/>
      <c r="EY663" s="1269"/>
      <c r="EZ663" s="1269"/>
      <c r="FA663" s="1269"/>
    </row>
    <row r="664" spans="1:157" ht="13.2" customHeight="1">
      <c r="A664" s="17"/>
      <c r="B664" t="s">
        <v>1358</v>
      </c>
      <c r="H664" s="1331" t="s">
        <v>2807</v>
      </c>
      <c r="I664" s="1331"/>
      <c r="J664" s="1331"/>
      <c r="K664" s="1331"/>
      <c r="L664" s="1331"/>
      <c r="M664" s="1331"/>
      <c r="N664" s="1331"/>
      <c r="O664" s="1331"/>
      <c r="P664" s="1331"/>
      <c r="Q664" s="1331"/>
      <c r="R664" s="1331"/>
      <c r="T664" s="17"/>
      <c r="U664" t="s">
        <v>1358</v>
      </c>
      <c r="AA664" s="1331" t="s">
        <v>2807</v>
      </c>
      <c r="AB664" s="1331"/>
      <c r="AC664" s="1331"/>
      <c r="AD664" s="1331"/>
      <c r="AE664" s="1331"/>
      <c r="AF664" s="1331"/>
      <c r="AG664" s="1331"/>
      <c r="AH664" s="1331"/>
      <c r="AI664" s="1331"/>
      <c r="AJ664" s="1331"/>
      <c r="AK664" s="1331"/>
      <c r="AZ664" s="2"/>
      <c r="BA664" s="2"/>
      <c r="BB664" s="2"/>
      <c r="BC664" s="2"/>
      <c r="BD664" s="2"/>
      <c r="BE664" s="2"/>
      <c r="BF664" s="2"/>
      <c r="BG664" s="2"/>
      <c r="BH664" s="2"/>
      <c r="BI664" s="2"/>
      <c r="BJ664" s="2"/>
      <c r="BK664" s="2"/>
      <c r="BL664" s="2"/>
      <c r="BM664" s="2"/>
      <c r="DX664" s="1269" t="e">
        <f t="shared" si="4"/>
        <v>#VALUE!</v>
      </c>
      <c r="DY664" s="1269"/>
      <c r="DZ664" s="1269"/>
      <c r="EA664" s="1269"/>
      <c r="EB664" s="1269"/>
      <c r="EC664" s="1269" t="e">
        <f t="shared" si="5"/>
        <v>#VALUE!</v>
      </c>
      <c r="ED664" s="1269"/>
      <c r="EE664" s="1269"/>
      <c r="EF664" s="1269"/>
      <c r="EG664" s="1269"/>
      <c r="EH664" s="1269" t="e">
        <f t="shared" si="6"/>
        <v>#VALUE!</v>
      </c>
      <c r="EI664" s="1269"/>
      <c r="EJ664" s="1269"/>
      <c r="EK664" s="1269"/>
      <c r="EL664" s="1269"/>
      <c r="EM664" s="1269" t="e">
        <f t="shared" si="7"/>
        <v>#VALUE!</v>
      </c>
      <c r="EN664" s="1269"/>
      <c r="EO664" s="1269"/>
      <c r="EP664" s="1269"/>
      <c r="EQ664" s="1269"/>
      <c r="ER664" s="1269" t="e">
        <f t="shared" si="8"/>
        <v>#VALUE!</v>
      </c>
      <c r="ES664" s="1269"/>
      <c r="ET664" s="1269"/>
      <c r="EU664" s="1269"/>
      <c r="EV664" s="1269"/>
      <c r="EW664" s="1269" t="e">
        <f t="shared" si="9"/>
        <v>#VALUE!</v>
      </c>
      <c r="EX664" s="1269"/>
      <c r="EY664" s="1269"/>
      <c r="EZ664" s="1269"/>
      <c r="FA664" s="1269"/>
    </row>
    <row r="665" spans="1:157" ht="13.2" customHeight="1">
      <c r="A665" s="17"/>
      <c r="B665" t="s">
        <v>1360</v>
      </c>
      <c r="N665" s="1288" t="s">
        <v>860</v>
      </c>
      <c r="O665" s="1288"/>
      <c r="T665" s="17"/>
      <c r="U665" t="s">
        <v>1360</v>
      </c>
      <c r="AG665" s="1288" t="s">
        <v>860</v>
      </c>
      <c r="AH665" s="1288"/>
      <c r="AZ665" s="2"/>
      <c r="BA665" s="2"/>
      <c r="BB665" s="2"/>
      <c r="BC665" s="2"/>
      <c r="BD665" s="2"/>
      <c r="BE665" s="2"/>
      <c r="BF665" s="2"/>
      <c r="BG665" s="2"/>
      <c r="BH665" s="2"/>
      <c r="BI665" s="2"/>
      <c r="BJ665" s="2"/>
      <c r="BK665" s="2"/>
      <c r="BL665" s="2"/>
      <c r="BM665" s="2"/>
      <c r="DX665" s="1269" t="e">
        <f t="shared" si="4"/>
        <v>#VALUE!</v>
      </c>
      <c r="DY665" s="1269"/>
      <c r="DZ665" s="1269"/>
      <c r="EA665" s="1269"/>
      <c r="EB665" s="1269"/>
      <c r="EC665" s="1269" t="e">
        <f t="shared" si="5"/>
        <v>#VALUE!</v>
      </c>
      <c r="ED665" s="1269"/>
      <c r="EE665" s="1269"/>
      <c r="EF665" s="1269"/>
      <c r="EG665" s="1269"/>
      <c r="EH665" s="1269" t="e">
        <f t="shared" si="6"/>
        <v>#VALUE!</v>
      </c>
      <c r="EI665" s="1269"/>
      <c r="EJ665" s="1269"/>
      <c r="EK665" s="1269"/>
      <c r="EL665" s="1269"/>
      <c r="EM665" s="1269" t="e">
        <f t="shared" si="7"/>
        <v>#VALUE!</v>
      </c>
      <c r="EN665" s="1269"/>
      <c r="EO665" s="1269"/>
      <c r="EP665" s="1269"/>
      <c r="EQ665" s="1269"/>
      <c r="ER665" s="1269" t="e">
        <f t="shared" si="8"/>
        <v>#VALUE!</v>
      </c>
      <c r="ES665" s="1269"/>
      <c r="ET665" s="1269"/>
      <c r="EU665" s="1269"/>
      <c r="EV665" s="1269"/>
      <c r="EW665" s="1269" t="e">
        <f t="shared" si="9"/>
        <v>#VALUE!</v>
      </c>
      <c r="EX665" s="1269"/>
      <c r="EY665" s="1269"/>
      <c r="EZ665" s="1269"/>
      <c r="FA665" s="1269"/>
    </row>
    <row r="666" spans="1:157" ht="13.2" customHeight="1">
      <c r="A666" s="17"/>
      <c r="T666" s="17"/>
      <c r="AZ666" s="2"/>
      <c r="BA666" s="2"/>
      <c r="BB666" s="2"/>
      <c r="BC666" s="2"/>
      <c r="BD666" s="2"/>
      <c r="BE666" s="2"/>
      <c r="BF666" s="2"/>
      <c r="BG666" s="2"/>
      <c r="BH666" s="2"/>
      <c r="BI666" s="2"/>
      <c r="BJ666" s="2"/>
      <c r="BK666" s="2"/>
      <c r="BL666" s="2"/>
      <c r="BM666" s="2"/>
      <c r="DX666" s="1269" t="e">
        <f t="shared" si="4"/>
        <v>#VALUE!</v>
      </c>
      <c r="DY666" s="1269"/>
      <c r="DZ666" s="1269"/>
      <c r="EA666" s="1269"/>
      <c r="EB666" s="1269"/>
      <c r="EC666" s="1269" t="e">
        <f t="shared" si="5"/>
        <v>#VALUE!</v>
      </c>
      <c r="ED666" s="1269"/>
      <c r="EE666" s="1269"/>
      <c r="EF666" s="1269"/>
      <c r="EG666" s="1269"/>
      <c r="EH666" s="1269" t="e">
        <f t="shared" si="6"/>
        <v>#VALUE!</v>
      </c>
      <c r="EI666" s="1269"/>
      <c r="EJ666" s="1269"/>
      <c r="EK666" s="1269"/>
      <c r="EL666" s="1269"/>
      <c r="EM666" s="1269" t="e">
        <f t="shared" si="7"/>
        <v>#VALUE!</v>
      </c>
      <c r="EN666" s="1269"/>
      <c r="EO666" s="1269"/>
      <c r="EP666" s="1269"/>
      <c r="EQ666" s="1269"/>
      <c r="ER666" s="1269" t="e">
        <f t="shared" si="8"/>
        <v>#VALUE!</v>
      </c>
      <c r="ES666" s="1269"/>
      <c r="ET666" s="1269"/>
      <c r="EU666" s="1269"/>
      <c r="EV666" s="1269"/>
      <c r="EW666" s="1269" t="e">
        <f t="shared" si="9"/>
        <v>#VALUE!</v>
      </c>
      <c r="EX666" s="1269"/>
      <c r="EY666" s="1269"/>
      <c r="EZ666" s="1269"/>
      <c r="FA666" s="1269"/>
    </row>
    <row r="667" spans="1:157" ht="13.2" customHeight="1">
      <c r="A667" s="36" t="s">
        <v>86</v>
      </c>
      <c r="B667" t="s">
        <v>1356</v>
      </c>
      <c r="G667" s="1278" t="str">
        <f>C639</f>
        <v>HCD Infill Infrastructure Grant (IIG)</v>
      </c>
      <c r="H667" s="1278"/>
      <c r="I667" s="1278"/>
      <c r="J667" s="1278"/>
      <c r="K667" s="1278"/>
      <c r="L667" s="1278"/>
      <c r="M667" s="1278"/>
      <c r="N667" s="1278"/>
      <c r="O667" s="1278"/>
      <c r="P667" s="1278"/>
      <c r="Q667" s="1278"/>
      <c r="R667" s="1278"/>
      <c r="T667" s="36" t="s">
        <v>1348</v>
      </c>
      <c r="U667" t="s">
        <v>1356</v>
      </c>
      <c r="Z667" s="1278" t="str">
        <f>C640</f>
        <v>Deferred Developer Fee</v>
      </c>
      <c r="AA667" s="1278"/>
      <c r="AB667" s="1278"/>
      <c r="AC667" s="1278"/>
      <c r="AD667" s="1278"/>
      <c r="AE667" s="1278"/>
      <c r="AF667" s="1278"/>
      <c r="AG667" s="1278"/>
      <c r="AH667" s="1278"/>
      <c r="AI667" s="1278"/>
      <c r="AJ667" s="1278"/>
      <c r="AK667" s="1278"/>
      <c r="AZ667" s="2"/>
      <c r="BA667" s="2"/>
      <c r="BB667" s="2"/>
      <c r="BC667" s="2"/>
      <c r="BD667" s="2"/>
      <c r="BE667" s="2"/>
      <c r="BF667" s="2"/>
      <c r="BG667" s="2"/>
      <c r="BH667" s="2"/>
      <c r="BI667" s="2"/>
      <c r="BJ667" s="2"/>
      <c r="BK667" s="2"/>
      <c r="BL667" s="2"/>
      <c r="BM667" s="2"/>
      <c r="DX667" s="1269" t="e">
        <f t="shared" si="4"/>
        <v>#VALUE!</v>
      </c>
      <c r="DY667" s="1269"/>
      <c r="DZ667" s="1269"/>
      <c r="EA667" s="1269"/>
      <c r="EB667" s="1269"/>
      <c r="EC667" s="1269" t="e">
        <f t="shared" si="5"/>
        <v>#VALUE!</v>
      </c>
      <c r="ED667" s="1269"/>
      <c r="EE667" s="1269"/>
      <c r="EF667" s="1269"/>
      <c r="EG667" s="1269"/>
      <c r="EH667" s="1269" t="e">
        <f t="shared" si="6"/>
        <v>#VALUE!</v>
      </c>
      <c r="EI667" s="1269"/>
      <c r="EJ667" s="1269"/>
      <c r="EK667" s="1269"/>
      <c r="EL667" s="1269"/>
      <c r="EM667" s="1269" t="e">
        <f t="shared" si="7"/>
        <v>#VALUE!</v>
      </c>
      <c r="EN667" s="1269"/>
      <c r="EO667" s="1269"/>
      <c r="EP667" s="1269"/>
      <c r="EQ667" s="1269"/>
      <c r="ER667" s="1269" t="e">
        <f t="shared" si="8"/>
        <v>#VALUE!</v>
      </c>
      <c r="ES667" s="1269"/>
      <c r="ET667" s="1269"/>
      <c r="EU667" s="1269"/>
      <c r="EV667" s="1269"/>
      <c r="EW667" s="1269" t="e">
        <f t="shared" si="9"/>
        <v>#VALUE!</v>
      </c>
      <c r="EX667" s="1269"/>
      <c r="EY667" s="1269"/>
      <c r="EZ667" s="1269"/>
      <c r="FA667" s="1269"/>
    </row>
    <row r="668" spans="1:157" ht="13.2" customHeight="1">
      <c r="A668" s="17"/>
      <c r="B668" t="s">
        <v>1098</v>
      </c>
      <c r="G668" s="1331" t="str">
        <f>Z660</f>
        <v>651 Bannon Street, Suite 400</v>
      </c>
      <c r="H668" s="1331"/>
      <c r="I668" s="1331"/>
      <c r="J668" s="1331"/>
      <c r="K668" s="1331"/>
      <c r="L668" s="1331"/>
      <c r="M668" s="1331"/>
      <c r="N668" s="1331"/>
      <c r="O668" s="1331"/>
      <c r="P668" s="1331"/>
      <c r="Q668" s="1331"/>
      <c r="R668" s="1331"/>
      <c r="T668" s="17"/>
      <c r="U668" t="s">
        <v>1098</v>
      </c>
      <c r="Z668" s="1331" t="str">
        <f>G602</f>
        <v xml:space="preserve">11673 George Cooke Express Dr. </v>
      </c>
      <c r="AA668" s="1331"/>
      <c r="AB668" s="1331"/>
      <c r="AC668" s="1331"/>
      <c r="AD668" s="1331"/>
      <c r="AE668" s="1331"/>
      <c r="AF668" s="1331"/>
      <c r="AG668" s="1331"/>
      <c r="AH668" s="1331"/>
      <c r="AI668" s="1331"/>
      <c r="AJ668" s="1331"/>
      <c r="AK668" s="1331"/>
      <c r="AZ668" s="2"/>
      <c r="BA668" s="2"/>
      <c r="BB668" s="2"/>
      <c r="BC668" s="2"/>
      <c r="BD668" s="2"/>
      <c r="BE668" s="2"/>
      <c r="BF668" s="2"/>
      <c r="BG668" s="2"/>
      <c r="BH668" s="2"/>
      <c r="BI668" s="2"/>
      <c r="BJ668" s="2"/>
      <c r="BK668" s="2"/>
      <c r="BL668" s="2"/>
      <c r="BM668" s="2"/>
      <c r="DX668" s="1269" t="e">
        <f t="shared" si="4"/>
        <v>#VALUE!</v>
      </c>
      <c r="DY668" s="1269"/>
      <c r="DZ668" s="1269"/>
      <c r="EA668" s="1269"/>
      <c r="EB668" s="1269"/>
      <c r="EC668" s="1269" t="e">
        <f t="shared" si="5"/>
        <v>#VALUE!</v>
      </c>
      <c r="ED668" s="1269"/>
      <c r="EE668" s="1269"/>
      <c r="EF668" s="1269"/>
      <c r="EG668" s="1269"/>
      <c r="EH668" s="1269" t="e">
        <f t="shared" si="6"/>
        <v>#VALUE!</v>
      </c>
      <c r="EI668" s="1269"/>
      <c r="EJ668" s="1269"/>
      <c r="EK668" s="1269"/>
      <c r="EL668" s="1269"/>
      <c r="EM668" s="1269" t="e">
        <f t="shared" si="7"/>
        <v>#VALUE!</v>
      </c>
      <c r="EN668" s="1269"/>
      <c r="EO668" s="1269"/>
      <c r="EP668" s="1269"/>
      <c r="EQ668" s="1269"/>
      <c r="ER668" s="1269" t="e">
        <f t="shared" si="8"/>
        <v>#VALUE!</v>
      </c>
      <c r="ES668" s="1269"/>
      <c r="ET668" s="1269"/>
      <c r="EU668" s="1269"/>
      <c r="EV668" s="1269"/>
      <c r="EW668" s="1269" t="e">
        <f t="shared" si="9"/>
        <v>#VALUE!</v>
      </c>
      <c r="EX668" s="1269"/>
      <c r="EY668" s="1269"/>
      <c r="EZ668" s="1269"/>
      <c r="FA668" s="1269"/>
    </row>
    <row r="669" spans="1:157" ht="13.2" customHeight="1">
      <c r="A669" s="17"/>
      <c r="B669" t="s">
        <v>944</v>
      </c>
      <c r="G669" s="1331" t="str">
        <f>Z661</f>
        <v>Sacramento, CA 95811</v>
      </c>
      <c r="H669" s="1331"/>
      <c r="I669" s="1331"/>
      <c r="J669" s="1331"/>
      <c r="K669" s="1331"/>
      <c r="L669" s="1331"/>
      <c r="M669" s="1331"/>
      <c r="N669" s="1331"/>
      <c r="O669" s="1331"/>
      <c r="P669" s="1331"/>
      <c r="Q669" s="1331"/>
      <c r="R669" s="1331"/>
      <c r="T669" s="17"/>
      <c r="U669" t="s">
        <v>944</v>
      </c>
      <c r="Z669" s="1292" t="str">
        <f>G603</f>
        <v>San Diego, CA 92127</v>
      </c>
      <c r="AA669" s="1292"/>
      <c r="AB669" s="1292"/>
      <c r="AC669" s="1292"/>
      <c r="AD669" s="1292"/>
      <c r="AE669" s="1292"/>
      <c r="AF669" s="1292"/>
      <c r="AG669" s="1292"/>
      <c r="AH669" s="1292"/>
      <c r="AI669" s="1292"/>
      <c r="AJ669" s="1292"/>
      <c r="AK669" s="1292"/>
      <c r="AZ669" s="2"/>
      <c r="BA669" s="2"/>
      <c r="BB669" s="2"/>
      <c r="BC669" s="2"/>
      <c r="BD669" s="2"/>
      <c r="BE669" s="2"/>
      <c r="BF669" s="2"/>
      <c r="BG669" s="2"/>
      <c r="BH669" s="2"/>
      <c r="BI669" s="2"/>
      <c r="BJ669" s="2"/>
      <c r="BK669" s="2"/>
      <c r="BL669" s="2"/>
      <c r="BM669" s="2"/>
      <c r="DX669" s="1269" t="e">
        <f t="shared" si="4"/>
        <v>#VALUE!</v>
      </c>
      <c r="DY669" s="1269"/>
      <c r="DZ669" s="1269"/>
      <c r="EA669" s="1269"/>
      <c r="EB669" s="1269"/>
      <c r="EC669" s="1269" t="e">
        <f t="shared" si="5"/>
        <v>#VALUE!</v>
      </c>
      <c r="ED669" s="1269"/>
      <c r="EE669" s="1269"/>
      <c r="EF669" s="1269"/>
      <c r="EG669" s="1269"/>
      <c r="EH669" s="1269" t="e">
        <f t="shared" si="6"/>
        <v>#VALUE!</v>
      </c>
      <c r="EI669" s="1269"/>
      <c r="EJ669" s="1269"/>
      <c r="EK669" s="1269"/>
      <c r="EL669" s="1269"/>
      <c r="EM669" s="1269" t="e">
        <f t="shared" si="7"/>
        <v>#VALUE!</v>
      </c>
      <c r="EN669" s="1269"/>
      <c r="EO669" s="1269"/>
      <c r="EP669" s="1269"/>
      <c r="EQ669" s="1269"/>
      <c r="ER669" s="1269" t="e">
        <f t="shared" si="8"/>
        <v>#VALUE!</v>
      </c>
      <c r="ES669" s="1269"/>
      <c r="ET669" s="1269"/>
      <c r="EU669" s="1269"/>
      <c r="EV669" s="1269"/>
      <c r="EW669" s="1269" t="e">
        <f t="shared" si="9"/>
        <v>#VALUE!</v>
      </c>
      <c r="EX669" s="1269"/>
      <c r="EY669" s="1269"/>
      <c r="EZ669" s="1269"/>
      <c r="FA669" s="1269"/>
    </row>
    <row r="670" spans="1:157" ht="13.2" customHeight="1">
      <c r="A670" s="17"/>
      <c r="B670" t="s">
        <v>1357</v>
      </c>
      <c r="G670" s="1331" t="str">
        <f>Z662</f>
        <v>Jennifer Seeger</v>
      </c>
      <c r="H670" s="1331"/>
      <c r="I670" s="1331"/>
      <c r="J670" s="1331"/>
      <c r="K670" s="1331"/>
      <c r="L670" s="1331"/>
      <c r="M670" s="1331"/>
      <c r="N670" s="1331"/>
      <c r="O670" s="1331"/>
      <c r="P670" s="1331"/>
      <c r="Q670" s="1331"/>
      <c r="R670" s="1331"/>
      <c r="T670" s="17"/>
      <c r="U670" t="s">
        <v>1357</v>
      </c>
      <c r="Z670" s="1292" t="str">
        <f>G604</f>
        <v>James Silverwood</v>
      </c>
      <c r="AA670" s="1292"/>
      <c r="AB670" s="1292"/>
      <c r="AC670" s="1292"/>
      <c r="AD670" s="1292"/>
      <c r="AE670" s="1292"/>
      <c r="AF670" s="1292"/>
      <c r="AG670" s="1292"/>
      <c r="AH670" s="1292"/>
      <c r="AI670" s="1292"/>
      <c r="AJ670" s="1292"/>
      <c r="AK670" s="129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269" t="e">
        <f t="shared" si="4"/>
        <v>#VALUE!</v>
      </c>
      <c r="DY670" s="1269"/>
      <c r="DZ670" s="1269"/>
      <c r="EA670" s="1269"/>
      <c r="EB670" s="1269"/>
      <c r="EC670" s="1269" t="e">
        <f t="shared" si="5"/>
        <v>#VALUE!</v>
      </c>
      <c r="ED670" s="1269"/>
      <c r="EE670" s="1269"/>
      <c r="EF670" s="1269"/>
      <c r="EG670" s="1269"/>
      <c r="EH670" s="1269" t="e">
        <f t="shared" si="6"/>
        <v>#VALUE!</v>
      </c>
      <c r="EI670" s="1269"/>
      <c r="EJ670" s="1269"/>
      <c r="EK670" s="1269"/>
      <c r="EL670" s="1269"/>
      <c r="EM670" s="1269" t="e">
        <f t="shared" si="7"/>
        <v>#VALUE!</v>
      </c>
      <c r="EN670" s="1269"/>
      <c r="EO670" s="1269"/>
      <c r="EP670" s="1269"/>
      <c r="EQ670" s="1269"/>
      <c r="ER670" s="1269" t="e">
        <f t="shared" si="8"/>
        <v>#VALUE!</v>
      </c>
      <c r="ES670" s="1269"/>
      <c r="ET670" s="1269"/>
      <c r="EU670" s="1269"/>
      <c r="EV670" s="1269"/>
      <c r="EW670" s="1269" t="e">
        <f t="shared" si="9"/>
        <v>#VALUE!</v>
      </c>
      <c r="EX670" s="1269"/>
      <c r="EY670" s="1269"/>
      <c r="EZ670" s="1269"/>
      <c r="FA670" s="1269"/>
    </row>
    <row r="671" spans="1:157" ht="13.2" customHeight="1">
      <c r="A671" s="17"/>
      <c r="B671" t="s">
        <v>841</v>
      </c>
      <c r="G671" s="1270" t="str">
        <f>Z663</f>
        <v>916-263-2771</v>
      </c>
      <c r="H671" s="1270"/>
      <c r="I671" s="1270"/>
      <c r="J671" s="1270"/>
      <c r="K671" s="1270"/>
      <c r="L671" s="1270"/>
      <c r="O671" s="808" t="s">
        <v>1102</v>
      </c>
      <c r="P671" s="1271" t="s">
        <v>2693</v>
      </c>
      <c r="Q671" s="1271"/>
      <c r="R671" s="1271"/>
      <c r="T671" s="17"/>
      <c r="U671" t="s">
        <v>841</v>
      </c>
      <c r="Z671" s="1270" t="str">
        <f>G605</f>
        <v>858-679-2828</v>
      </c>
      <c r="AA671" s="1270"/>
      <c r="AB671" s="1270"/>
      <c r="AC671" s="1270"/>
      <c r="AD671" s="1270"/>
      <c r="AE671" s="1270"/>
      <c r="AH671" s="808" t="s">
        <v>1102</v>
      </c>
      <c r="AI671" s="1271" t="s">
        <v>2693</v>
      </c>
      <c r="AJ671" s="1271"/>
      <c r="AK671" s="1271"/>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269" t="e">
        <f t="shared" si="4"/>
        <v>#VALUE!</v>
      </c>
      <c r="DY671" s="1269"/>
      <c r="DZ671" s="1269"/>
      <c r="EA671" s="1269"/>
      <c r="EB671" s="1269"/>
      <c r="EC671" s="1269" t="e">
        <f t="shared" si="5"/>
        <v>#VALUE!</v>
      </c>
      <c r="ED671" s="1269"/>
      <c r="EE671" s="1269"/>
      <c r="EF671" s="1269"/>
      <c r="EG671" s="1269"/>
      <c r="EH671" s="1269" t="e">
        <f t="shared" si="6"/>
        <v>#VALUE!</v>
      </c>
      <c r="EI671" s="1269"/>
      <c r="EJ671" s="1269"/>
      <c r="EK671" s="1269"/>
      <c r="EL671" s="1269"/>
      <c r="EM671" s="1269" t="e">
        <f t="shared" si="7"/>
        <v>#VALUE!</v>
      </c>
      <c r="EN671" s="1269"/>
      <c r="EO671" s="1269"/>
      <c r="EP671" s="1269"/>
      <c r="EQ671" s="1269"/>
      <c r="ER671" s="1269" t="e">
        <f t="shared" si="8"/>
        <v>#VALUE!</v>
      </c>
      <c r="ES671" s="1269"/>
      <c r="ET671" s="1269"/>
      <c r="EU671" s="1269"/>
      <c r="EV671" s="1269"/>
      <c r="EW671" s="1269" t="e">
        <f t="shared" si="9"/>
        <v>#VALUE!</v>
      </c>
      <c r="EX671" s="1269"/>
      <c r="EY671" s="1269"/>
      <c r="EZ671" s="1269"/>
      <c r="FA671" s="1269"/>
    </row>
    <row r="672" spans="1:157" ht="13.2" customHeight="1">
      <c r="A672" s="17"/>
      <c r="B672" t="s">
        <v>1358</v>
      </c>
      <c r="H672" s="1331" t="s">
        <v>1313</v>
      </c>
      <c r="I672" s="1331"/>
      <c r="J672" s="1331"/>
      <c r="K672" s="1331"/>
      <c r="L672" s="1331"/>
      <c r="M672" s="1331"/>
      <c r="N672" s="1331"/>
      <c r="O672" s="1331"/>
      <c r="P672" s="1331"/>
      <c r="Q672" s="1331"/>
      <c r="R672" s="1331"/>
      <c r="T672" s="17"/>
      <c r="U672" t="s">
        <v>1358</v>
      </c>
      <c r="AA672" s="1331" t="s">
        <v>1947</v>
      </c>
      <c r="AB672" s="1331"/>
      <c r="AC672" s="1331"/>
      <c r="AD672" s="1331"/>
      <c r="AE672" s="1331"/>
      <c r="AF672" s="1331"/>
      <c r="AG672" s="1331"/>
      <c r="AH672" s="1331"/>
      <c r="AI672" s="1331"/>
      <c r="AJ672" s="1331"/>
      <c r="AK672" s="1331"/>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269" t="e">
        <f t="shared" si="4"/>
        <v>#VALUE!</v>
      </c>
      <c r="DY672" s="1269"/>
      <c r="DZ672" s="1269"/>
      <c r="EA672" s="1269"/>
      <c r="EB672" s="1269"/>
      <c r="EC672" s="1269" t="e">
        <f t="shared" si="5"/>
        <v>#VALUE!</v>
      </c>
      <c r="ED672" s="1269"/>
      <c r="EE672" s="1269"/>
      <c r="EF672" s="1269"/>
      <c r="EG672" s="1269"/>
      <c r="EH672" s="1269" t="e">
        <f t="shared" si="6"/>
        <v>#VALUE!</v>
      </c>
      <c r="EI672" s="1269"/>
      <c r="EJ672" s="1269"/>
      <c r="EK672" s="1269"/>
      <c r="EL672" s="1269"/>
      <c r="EM672" s="1269" t="e">
        <f t="shared" si="7"/>
        <v>#VALUE!</v>
      </c>
      <c r="EN672" s="1269"/>
      <c r="EO672" s="1269"/>
      <c r="EP672" s="1269"/>
      <c r="EQ672" s="1269"/>
      <c r="ER672" s="1269" t="e">
        <f t="shared" si="8"/>
        <v>#VALUE!</v>
      </c>
      <c r="ES672" s="1269"/>
      <c r="ET672" s="1269"/>
      <c r="EU672" s="1269"/>
      <c r="EV672" s="1269"/>
      <c r="EW672" s="1269" t="e">
        <f t="shared" si="9"/>
        <v>#VALUE!</v>
      </c>
      <c r="EX672" s="1269"/>
      <c r="EY672" s="1269"/>
      <c r="EZ672" s="1269"/>
      <c r="FA672" s="1269"/>
    </row>
    <row r="673" spans="1:157" ht="13.2" customHeight="1">
      <c r="A673" s="17"/>
      <c r="B673" t="s">
        <v>1360</v>
      </c>
      <c r="N673" s="1288" t="s">
        <v>860</v>
      </c>
      <c r="O673" s="1288"/>
      <c r="T673" s="17"/>
      <c r="U673" t="s">
        <v>1360</v>
      </c>
      <c r="AG673" s="1288" t="s">
        <v>860</v>
      </c>
      <c r="AH673" s="1288"/>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269" t="e">
        <f t="shared" si="4"/>
        <v>#VALUE!</v>
      </c>
      <c r="DY673" s="1269"/>
      <c r="DZ673" s="1269"/>
      <c r="EA673" s="1269"/>
      <c r="EB673" s="1269"/>
      <c r="EC673" s="1269" t="e">
        <f t="shared" si="5"/>
        <v>#VALUE!</v>
      </c>
      <c r="ED673" s="1269"/>
      <c r="EE673" s="1269"/>
      <c r="EF673" s="1269"/>
      <c r="EG673" s="1269"/>
      <c r="EH673" s="1269" t="e">
        <f t="shared" si="6"/>
        <v>#VALUE!</v>
      </c>
      <c r="EI673" s="1269"/>
      <c r="EJ673" s="1269"/>
      <c r="EK673" s="1269"/>
      <c r="EL673" s="1269"/>
      <c r="EM673" s="1269" t="e">
        <f t="shared" si="7"/>
        <v>#VALUE!</v>
      </c>
      <c r="EN673" s="1269"/>
      <c r="EO673" s="1269"/>
      <c r="EP673" s="1269"/>
      <c r="EQ673" s="1269"/>
      <c r="ER673" s="1269" t="e">
        <f t="shared" si="8"/>
        <v>#VALUE!</v>
      </c>
      <c r="ES673" s="1269"/>
      <c r="ET673" s="1269"/>
      <c r="EU673" s="1269"/>
      <c r="EV673" s="1269"/>
      <c r="EW673" s="1269" t="e">
        <f t="shared" si="9"/>
        <v>#VALUE!</v>
      </c>
      <c r="EX673" s="1269"/>
      <c r="EY673" s="1269"/>
      <c r="EZ673" s="1269"/>
      <c r="FA673" s="1269"/>
    </row>
    <row r="674" spans="1:157" ht="13.2"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269" t="e">
        <f t="shared" si="4"/>
        <v>#VALUE!</v>
      </c>
      <c r="DY674" s="1269"/>
      <c r="DZ674" s="1269"/>
      <c r="EA674" s="1269"/>
      <c r="EB674" s="1269"/>
      <c r="EC674" s="1269" t="e">
        <f t="shared" si="5"/>
        <v>#VALUE!</v>
      </c>
      <c r="ED674" s="1269"/>
      <c r="EE674" s="1269"/>
      <c r="EF674" s="1269"/>
      <c r="EG674" s="1269"/>
      <c r="EH674" s="1269" t="e">
        <f t="shared" si="6"/>
        <v>#VALUE!</v>
      </c>
      <c r="EI674" s="1269"/>
      <c r="EJ674" s="1269"/>
      <c r="EK674" s="1269"/>
      <c r="EL674" s="1269"/>
      <c r="EM674" s="1269" t="e">
        <f t="shared" si="7"/>
        <v>#VALUE!</v>
      </c>
      <c r="EN674" s="1269"/>
      <c r="EO674" s="1269"/>
      <c r="EP674" s="1269"/>
      <c r="EQ674" s="1269"/>
      <c r="ER674" s="1269" t="e">
        <f t="shared" si="8"/>
        <v>#VALUE!</v>
      </c>
      <c r="ES674" s="1269"/>
      <c r="ET674" s="1269"/>
      <c r="EU674" s="1269"/>
      <c r="EV674" s="1269"/>
      <c r="EW674" s="1269" t="e">
        <f t="shared" si="9"/>
        <v>#VALUE!</v>
      </c>
      <c r="EX674" s="1269"/>
      <c r="EY674" s="1269"/>
      <c r="EZ674" s="1269"/>
      <c r="FA674" s="1269"/>
    </row>
    <row r="675" spans="1:157" ht="13.2" customHeight="1">
      <c r="A675" s="36" t="s">
        <v>1349</v>
      </c>
      <c r="B675" t="s">
        <v>1356</v>
      </c>
      <c r="G675" s="1278">
        <f>C641</f>
        <v>0</v>
      </c>
      <c r="H675" s="1278"/>
      <c r="I675" s="1278"/>
      <c r="J675" s="1278"/>
      <c r="K675" s="1278"/>
      <c r="L675" s="1278"/>
      <c r="M675" s="1278"/>
      <c r="N675" s="1278"/>
      <c r="O675" s="1278"/>
      <c r="P675" s="1278"/>
      <c r="Q675" s="1278"/>
      <c r="R675" s="1278"/>
      <c r="T675" s="36" t="s">
        <v>1350</v>
      </c>
      <c r="U675" t="s">
        <v>1356</v>
      </c>
      <c r="Z675" s="1278">
        <f>C642</f>
        <v>0</v>
      </c>
      <c r="AA675" s="1278"/>
      <c r="AB675" s="1278"/>
      <c r="AC675" s="1278"/>
      <c r="AD675" s="1278"/>
      <c r="AE675" s="1278"/>
      <c r="AF675" s="1278"/>
      <c r="AG675" s="1278"/>
      <c r="AH675" s="1278"/>
      <c r="AI675" s="1278"/>
      <c r="AJ675" s="1278"/>
      <c r="AK675" s="1278"/>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269" t="e">
        <f t="shared" si="4"/>
        <v>#VALUE!</v>
      </c>
      <c r="DY675" s="1269"/>
      <c r="DZ675" s="1269"/>
      <c r="EA675" s="1269"/>
      <c r="EB675" s="1269"/>
      <c r="EC675" s="1269" t="e">
        <f t="shared" si="5"/>
        <v>#VALUE!</v>
      </c>
      <c r="ED675" s="1269"/>
      <c r="EE675" s="1269"/>
      <c r="EF675" s="1269"/>
      <c r="EG675" s="1269"/>
      <c r="EH675" s="1269" t="e">
        <f t="shared" si="6"/>
        <v>#VALUE!</v>
      </c>
      <c r="EI675" s="1269"/>
      <c r="EJ675" s="1269"/>
      <c r="EK675" s="1269"/>
      <c r="EL675" s="1269"/>
      <c r="EM675" s="1269" t="e">
        <f t="shared" si="7"/>
        <v>#VALUE!</v>
      </c>
      <c r="EN675" s="1269"/>
      <c r="EO675" s="1269"/>
      <c r="EP675" s="1269"/>
      <c r="EQ675" s="1269"/>
      <c r="ER675" s="1269" t="e">
        <f t="shared" si="8"/>
        <v>#VALUE!</v>
      </c>
      <c r="ES675" s="1269"/>
      <c r="ET675" s="1269"/>
      <c r="EU675" s="1269"/>
      <c r="EV675" s="1269"/>
      <c r="EW675" s="1269" t="e">
        <f t="shared" si="9"/>
        <v>#VALUE!</v>
      </c>
      <c r="EX675" s="1269"/>
      <c r="EY675" s="1269"/>
      <c r="EZ675" s="1269"/>
      <c r="FA675" s="1269"/>
    </row>
    <row r="676" spans="1:157" ht="13.2" customHeight="1">
      <c r="A676" s="17"/>
      <c r="B676" t="s">
        <v>1098</v>
      </c>
      <c r="G676" s="1331"/>
      <c r="H676" s="1331"/>
      <c r="I676" s="1331"/>
      <c r="J676" s="1331"/>
      <c r="K676" s="1331"/>
      <c r="L676" s="1331"/>
      <c r="M676" s="1331"/>
      <c r="N676" s="1331"/>
      <c r="O676" s="1331"/>
      <c r="P676" s="1331"/>
      <c r="Q676" s="1331"/>
      <c r="R676" s="1331"/>
      <c r="T676" s="17"/>
      <c r="U676" t="s">
        <v>1098</v>
      </c>
      <c r="Z676" s="1331"/>
      <c r="AA676" s="1331"/>
      <c r="AB676" s="1331"/>
      <c r="AC676" s="1331"/>
      <c r="AD676" s="1331"/>
      <c r="AE676" s="1331"/>
      <c r="AF676" s="1331"/>
      <c r="AG676" s="1331"/>
      <c r="AH676" s="1331"/>
      <c r="AI676" s="1331"/>
      <c r="AJ676" s="1331"/>
      <c r="AK676" s="1331"/>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269" t="e">
        <f t="shared" si="4"/>
        <v>#VALUE!</v>
      </c>
      <c r="DY676" s="1269"/>
      <c r="DZ676" s="1269"/>
      <c r="EA676" s="1269"/>
      <c r="EB676" s="1269"/>
      <c r="EC676" s="1269" t="e">
        <f t="shared" si="5"/>
        <v>#VALUE!</v>
      </c>
      <c r="ED676" s="1269"/>
      <c r="EE676" s="1269"/>
      <c r="EF676" s="1269"/>
      <c r="EG676" s="1269"/>
      <c r="EH676" s="1269" t="e">
        <f t="shared" si="6"/>
        <v>#VALUE!</v>
      </c>
      <c r="EI676" s="1269"/>
      <c r="EJ676" s="1269"/>
      <c r="EK676" s="1269"/>
      <c r="EL676" s="1269"/>
      <c r="EM676" s="1269" t="e">
        <f t="shared" si="7"/>
        <v>#VALUE!</v>
      </c>
      <c r="EN676" s="1269"/>
      <c r="EO676" s="1269"/>
      <c r="EP676" s="1269"/>
      <c r="EQ676" s="1269"/>
      <c r="ER676" s="1269" t="e">
        <f t="shared" si="8"/>
        <v>#VALUE!</v>
      </c>
      <c r="ES676" s="1269"/>
      <c r="ET676" s="1269"/>
      <c r="EU676" s="1269"/>
      <c r="EV676" s="1269"/>
      <c r="EW676" s="1269" t="e">
        <f t="shared" si="9"/>
        <v>#VALUE!</v>
      </c>
      <c r="EX676" s="1269"/>
      <c r="EY676" s="1269"/>
      <c r="EZ676" s="1269"/>
      <c r="FA676" s="1269"/>
    </row>
    <row r="677" spans="1:157" ht="13.2" customHeight="1">
      <c r="A677" s="17"/>
      <c r="B677" t="s">
        <v>944</v>
      </c>
      <c r="G677" s="1331"/>
      <c r="H677" s="1331"/>
      <c r="I677" s="1331"/>
      <c r="J677" s="1331"/>
      <c r="K677" s="1331"/>
      <c r="L677" s="1331"/>
      <c r="M677" s="1331"/>
      <c r="N677" s="1331"/>
      <c r="O677" s="1331"/>
      <c r="P677" s="1331"/>
      <c r="Q677" s="1331"/>
      <c r="R677" s="1331"/>
      <c r="T677" s="17"/>
      <c r="U677" t="s">
        <v>944</v>
      </c>
      <c r="Z677" s="1292"/>
      <c r="AA677" s="1292"/>
      <c r="AB677" s="1292"/>
      <c r="AC677" s="1292"/>
      <c r="AD677" s="1292"/>
      <c r="AE677" s="1292"/>
      <c r="AF677" s="1292"/>
      <c r="AG677" s="1292"/>
      <c r="AH677" s="1292"/>
      <c r="AI677" s="1292"/>
      <c r="AJ677" s="1292"/>
      <c r="AK677" s="1292"/>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269" t="e">
        <f t="shared" si="4"/>
        <v>#VALUE!</v>
      </c>
      <c r="DY677" s="1269"/>
      <c r="DZ677" s="1269"/>
      <c r="EA677" s="1269"/>
      <c r="EB677" s="1269"/>
      <c r="EC677" s="1269" t="e">
        <f t="shared" si="5"/>
        <v>#VALUE!</v>
      </c>
      <c r="ED677" s="1269"/>
      <c r="EE677" s="1269"/>
      <c r="EF677" s="1269"/>
      <c r="EG677" s="1269"/>
      <c r="EH677" s="1269" t="e">
        <f t="shared" si="6"/>
        <v>#VALUE!</v>
      </c>
      <c r="EI677" s="1269"/>
      <c r="EJ677" s="1269"/>
      <c r="EK677" s="1269"/>
      <c r="EL677" s="1269"/>
      <c r="EM677" s="1269" t="e">
        <f t="shared" si="7"/>
        <v>#VALUE!</v>
      </c>
      <c r="EN677" s="1269"/>
      <c r="EO677" s="1269"/>
      <c r="EP677" s="1269"/>
      <c r="EQ677" s="1269"/>
      <c r="ER677" s="1269" t="e">
        <f t="shared" si="8"/>
        <v>#VALUE!</v>
      </c>
      <c r="ES677" s="1269"/>
      <c r="ET677" s="1269"/>
      <c r="EU677" s="1269"/>
      <c r="EV677" s="1269"/>
      <c r="EW677" s="1269" t="e">
        <f t="shared" si="9"/>
        <v>#VALUE!</v>
      </c>
      <c r="EX677" s="1269"/>
      <c r="EY677" s="1269"/>
      <c r="EZ677" s="1269"/>
      <c r="FA677" s="1269"/>
    </row>
    <row r="678" spans="1:157" ht="13.2" customHeight="1">
      <c r="A678" s="17"/>
      <c r="B678" t="s">
        <v>1357</v>
      </c>
      <c r="G678" s="1331"/>
      <c r="H678" s="1331"/>
      <c r="I678" s="1331"/>
      <c r="J678" s="1331"/>
      <c r="K678" s="1331"/>
      <c r="L678" s="1331"/>
      <c r="M678" s="1331"/>
      <c r="N678" s="1331"/>
      <c r="O678" s="1331"/>
      <c r="P678" s="1331"/>
      <c r="Q678" s="1331"/>
      <c r="R678" s="1331"/>
      <c r="T678" s="17"/>
      <c r="U678" t="s">
        <v>1357</v>
      </c>
      <c r="Z678" s="1292"/>
      <c r="AA678" s="1292"/>
      <c r="AB678" s="1292"/>
      <c r="AC678" s="1292"/>
      <c r="AD678" s="1292"/>
      <c r="AE678" s="1292"/>
      <c r="AF678" s="1292"/>
      <c r="AG678" s="1292"/>
      <c r="AH678" s="1292"/>
      <c r="AI678" s="1292"/>
      <c r="AJ678" s="1292"/>
      <c r="AK678" s="1292"/>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269">
        <f>SUMIF(DX643:EB677,"&gt;0")</f>
        <v>1203.5</v>
      </c>
      <c r="DY678" s="1269"/>
      <c r="DZ678" s="1269"/>
      <c r="EA678" s="1269"/>
      <c r="EB678" s="1269"/>
      <c r="EC678" s="1269">
        <f>SUMIF(EC643:EG677,"&gt;0")</f>
        <v>1664.0222222222221</v>
      </c>
      <c r="ED678" s="1269"/>
      <c r="EE678" s="1269"/>
      <c r="EF678" s="1269"/>
      <c r="EG678" s="1269"/>
      <c r="EH678" s="1269">
        <f>SUMIF(EH643:EL677,"&gt;0")</f>
        <v>1715.7599999999998</v>
      </c>
      <c r="EI678" s="1269"/>
      <c r="EJ678" s="1269"/>
      <c r="EK678" s="1269"/>
      <c r="EL678" s="1269"/>
      <c r="EM678" s="1269">
        <f>SUMIF(EM643:EQ677,"&gt;0")</f>
        <v>2043.4</v>
      </c>
      <c r="EN678" s="1269"/>
      <c r="EO678" s="1269"/>
      <c r="EP678" s="1269"/>
      <c r="EQ678" s="1269"/>
      <c r="ER678" s="1269">
        <f>SUMIF(ER643:EV677,"&gt;0")</f>
        <v>0</v>
      </c>
      <c r="ES678" s="1269"/>
      <c r="ET678" s="1269"/>
      <c r="EU678" s="1269"/>
      <c r="EV678" s="1269"/>
      <c r="EW678" s="1269">
        <f>SUMIF(EW643:FA677,"&gt;0")</f>
        <v>0</v>
      </c>
      <c r="EX678" s="1269"/>
      <c r="EY678" s="1269"/>
      <c r="EZ678" s="1269"/>
      <c r="FA678" s="1269"/>
    </row>
    <row r="679" spans="1:157" ht="13.2" customHeight="1">
      <c r="A679" s="17"/>
      <c r="B679" t="s">
        <v>841</v>
      </c>
      <c r="G679" s="1270"/>
      <c r="H679" s="1270"/>
      <c r="I679" s="1270"/>
      <c r="J679" s="1270"/>
      <c r="K679" s="1270"/>
      <c r="L679" s="1270"/>
      <c r="O679" s="808" t="s">
        <v>1102</v>
      </c>
      <c r="P679" s="1271"/>
      <c r="Q679" s="1271"/>
      <c r="R679" s="1271"/>
      <c r="T679" s="17"/>
      <c r="U679" t="s">
        <v>841</v>
      </c>
      <c r="Z679" s="1270"/>
      <c r="AA679" s="1270"/>
      <c r="AB679" s="1270"/>
      <c r="AC679" s="1270"/>
      <c r="AD679" s="1270"/>
      <c r="AE679" s="1270"/>
      <c r="AH679" s="808" t="s">
        <v>1102</v>
      </c>
      <c r="AI679" s="1271"/>
      <c r="AJ679" s="1271"/>
      <c r="AK679" s="1271"/>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3.2" customHeight="1">
      <c r="A680" s="17"/>
      <c r="B680" t="s">
        <v>1358</v>
      </c>
      <c r="H680" s="1331"/>
      <c r="I680" s="1331"/>
      <c r="J680" s="1331"/>
      <c r="K680" s="1331"/>
      <c r="L680" s="1331"/>
      <c r="M680" s="1331"/>
      <c r="N680" s="1331"/>
      <c r="O680" s="1331"/>
      <c r="P680" s="1331"/>
      <c r="Q680" s="1331"/>
      <c r="R680" s="1331"/>
      <c r="T680" s="17"/>
      <c r="U680" t="s">
        <v>1358</v>
      </c>
      <c r="AA680" s="1331"/>
      <c r="AB680" s="1331"/>
      <c r="AC680" s="1331"/>
      <c r="AD680" s="1331"/>
      <c r="AE680" s="1331"/>
      <c r="AF680" s="1331"/>
      <c r="AG680" s="1331"/>
      <c r="AH680" s="1331"/>
      <c r="AI680" s="1331"/>
      <c r="AJ680" s="1331"/>
      <c r="AK680" s="1331"/>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3.2" customHeight="1">
      <c r="A681" s="17"/>
      <c r="B681" t="s">
        <v>1360</v>
      </c>
      <c r="N681" s="1288" t="s">
        <v>710</v>
      </c>
      <c r="O681" s="1288"/>
      <c r="T681" s="17"/>
      <c r="U681" t="s">
        <v>1360</v>
      </c>
      <c r="AG681" s="1288" t="s">
        <v>710</v>
      </c>
      <c r="AH681" s="1288"/>
      <c r="AZ681" s="2"/>
    </row>
    <row r="682" spans="1:157" ht="13.2" customHeight="1">
      <c r="A682" s="17"/>
      <c r="T682" s="17"/>
      <c r="AZ682" s="2"/>
    </row>
    <row r="683" spans="1:157" ht="13.2" customHeight="1">
      <c r="A683" s="36" t="s">
        <v>1351</v>
      </c>
      <c r="B683" t="s">
        <v>1356</v>
      </c>
      <c r="G683" s="1278">
        <f>C643</f>
        <v>0</v>
      </c>
      <c r="H683" s="1278"/>
      <c r="I683" s="1278"/>
      <c r="J683" s="1278"/>
      <c r="K683" s="1278"/>
      <c r="L683" s="1278"/>
      <c r="M683" s="1278"/>
      <c r="N683" s="1278"/>
      <c r="O683" s="1278"/>
      <c r="P683" s="1278"/>
      <c r="Q683" s="1278"/>
      <c r="R683" s="1278"/>
      <c r="T683" s="36" t="s">
        <v>1352</v>
      </c>
      <c r="U683" t="s">
        <v>1356</v>
      </c>
      <c r="Z683" s="1278">
        <f>C644</f>
        <v>0</v>
      </c>
      <c r="AA683" s="1278"/>
      <c r="AB683" s="1278"/>
      <c r="AC683" s="1278"/>
      <c r="AD683" s="1278"/>
      <c r="AE683" s="1278"/>
      <c r="AF683" s="1278"/>
      <c r="AG683" s="1278"/>
      <c r="AH683" s="1278"/>
      <c r="AI683" s="1278"/>
      <c r="AJ683" s="1278"/>
      <c r="AK683" s="1278"/>
      <c r="AZ683" s="2"/>
    </row>
    <row r="684" spans="1:157" ht="13.2" customHeight="1">
      <c r="A684" s="17"/>
      <c r="B684" t="s">
        <v>1098</v>
      </c>
      <c r="G684" s="1331"/>
      <c r="H684" s="1331"/>
      <c r="I684" s="1331"/>
      <c r="J684" s="1331"/>
      <c r="K684" s="1331"/>
      <c r="L684" s="1331"/>
      <c r="M684" s="1331"/>
      <c r="N684" s="1331"/>
      <c r="O684" s="1331"/>
      <c r="P684" s="1331"/>
      <c r="Q684" s="1331"/>
      <c r="R684" s="1331"/>
      <c r="T684" s="17"/>
      <c r="U684" t="s">
        <v>1098</v>
      </c>
      <c r="Z684" s="1331"/>
      <c r="AA684" s="1331"/>
      <c r="AB684" s="1331"/>
      <c r="AC684" s="1331"/>
      <c r="AD684" s="1331"/>
      <c r="AE684" s="1331"/>
      <c r="AF684" s="1331"/>
      <c r="AG684" s="1331"/>
      <c r="AH684" s="1331"/>
      <c r="AI684" s="1331"/>
      <c r="AJ684" s="1331"/>
      <c r="AK684" s="1331"/>
      <c r="AZ684" s="2"/>
    </row>
    <row r="685" spans="1:157" ht="13.2" customHeight="1">
      <c r="A685" s="17"/>
      <c r="B685" t="s">
        <v>944</v>
      </c>
      <c r="G685" s="1331"/>
      <c r="H685" s="1331"/>
      <c r="I685" s="1331"/>
      <c r="J685" s="1331"/>
      <c r="K685" s="1331"/>
      <c r="L685" s="1331"/>
      <c r="M685" s="1331"/>
      <c r="N685" s="1331"/>
      <c r="O685" s="1331"/>
      <c r="P685" s="1331"/>
      <c r="Q685" s="1331"/>
      <c r="R685" s="1331"/>
      <c r="T685" s="17"/>
      <c r="U685" t="s">
        <v>944</v>
      </c>
      <c r="Z685" s="1292"/>
      <c r="AA685" s="1292"/>
      <c r="AB685" s="1292"/>
      <c r="AC685" s="1292"/>
      <c r="AD685" s="1292"/>
      <c r="AE685" s="1292"/>
      <c r="AF685" s="1292"/>
      <c r="AG685" s="1292"/>
      <c r="AH685" s="1292"/>
      <c r="AI685" s="1292"/>
      <c r="AJ685" s="1292"/>
      <c r="AK685" s="1292"/>
      <c r="AZ685" s="2"/>
    </row>
    <row r="686" spans="1:157" ht="13.2" customHeight="1">
      <c r="A686" s="17"/>
      <c r="B686" t="s">
        <v>1357</v>
      </c>
      <c r="G686" s="1331"/>
      <c r="H686" s="1331"/>
      <c r="I686" s="1331"/>
      <c r="J686" s="1331"/>
      <c r="K686" s="1331"/>
      <c r="L686" s="1331"/>
      <c r="M686" s="1331"/>
      <c r="N686" s="1331"/>
      <c r="O686" s="1331"/>
      <c r="P686" s="1331"/>
      <c r="Q686" s="1331"/>
      <c r="R686" s="1331"/>
      <c r="T686" s="17"/>
      <c r="U686" t="s">
        <v>1357</v>
      </c>
      <c r="Z686" s="1292"/>
      <c r="AA686" s="1292"/>
      <c r="AB686" s="1292"/>
      <c r="AC686" s="1292"/>
      <c r="AD686" s="1292"/>
      <c r="AE686" s="1292"/>
      <c r="AF686" s="1292"/>
      <c r="AG686" s="1292"/>
      <c r="AH686" s="1292"/>
      <c r="AI686" s="1292"/>
      <c r="AJ686" s="1292"/>
      <c r="AK686" s="1292"/>
      <c r="AZ686" s="2"/>
    </row>
    <row r="687" spans="1:157" ht="13.2" customHeight="1">
      <c r="A687" s="17"/>
      <c r="B687" t="s">
        <v>841</v>
      </c>
      <c r="G687" s="1270"/>
      <c r="H687" s="1270"/>
      <c r="I687" s="1270"/>
      <c r="J687" s="1270"/>
      <c r="K687" s="1270"/>
      <c r="L687" s="1270"/>
      <c r="O687" s="808" t="s">
        <v>1102</v>
      </c>
      <c r="P687" s="1271"/>
      <c r="Q687" s="1271"/>
      <c r="R687" s="1271"/>
      <c r="T687" s="17"/>
      <c r="U687" t="s">
        <v>841</v>
      </c>
      <c r="Z687" s="1270"/>
      <c r="AA687" s="1270"/>
      <c r="AB687" s="1270"/>
      <c r="AC687" s="1270"/>
      <c r="AD687" s="1270"/>
      <c r="AE687" s="1270"/>
      <c r="AH687" s="808" t="s">
        <v>1102</v>
      </c>
      <c r="AI687" s="1271"/>
      <c r="AJ687" s="1271"/>
      <c r="AK687" s="1271"/>
      <c r="AZ687" s="2"/>
    </row>
    <row r="688" spans="1:157" ht="13.2" customHeight="1">
      <c r="A688" s="17"/>
      <c r="B688" t="s">
        <v>1358</v>
      </c>
      <c r="H688" s="1331"/>
      <c r="I688" s="1331"/>
      <c r="J688" s="1331"/>
      <c r="K688" s="1331"/>
      <c r="L688" s="1331"/>
      <c r="M688" s="1331"/>
      <c r="N688" s="1331"/>
      <c r="O688" s="1331"/>
      <c r="P688" s="1331"/>
      <c r="Q688" s="1331"/>
      <c r="R688" s="1331"/>
      <c r="T688" s="17"/>
      <c r="U688" t="s">
        <v>1358</v>
      </c>
      <c r="AA688" s="1331"/>
      <c r="AB688" s="1331"/>
      <c r="AC688" s="1331"/>
      <c r="AD688" s="1331"/>
      <c r="AE688" s="1331"/>
      <c r="AF688" s="1331"/>
      <c r="AG688" s="1331"/>
      <c r="AH688" s="1331"/>
      <c r="AI688" s="1331"/>
      <c r="AJ688" s="1331"/>
      <c r="AK688" s="1331"/>
      <c r="AZ688" s="2"/>
    </row>
    <row r="689" spans="1:52" ht="13.2" customHeight="1">
      <c r="A689" s="17"/>
      <c r="B689" t="s">
        <v>1360</v>
      </c>
      <c r="N689" s="1288" t="s">
        <v>710</v>
      </c>
      <c r="O689" s="1288"/>
      <c r="T689" s="17"/>
      <c r="U689" t="s">
        <v>1360</v>
      </c>
      <c r="AG689" s="1288" t="s">
        <v>710</v>
      </c>
      <c r="AH689" s="1288"/>
      <c r="AZ689" s="2"/>
    </row>
    <row r="690" spans="1:52" ht="13.2" customHeight="1">
      <c r="A690" s="17"/>
      <c r="T690" s="17"/>
      <c r="AZ690" s="2"/>
    </row>
    <row r="691" spans="1:52" ht="13.2" customHeight="1">
      <c r="A691" s="36" t="s">
        <v>1353</v>
      </c>
      <c r="B691" t="s">
        <v>1356</v>
      </c>
      <c r="G691" s="1278">
        <f>C645</f>
        <v>0</v>
      </c>
      <c r="H691" s="1278"/>
      <c r="I691" s="1278"/>
      <c r="J691" s="1278"/>
      <c r="K691" s="1278"/>
      <c r="L691" s="1278"/>
      <c r="M691" s="1278"/>
      <c r="N691" s="1278"/>
      <c r="O691" s="1278"/>
      <c r="P691" s="1278"/>
      <c r="Q691" s="1278"/>
      <c r="R691" s="1278"/>
      <c r="T691" s="36" t="s">
        <v>1354</v>
      </c>
      <c r="U691" t="s">
        <v>1356</v>
      </c>
      <c r="Z691" s="1278">
        <f>C646</f>
        <v>0</v>
      </c>
      <c r="AA691" s="1278"/>
      <c r="AB691" s="1278"/>
      <c r="AC691" s="1278"/>
      <c r="AD691" s="1278"/>
      <c r="AE691" s="1278"/>
      <c r="AF691" s="1278"/>
      <c r="AG691" s="1278"/>
      <c r="AH691" s="1278"/>
      <c r="AI691" s="1278"/>
      <c r="AJ691" s="1278"/>
      <c r="AK691" s="1278"/>
      <c r="AZ691" s="2"/>
    </row>
    <row r="692" spans="1:52" ht="13.2" customHeight="1">
      <c r="B692" t="s">
        <v>1098</v>
      </c>
      <c r="G692" s="1331"/>
      <c r="H692" s="1331"/>
      <c r="I692" s="1331"/>
      <c r="J692" s="1331"/>
      <c r="K692" s="1331"/>
      <c r="L692" s="1331"/>
      <c r="M692" s="1331"/>
      <c r="N692" s="1331"/>
      <c r="O692" s="1331"/>
      <c r="P692" s="1331"/>
      <c r="Q692" s="1331"/>
      <c r="R692" s="1331"/>
      <c r="T692" s="17"/>
      <c r="U692" t="s">
        <v>1098</v>
      </c>
      <c r="Z692" s="1331"/>
      <c r="AA692" s="1331"/>
      <c r="AB692" s="1331"/>
      <c r="AC692" s="1331"/>
      <c r="AD692" s="1331"/>
      <c r="AE692" s="1331"/>
      <c r="AF692" s="1331"/>
      <c r="AG692" s="1331"/>
      <c r="AH692" s="1331"/>
      <c r="AI692" s="1331"/>
      <c r="AJ692" s="1331"/>
      <c r="AK692" s="1331"/>
      <c r="AZ692" s="2"/>
    </row>
    <row r="693" spans="1:52" ht="13.2" customHeight="1">
      <c r="B693" t="s">
        <v>944</v>
      </c>
      <c r="G693" s="1331"/>
      <c r="H693" s="1331"/>
      <c r="I693" s="1331"/>
      <c r="J693" s="1331"/>
      <c r="K693" s="1331"/>
      <c r="L693" s="1331"/>
      <c r="M693" s="1331"/>
      <c r="N693" s="1331"/>
      <c r="O693" s="1331"/>
      <c r="P693" s="1331"/>
      <c r="Q693" s="1331"/>
      <c r="R693" s="1331"/>
      <c r="U693" t="s">
        <v>944</v>
      </c>
      <c r="Z693" s="1292"/>
      <c r="AA693" s="1292"/>
      <c r="AB693" s="1292"/>
      <c r="AC693" s="1292"/>
      <c r="AD693" s="1292"/>
      <c r="AE693" s="1292"/>
      <c r="AF693" s="1292"/>
      <c r="AG693" s="1292"/>
      <c r="AH693" s="1292"/>
      <c r="AI693" s="1292"/>
      <c r="AJ693" s="1292"/>
      <c r="AK693" s="1292"/>
      <c r="AZ693" s="2"/>
    </row>
    <row r="694" spans="1:52" ht="13.2" customHeight="1">
      <c r="B694" t="s">
        <v>1357</v>
      </c>
      <c r="G694" s="1331"/>
      <c r="H694" s="1331"/>
      <c r="I694" s="1331"/>
      <c r="J694" s="1331"/>
      <c r="K694" s="1331"/>
      <c r="L694" s="1331"/>
      <c r="M694" s="1331"/>
      <c r="N694" s="1331"/>
      <c r="O694" s="1331"/>
      <c r="P694" s="1331"/>
      <c r="Q694" s="1331"/>
      <c r="R694" s="1331"/>
      <c r="U694" t="s">
        <v>1357</v>
      </c>
      <c r="Z694" s="1292"/>
      <c r="AA694" s="1292"/>
      <c r="AB694" s="1292"/>
      <c r="AC694" s="1292"/>
      <c r="AD694" s="1292"/>
      <c r="AE694" s="1292"/>
      <c r="AF694" s="1292"/>
      <c r="AG694" s="1292"/>
      <c r="AH694" s="1292"/>
      <c r="AI694" s="1292"/>
      <c r="AJ694" s="1292"/>
      <c r="AK694" s="1292"/>
      <c r="AZ694" s="2"/>
    </row>
    <row r="695" spans="1:52" ht="13.2" customHeight="1">
      <c r="B695" t="s">
        <v>841</v>
      </c>
      <c r="G695" s="1270"/>
      <c r="H695" s="1270"/>
      <c r="I695" s="1270"/>
      <c r="J695" s="1270"/>
      <c r="K695" s="1270"/>
      <c r="L695" s="1270"/>
      <c r="O695" s="808" t="s">
        <v>1102</v>
      </c>
      <c r="P695" s="1271"/>
      <c r="Q695" s="1271"/>
      <c r="R695" s="1271"/>
      <c r="U695" t="s">
        <v>841</v>
      </c>
      <c r="Z695" s="1270"/>
      <c r="AA695" s="1270"/>
      <c r="AB695" s="1270"/>
      <c r="AC695" s="1270"/>
      <c r="AD695" s="1270"/>
      <c r="AE695" s="1270"/>
      <c r="AH695" s="808" t="s">
        <v>1102</v>
      </c>
      <c r="AI695" s="1271"/>
      <c r="AJ695" s="1271"/>
      <c r="AK695" s="1271"/>
      <c r="AZ695" s="2"/>
    </row>
    <row r="696" spans="1:52" ht="13.2" customHeight="1">
      <c r="B696" t="s">
        <v>1358</v>
      </c>
      <c r="H696" s="1331"/>
      <c r="I696" s="1331"/>
      <c r="J696" s="1331"/>
      <c r="K696" s="1331"/>
      <c r="L696" s="1331"/>
      <c r="M696" s="1331"/>
      <c r="N696" s="1331"/>
      <c r="O696" s="1331"/>
      <c r="P696" s="1331"/>
      <c r="Q696" s="1331"/>
      <c r="R696" s="1331"/>
      <c r="U696" t="s">
        <v>1358</v>
      </c>
      <c r="AA696" s="1331"/>
      <c r="AB696" s="1331"/>
      <c r="AC696" s="1331"/>
      <c r="AD696" s="1331"/>
      <c r="AE696" s="1331"/>
      <c r="AF696" s="1331"/>
      <c r="AG696" s="1331"/>
      <c r="AH696" s="1331"/>
      <c r="AI696" s="1331"/>
      <c r="AJ696" s="1331"/>
      <c r="AK696" s="1331"/>
      <c r="AZ696" s="2"/>
    </row>
    <row r="697" spans="1:52" ht="13.2" customHeight="1">
      <c r="B697" t="s">
        <v>1360</v>
      </c>
      <c r="N697" s="1288" t="s">
        <v>710</v>
      </c>
      <c r="O697" s="1288"/>
      <c r="U697" t="s">
        <v>1360</v>
      </c>
      <c r="AG697" s="1288" t="s">
        <v>710</v>
      </c>
      <c r="AH697" s="1288"/>
      <c r="AZ697" s="2"/>
    </row>
    <row r="698" spans="1:52" ht="13.2" customHeight="1">
      <c r="AZ698" s="2"/>
    </row>
    <row r="699" spans="1:52" ht="13.2" customHeight="1">
      <c r="A699" s="1" t="s">
        <v>926</v>
      </c>
      <c r="C699" s="1" t="s">
        <v>179</v>
      </c>
      <c r="E699" s="1071"/>
      <c r="F699" s="1071"/>
      <c r="G699" s="1071"/>
      <c r="H699" s="1071"/>
      <c r="AZ699" s="2"/>
    </row>
    <row r="700" spans="1:52" ht="13.2" customHeight="1">
      <c r="B700" s="1093"/>
      <c r="C700" s="1093"/>
      <c r="D700" s="811" t="s">
        <v>1373</v>
      </c>
      <c r="E700" s="1093"/>
      <c r="F700" s="1093"/>
      <c r="G700" s="1093"/>
      <c r="H700" s="1093"/>
      <c r="AZ700" s="2"/>
    </row>
    <row r="701" spans="1:52" ht="13.2" customHeight="1">
      <c r="B701" s="1093"/>
      <c r="C701" s="1093"/>
      <c r="E701" s="811" t="s">
        <v>1374</v>
      </c>
      <c r="F701" s="1093"/>
      <c r="G701" s="1093"/>
      <c r="H701" s="1093"/>
      <c r="AE701" s="1288" t="s">
        <v>860</v>
      </c>
      <c r="AF701" s="1288"/>
      <c r="AZ701" s="2"/>
    </row>
    <row r="702" spans="1:52" ht="13.2" customHeight="1">
      <c r="B702" s="1093"/>
      <c r="C702" s="1093"/>
      <c r="D702" s="811" t="s">
        <v>1375</v>
      </c>
      <c r="E702" s="1093"/>
      <c r="F702" s="1093"/>
      <c r="G702" s="1093"/>
      <c r="H702" s="1093"/>
      <c r="AE702" s="1288" t="s">
        <v>860</v>
      </c>
      <c r="AF702" s="1288"/>
      <c r="AZ702" s="2"/>
    </row>
    <row r="703" spans="1:52" ht="13.2" customHeight="1">
      <c r="B703" s="1093"/>
      <c r="C703" s="1093"/>
      <c r="D703" s="811" t="s">
        <v>1376</v>
      </c>
      <c r="E703" s="1093"/>
      <c r="F703" s="1093"/>
      <c r="G703" s="1093"/>
      <c r="H703" s="1093"/>
      <c r="AE703" s="1420">
        <v>46273</v>
      </c>
      <c r="AF703" s="1420"/>
      <c r="AG703" s="1420"/>
      <c r="AH703" s="1420"/>
      <c r="AI703" s="1420"/>
    </row>
    <row r="704" spans="1:52" ht="13.2" customHeight="1">
      <c r="B704" s="1093"/>
      <c r="C704" s="1093"/>
      <c r="D704" s="195" t="s">
        <v>1377</v>
      </c>
      <c r="E704" s="1093"/>
      <c r="F704" s="1093"/>
      <c r="G704" s="1093"/>
      <c r="H704" s="1093"/>
      <c r="AE704" s="1547">
        <v>46364</v>
      </c>
      <c r="AF704" s="1547"/>
      <c r="AG704" s="1547"/>
      <c r="AH704" s="1547"/>
      <c r="AI704" s="1547"/>
    </row>
    <row r="705" spans="1:110" ht="13.2" customHeight="1">
      <c r="B705" s="1093"/>
      <c r="C705" s="1093"/>
    </row>
    <row r="706" spans="1:110" ht="13.2" customHeight="1">
      <c r="B706" s="1093"/>
      <c r="C706" s="1093"/>
      <c r="D706" s="811" t="s">
        <v>1378</v>
      </c>
      <c r="E706" s="1093"/>
      <c r="F706" s="1093"/>
      <c r="G706" s="1093"/>
      <c r="H706" s="1093"/>
      <c r="AE706" s="1420">
        <v>46478</v>
      </c>
      <c r="AF706" s="1420"/>
      <c r="AG706" s="1420"/>
      <c r="AH706" s="1420"/>
      <c r="AI706" s="1420"/>
    </row>
    <row r="707" spans="1:110" ht="13.2" customHeight="1">
      <c r="B707" s="1093"/>
      <c r="C707" s="1093"/>
      <c r="D707" s="811" t="s">
        <v>1379</v>
      </c>
      <c r="E707" s="1093"/>
      <c r="F707" s="1093"/>
      <c r="G707" s="1093"/>
      <c r="H707" s="1093"/>
      <c r="AE707" s="1724">
        <v>0.28000000000000003</v>
      </c>
      <c r="AF707" s="1724"/>
      <c r="AG707" s="1724"/>
      <c r="AH707" s="1724"/>
      <c r="AI707" s="1724"/>
    </row>
    <row r="708" spans="1:110" ht="13.2" customHeight="1">
      <c r="B708" s="1093"/>
      <c r="C708" s="1093"/>
      <c r="D708" s="811" t="s">
        <v>1380</v>
      </c>
      <c r="E708" s="1093"/>
      <c r="F708" s="1093"/>
      <c r="G708" s="1093"/>
      <c r="H708" s="1093"/>
      <c r="W708" s="1278" t="str">
        <f>H344</f>
        <v>Housing Authority of the City of San Diego</v>
      </c>
      <c r="X708" s="1278"/>
      <c r="Y708" s="1278"/>
      <c r="Z708" s="1278"/>
      <c r="AA708" s="1278"/>
      <c r="AB708" s="1278"/>
      <c r="AC708" s="1278"/>
      <c r="AD708" s="1278"/>
      <c r="AE708" s="1278"/>
      <c r="AF708" s="1278"/>
      <c r="AG708" s="1278"/>
      <c r="AH708" s="1278"/>
      <c r="AI708" s="1278"/>
      <c r="AJ708" s="1278"/>
      <c r="AK708" s="1278"/>
    </row>
    <row r="709" spans="1:110" ht="13.2" customHeight="1">
      <c r="B709" s="1093"/>
      <c r="C709" s="1093"/>
      <c r="D709" s="811"/>
      <c r="E709" s="1093"/>
      <c r="F709" s="1093"/>
      <c r="G709" s="1093"/>
      <c r="H709" s="1093"/>
    </row>
    <row r="710" spans="1:110" ht="13.2" customHeight="1">
      <c r="B710" s="1093"/>
      <c r="C710" s="1093"/>
      <c r="D710" s="811" t="s">
        <v>1381</v>
      </c>
      <c r="E710" s="1093"/>
      <c r="F710" s="1093"/>
      <c r="G710" s="1093"/>
      <c r="H710" s="1093"/>
      <c r="AE710" s="1288" t="s">
        <v>710</v>
      </c>
      <c r="AF710" s="1288"/>
    </row>
    <row r="711" spans="1:110" ht="13.2" customHeight="1">
      <c r="B711" s="1093"/>
      <c r="C711" s="1093"/>
      <c r="D711" s="811" t="s">
        <v>1382</v>
      </c>
      <c r="E711" s="1093"/>
      <c r="F711" s="1093"/>
      <c r="G711" s="1093"/>
      <c r="H711" s="1093"/>
      <c r="W711" s="1331" t="s">
        <v>829</v>
      </c>
      <c r="X711" s="1331"/>
      <c r="Y711" s="1331"/>
      <c r="Z711" s="1331"/>
      <c r="AA711" s="1331"/>
      <c r="AB711" s="1331"/>
      <c r="AC711" s="1331"/>
      <c r="AD711" s="1331"/>
      <c r="AE711" s="1331"/>
      <c r="AF711" s="1331"/>
      <c r="AG711" s="1331"/>
      <c r="AH711" s="1331"/>
      <c r="AI711" s="1331"/>
      <c r="AJ711" s="1331"/>
      <c r="AK711" s="1331"/>
    </row>
    <row r="712" spans="1:110" ht="13.2" customHeight="1">
      <c r="B712" s="1093"/>
      <c r="C712" s="1093"/>
      <c r="D712" s="811" t="s">
        <v>1100</v>
      </c>
      <c r="E712" s="1093"/>
      <c r="F712" s="1093"/>
      <c r="G712" s="1093"/>
      <c r="H712" s="1093"/>
      <c r="J712" s="1331"/>
      <c r="K712" s="1331"/>
      <c r="L712" s="1331"/>
      <c r="M712" s="1331"/>
      <c r="N712" s="1331"/>
      <c r="O712" s="1331"/>
      <c r="P712" s="1331"/>
      <c r="Q712" s="1331"/>
      <c r="R712" s="1331"/>
      <c r="S712" s="1331"/>
      <c r="T712" s="1331"/>
      <c r="U712" s="1331"/>
      <c r="V712" s="1331"/>
      <c r="W712" s="1331"/>
      <c r="X712" s="1331"/>
      <c r="BB712" s="2"/>
      <c r="BC712" s="2"/>
      <c r="BD712" s="2"/>
      <c r="BE712" s="2"/>
      <c r="BF712" s="2"/>
      <c r="BJ712" s="2"/>
      <c r="BK712" s="2"/>
      <c r="BL712" s="2"/>
      <c r="BM712" s="2"/>
      <c r="BN712" s="2"/>
      <c r="BO712" s="2"/>
    </row>
    <row r="713" spans="1:110" ht="13.2" customHeight="1">
      <c r="B713" s="1093"/>
      <c r="C713" s="1093"/>
      <c r="D713" s="811" t="s">
        <v>1101</v>
      </c>
      <c r="J713" s="1270"/>
      <c r="K713" s="1270"/>
      <c r="L713" s="1270"/>
      <c r="M713" s="1270"/>
      <c r="N713" s="1270"/>
      <c r="O713" s="1270"/>
      <c r="P713" s="2" t="s">
        <v>1102</v>
      </c>
      <c r="Q713" s="2"/>
      <c r="R713" s="1271"/>
      <c r="S713" s="1271"/>
      <c r="T713" s="1271"/>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3.2" customHeight="1">
      <c r="B714" s="1093"/>
      <c r="C714" s="1093"/>
      <c r="D714" s="811" t="s">
        <v>1383</v>
      </c>
      <c r="W714" s="1331" t="s">
        <v>311</v>
      </c>
      <c r="X714" s="1331"/>
      <c r="Y714" s="1331"/>
      <c r="Z714" s="1331"/>
      <c r="AA714" s="1331"/>
      <c r="AB714" s="1331"/>
      <c r="AC714" s="1331"/>
      <c r="AD714" s="1331"/>
      <c r="AE714" s="1331"/>
      <c r="AF714" s="1331"/>
      <c r="AG714" s="1331"/>
      <c r="AH714" s="1331"/>
      <c r="AI714" s="1331"/>
      <c r="AJ714" s="1331"/>
      <c r="AK714" s="1331"/>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3.2" customHeight="1">
      <c r="B715" s="1093"/>
      <c r="C715" s="1093"/>
      <c r="D715" s="811"/>
      <c r="E715" s="1331" t="s">
        <v>1217</v>
      </c>
      <c r="F715" s="1331"/>
      <c r="G715" s="1331"/>
      <c r="H715" s="1331"/>
      <c r="I715" s="1331"/>
      <c r="J715" s="1331"/>
      <c r="K715" s="1331"/>
      <c r="L715" s="1331"/>
      <c r="M715" s="1331"/>
      <c r="N715" s="1331"/>
      <c r="O715" s="1331"/>
      <c r="P715" s="1331"/>
      <c r="Q715" s="1331"/>
      <c r="R715" s="1331"/>
      <c r="S715" s="1331"/>
      <c r="T715" s="1331"/>
      <c r="U715" s="1331"/>
      <c r="V715" s="1331"/>
      <c r="W715" s="1331"/>
      <c r="X715" s="1331"/>
      <c r="Y715" s="1331"/>
      <c r="Z715" s="1331"/>
      <c r="AA715" s="1331"/>
      <c r="AB715" s="1331"/>
      <c r="AC715" s="1331"/>
      <c r="AD715" s="1331"/>
      <c r="AE715" s="1331"/>
      <c r="AF715" s="1331"/>
      <c r="AG715" s="1331"/>
      <c r="AH715" s="1331"/>
      <c r="AI715" s="1331"/>
      <c r="AJ715" s="1331"/>
      <c r="AK715" s="1331"/>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3.2"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3.2" customHeight="1">
      <c r="A717" s="1561" t="s">
        <v>1384</v>
      </c>
      <c r="B717" s="1561"/>
      <c r="C717" s="1561"/>
      <c r="D717" s="1561"/>
      <c r="E717" s="1561"/>
      <c r="F717" s="1561"/>
      <c r="G717" s="1561"/>
      <c r="H717" s="1561"/>
      <c r="I717" s="1561"/>
      <c r="J717" s="1561"/>
      <c r="K717" s="1561"/>
      <c r="L717" s="1561"/>
      <c r="M717" s="1561"/>
      <c r="N717" s="1561"/>
      <c r="O717" s="1561"/>
      <c r="P717" s="1561"/>
      <c r="Q717" s="1561"/>
      <c r="R717" s="1561"/>
      <c r="S717" s="1561"/>
      <c r="T717" s="1561"/>
      <c r="U717" s="1561"/>
      <c r="V717" s="1561"/>
      <c r="W717" s="1561"/>
      <c r="X717" s="1561"/>
      <c r="Y717" s="1561"/>
      <c r="Z717" s="1561"/>
      <c r="AA717" s="1561"/>
      <c r="AB717" s="1561"/>
      <c r="AC717" s="1561"/>
      <c r="AD717" s="1561"/>
      <c r="AE717" s="1561"/>
      <c r="AF717" s="1561"/>
      <c r="AG717" s="1561"/>
      <c r="AH717" s="1561"/>
      <c r="AI717" s="1561"/>
      <c r="AJ717" s="1561"/>
      <c r="AK717" s="1561"/>
      <c r="AL717" s="1561"/>
      <c r="AM717" s="1561"/>
      <c r="AN717" s="1561"/>
      <c r="AO717" s="1561"/>
      <c r="AP717" s="1561"/>
      <c r="AQ717" s="1561"/>
      <c r="AR717" s="1561"/>
      <c r="AS717" s="1561"/>
      <c r="AT717" s="1561"/>
      <c r="AZ717" s="2" t="s">
        <v>846</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3.2" customHeight="1">
      <c r="A718" s="1561"/>
      <c r="B718" s="1561"/>
      <c r="C718" s="1561"/>
      <c r="D718" s="1561"/>
      <c r="E718" s="1561"/>
      <c r="F718" s="1561"/>
      <c r="G718" s="1561"/>
      <c r="H718" s="1561"/>
      <c r="I718" s="1561"/>
      <c r="J718" s="1561"/>
      <c r="K718" s="1561"/>
      <c r="L718" s="1561"/>
      <c r="M718" s="1561"/>
      <c r="N718" s="1561"/>
      <c r="O718" s="1561"/>
      <c r="P718" s="1561"/>
      <c r="Q718" s="1561"/>
      <c r="R718" s="1561"/>
      <c r="S718" s="1561"/>
      <c r="T718" s="1561"/>
      <c r="U718" s="1561"/>
      <c r="V718" s="1561"/>
      <c r="W718" s="1561"/>
      <c r="X718" s="1561"/>
      <c r="Y718" s="1561"/>
      <c r="Z718" s="1561"/>
      <c r="AA718" s="1561"/>
      <c r="AB718" s="1561"/>
      <c r="AC718" s="1561"/>
      <c r="AD718" s="1561"/>
      <c r="AE718" s="1561"/>
      <c r="AF718" s="1561"/>
      <c r="AG718" s="1561"/>
      <c r="AH718" s="1561"/>
      <c r="AI718" s="1561"/>
      <c r="AJ718" s="1561"/>
      <c r="AK718" s="1561"/>
      <c r="AL718" s="1561"/>
      <c r="AM718" s="1561"/>
      <c r="AN718" s="1561"/>
      <c r="AO718" s="1561"/>
      <c r="AP718" s="1561"/>
      <c r="AQ718" s="1561"/>
      <c r="AR718" s="1561"/>
      <c r="AS718" s="1561"/>
      <c r="AT718" s="1561"/>
      <c r="AZ718" s="2" t="s">
        <v>847</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3.2" customHeight="1">
      <c r="A719" s="1561"/>
      <c r="B719" s="1561"/>
      <c r="C719" s="1561"/>
      <c r="D719" s="1561"/>
      <c r="E719" s="1561"/>
      <c r="F719" s="1561"/>
      <c r="G719" s="1561"/>
      <c r="H719" s="1561"/>
      <c r="I719" s="1561"/>
      <c r="J719" s="1561"/>
      <c r="K719" s="1561"/>
      <c r="L719" s="1561"/>
      <c r="M719" s="1561"/>
      <c r="N719" s="1561"/>
      <c r="O719" s="1561"/>
      <c r="P719" s="1561"/>
      <c r="Q719" s="1561"/>
      <c r="R719" s="1561"/>
      <c r="S719" s="1561"/>
      <c r="T719" s="1561"/>
      <c r="U719" s="1561"/>
      <c r="V719" s="1561"/>
      <c r="W719" s="1561"/>
      <c r="X719" s="1561"/>
      <c r="Y719" s="1561"/>
      <c r="Z719" s="1561"/>
      <c r="AA719" s="1561"/>
      <c r="AB719" s="1561"/>
      <c r="AC719" s="1561"/>
      <c r="AD719" s="1561"/>
      <c r="AE719" s="1561"/>
      <c r="AF719" s="1561"/>
      <c r="AG719" s="1561"/>
      <c r="AH719" s="1561"/>
      <c r="AI719" s="1561"/>
      <c r="AJ719" s="1561"/>
      <c r="AK719" s="1561"/>
      <c r="AL719" s="1561"/>
      <c r="AM719" s="1561"/>
      <c r="AN719" s="1561"/>
      <c r="AO719" s="1561"/>
      <c r="AP719" s="1561"/>
      <c r="AQ719" s="1561"/>
      <c r="AR719" s="1561"/>
      <c r="AS719" s="1561"/>
      <c r="AT719" s="1561"/>
      <c r="AZ719" s="2" t="s">
        <v>848</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3.2" customHeight="1">
      <c r="A720" s="1" t="s">
        <v>885</v>
      </c>
      <c r="B720" s="1"/>
      <c r="C720" s="1" t="s">
        <v>1385</v>
      </c>
      <c r="AZ720" s="2" t="s">
        <v>849</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3.2" customHeight="1">
      <c r="A721" s="1"/>
      <c r="B721" s="360"/>
      <c r="C721" s="1"/>
      <c r="AZ721" s="2" t="s">
        <v>850</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3.2" customHeight="1">
      <c r="B722" s="1279" t="s">
        <v>1386</v>
      </c>
      <c r="C722" s="1280"/>
      <c r="D722" s="1280"/>
      <c r="E722" s="1280"/>
      <c r="F722" s="1281"/>
      <c r="G722" s="1279" t="s">
        <v>1387</v>
      </c>
      <c r="H722" s="1280"/>
      <c r="I722" s="1280"/>
      <c r="J722" s="1281"/>
      <c r="K722" s="1489" t="s">
        <v>1388</v>
      </c>
      <c r="L722" s="1490"/>
      <c r="M722" s="1490"/>
      <c r="N722" s="1491"/>
      <c r="O722" s="1279" t="s">
        <v>1389</v>
      </c>
      <c r="P722" s="1280"/>
      <c r="Q722" s="1280"/>
      <c r="R722" s="1280"/>
      <c r="S722" s="1281"/>
      <c r="T722" s="1279" t="s">
        <v>1390</v>
      </c>
      <c r="U722" s="1280"/>
      <c r="V722" s="1280"/>
      <c r="W722" s="1281"/>
      <c r="X722" s="1279" t="s">
        <v>1391</v>
      </c>
      <c r="Y722" s="1280"/>
      <c r="Z722" s="1280"/>
      <c r="AA722" s="1280"/>
      <c r="AB722" s="1281"/>
      <c r="AC722" s="1279" t="s">
        <v>1392</v>
      </c>
      <c r="AD722" s="1280"/>
      <c r="AE722" s="1280"/>
      <c r="AF722" s="1280"/>
      <c r="AG722" s="1281"/>
      <c r="AH722" s="1279" t="s">
        <v>1393</v>
      </c>
      <c r="AI722" s="1280"/>
      <c r="AJ722" s="1281"/>
      <c r="AK722" s="1279" t="s">
        <v>1394</v>
      </c>
      <c r="AL722" s="1280"/>
      <c r="AM722" s="1280"/>
      <c r="AN722" s="1280"/>
      <c r="AO722" s="1281"/>
      <c r="AP722" s="2"/>
      <c r="AQ722" s="2"/>
      <c r="AR722" s="2"/>
      <c r="AS722" s="2"/>
      <c r="AZ722" s="2" t="s">
        <v>851</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3.2" customHeight="1">
      <c r="B723" s="1282"/>
      <c r="C723" s="1283"/>
      <c r="D723" s="1283"/>
      <c r="E723" s="1283"/>
      <c r="F723" s="1284"/>
      <c r="G723" s="1282"/>
      <c r="H723" s="1283"/>
      <c r="I723" s="1283"/>
      <c r="J723" s="1284"/>
      <c r="K723" s="1492"/>
      <c r="L723" s="1493"/>
      <c r="M723" s="1493"/>
      <c r="N723" s="1494"/>
      <c r="O723" s="1282"/>
      <c r="P723" s="1283"/>
      <c r="Q723" s="1283"/>
      <c r="R723" s="1283"/>
      <c r="S723" s="1284"/>
      <c r="T723" s="1282"/>
      <c r="U723" s="1283"/>
      <c r="V723" s="1283"/>
      <c r="W723" s="1284"/>
      <c r="X723" s="1282"/>
      <c r="Y723" s="1283"/>
      <c r="Z723" s="1283"/>
      <c r="AA723" s="1283"/>
      <c r="AB723" s="1284"/>
      <c r="AC723" s="1282"/>
      <c r="AD723" s="1283"/>
      <c r="AE723" s="1283"/>
      <c r="AF723" s="1283"/>
      <c r="AG723" s="1284"/>
      <c r="AH723" s="1282"/>
      <c r="AI723" s="1283"/>
      <c r="AJ723" s="1284"/>
      <c r="AK723" s="1282"/>
      <c r="AL723" s="1283"/>
      <c r="AM723" s="1283"/>
      <c r="AN723" s="1283"/>
      <c r="AO723" s="1284"/>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3.2" customHeight="1">
      <c r="A724" s="2"/>
      <c r="B724" s="1282"/>
      <c r="C724" s="1283"/>
      <c r="D724" s="1283"/>
      <c r="E724" s="1283"/>
      <c r="F724" s="1284"/>
      <c r="G724" s="1282"/>
      <c r="H724" s="1283"/>
      <c r="I724" s="1283"/>
      <c r="J724" s="1284"/>
      <c r="K724" s="1492"/>
      <c r="L724" s="1493"/>
      <c r="M724" s="1493"/>
      <c r="N724" s="1494"/>
      <c r="O724" s="1282"/>
      <c r="P724" s="1283"/>
      <c r="Q724" s="1283"/>
      <c r="R724" s="1283"/>
      <c r="S724" s="1284"/>
      <c r="T724" s="1282"/>
      <c r="U724" s="1283"/>
      <c r="V724" s="1283"/>
      <c r="W724" s="1284"/>
      <c r="X724" s="1282"/>
      <c r="Y724" s="1283"/>
      <c r="Z724" s="1283"/>
      <c r="AA724" s="1283"/>
      <c r="AB724" s="1284"/>
      <c r="AC724" s="1282"/>
      <c r="AD724" s="1283"/>
      <c r="AE724" s="1283"/>
      <c r="AF724" s="1283"/>
      <c r="AG724" s="1284"/>
      <c r="AH724" s="1282"/>
      <c r="AI724" s="1283"/>
      <c r="AJ724" s="1284"/>
      <c r="AK724" s="1282"/>
      <c r="AL724" s="1283"/>
      <c r="AM724" s="1283"/>
      <c r="AN724" s="1283"/>
      <c r="AO724" s="1284"/>
      <c r="AP724" s="2"/>
      <c r="AQ724" s="2"/>
      <c r="AR724" s="2"/>
      <c r="AS724" s="2"/>
      <c r="BA724" s="2"/>
      <c r="BB724" s="2"/>
      <c r="BC724" s="2"/>
      <c r="BD724" s="2"/>
      <c r="BE724" s="114"/>
      <c r="BF724" s="115" t="s">
        <v>1395</v>
      </c>
      <c r="BG724" s="114"/>
      <c r="BH724" s="114"/>
      <c r="BI724" s="2"/>
      <c r="BJ724" s="2"/>
      <c r="BK724" s="2"/>
      <c r="BL724" s="2"/>
      <c r="BM724" s="2"/>
      <c r="BN724" s="2"/>
      <c r="BS724" s="115" t="s">
        <v>1396</v>
      </c>
      <c r="BT724" s="114"/>
      <c r="BU724" s="114"/>
      <c r="CC724" s="2"/>
      <c r="CD724" s="2"/>
      <c r="CE724" s="2"/>
      <c r="CF724" s="2"/>
      <c r="CG724" s="2"/>
      <c r="CH724" s="2"/>
      <c r="CI724" s="2"/>
      <c r="CJ724" s="2"/>
      <c r="CK724" s="2"/>
      <c r="CL724" s="2"/>
      <c r="CM724" s="2"/>
      <c r="CN724" s="2"/>
      <c r="CO724" s="2"/>
      <c r="CP724" s="2" t="s">
        <v>1397</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1398</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1399</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3.2" customHeight="1">
      <c r="A725" s="2"/>
      <c r="B725" s="1285"/>
      <c r="C725" s="1286"/>
      <c r="D725" s="1286"/>
      <c r="E725" s="1286"/>
      <c r="F725" s="1287"/>
      <c r="G725" s="1285"/>
      <c r="H725" s="1286"/>
      <c r="I725" s="1286"/>
      <c r="J725" s="1287"/>
      <c r="K725" s="1492"/>
      <c r="L725" s="1493"/>
      <c r="M725" s="1493"/>
      <c r="N725" s="1494"/>
      <c r="O725" s="1285"/>
      <c r="P725" s="1286"/>
      <c r="Q725" s="1286"/>
      <c r="R725" s="1286"/>
      <c r="S725" s="1287"/>
      <c r="T725" s="1285"/>
      <c r="U725" s="1286"/>
      <c r="V725" s="1286"/>
      <c r="W725" s="1287"/>
      <c r="X725" s="1285"/>
      <c r="Y725" s="1286"/>
      <c r="Z725" s="1286"/>
      <c r="AA725" s="1286"/>
      <c r="AB725" s="1287"/>
      <c r="AC725" s="1285"/>
      <c r="AD725" s="1286"/>
      <c r="AE725" s="1286"/>
      <c r="AF725" s="1286"/>
      <c r="AG725" s="1287"/>
      <c r="AH725" s="1285"/>
      <c r="AI725" s="1286"/>
      <c r="AJ725" s="1287"/>
      <c r="AK725" s="1285"/>
      <c r="AL725" s="1286"/>
      <c r="AM725" s="1286"/>
      <c r="AN725" s="1286"/>
      <c r="AO725" s="1287"/>
      <c r="AP725" s="2"/>
      <c r="AQ725" s="2"/>
      <c r="AR725" s="2"/>
      <c r="AS725" s="2"/>
      <c r="AZ725" s="57" t="s">
        <v>1400</v>
      </c>
      <c r="BA725" s="2"/>
      <c r="BB725" s="2"/>
      <c r="BC725" s="2"/>
      <c r="BD725" s="2"/>
      <c r="BE725" s="114"/>
      <c r="BF725" s="177" t="s">
        <v>1401</v>
      </c>
      <c r="BG725" s="181" t="s">
        <v>1402</v>
      </c>
      <c r="BH725" s="180" t="s">
        <v>1403</v>
      </c>
      <c r="BI725" s="2"/>
      <c r="BJ725" s="2"/>
      <c r="BK725" s="2"/>
      <c r="BL725" s="2"/>
      <c r="BM725" s="2"/>
      <c r="BN725" s="2"/>
      <c r="BS725" s="177" t="s">
        <v>1401</v>
      </c>
      <c r="BT725" s="181" t="s">
        <v>1402</v>
      </c>
      <c r="BU725" s="180" t="s">
        <v>1403</v>
      </c>
      <c r="CC725" s="2"/>
      <c r="CD725" s="2"/>
      <c r="CE725" s="2"/>
      <c r="CF725" s="2"/>
      <c r="CG725" s="1084" t="s">
        <v>1404</v>
      </c>
      <c r="CH725" s="1086"/>
      <c r="CI725" s="1250"/>
      <c r="CJ725" s="1252"/>
      <c r="CK725" s="1084" t="s">
        <v>1405</v>
      </c>
      <c r="CL725" s="1086"/>
      <c r="CM725" s="1250"/>
      <c r="CN725" s="1252"/>
      <c r="CO725" s="2"/>
      <c r="CP725" s="1562" t="s">
        <v>852</v>
      </c>
      <c r="CQ725" s="1563"/>
      <c r="CR725" s="1563"/>
      <c r="CS725" s="1563"/>
      <c r="CT725" s="1564"/>
      <c r="CU725" s="1560" t="s">
        <v>847</v>
      </c>
      <c r="CV725" s="1560"/>
      <c r="CW725" s="1560"/>
      <c r="CX725" s="1560"/>
      <c r="CY725" s="1560"/>
      <c r="CZ725" s="1560" t="s">
        <v>848</v>
      </c>
      <c r="DA725" s="1560"/>
      <c r="DB725" s="1560"/>
      <c r="DC725" s="1560"/>
      <c r="DD725" s="1560"/>
      <c r="DE725" s="1560" t="s">
        <v>849</v>
      </c>
      <c r="DF725" s="1560"/>
      <c r="DG725" s="1560"/>
      <c r="DH725" s="1560"/>
      <c r="DI725" s="1560"/>
      <c r="DJ725" s="1560" t="s">
        <v>853</v>
      </c>
      <c r="DK725" s="1560"/>
      <c r="DL725" s="1560"/>
      <c r="DM725" s="1560"/>
      <c r="DN725" s="1560"/>
      <c r="DO725" s="1560" t="s">
        <v>851</v>
      </c>
      <c r="DP725" s="1560"/>
      <c r="DQ725" s="1560"/>
      <c r="DR725" s="1560"/>
      <c r="DS725" s="1560"/>
      <c r="DT725" s="1088"/>
      <c r="DU725" s="1560" t="s">
        <v>852</v>
      </c>
      <c r="DV725" s="1560"/>
      <c r="DW725" s="1560"/>
      <c r="DX725" s="1560"/>
      <c r="DY725" s="1560"/>
      <c r="DZ725" s="1560" t="s">
        <v>847</v>
      </c>
      <c r="EA725" s="1560"/>
      <c r="EB725" s="1560"/>
      <c r="EC725" s="1560"/>
      <c r="ED725" s="1560"/>
      <c r="EE725" s="1560" t="s">
        <v>848</v>
      </c>
      <c r="EF725" s="1560"/>
      <c r="EG725" s="1560"/>
      <c r="EH725" s="1560"/>
      <c r="EI725" s="1560"/>
      <c r="EJ725" s="1560" t="s">
        <v>849</v>
      </c>
      <c r="EK725" s="1560"/>
      <c r="EL725" s="1560"/>
      <c r="EM725" s="1560"/>
      <c r="EN725" s="1560"/>
      <c r="EO725" s="1560" t="s">
        <v>853</v>
      </c>
      <c r="EP725" s="1560"/>
      <c r="EQ725" s="1560"/>
      <c r="ER725" s="1560"/>
      <c r="ES725" s="1560"/>
      <c r="ET725" s="1560" t="s">
        <v>851</v>
      </c>
      <c r="EU725" s="1560"/>
      <c r="EV725" s="1560"/>
      <c r="EW725" s="1560"/>
      <c r="EX725" s="1560"/>
      <c r="EY725" s="2"/>
      <c r="EZ725" s="1560" t="s">
        <v>852</v>
      </c>
      <c r="FA725" s="1560"/>
      <c r="FB725" s="1560"/>
      <c r="FC725" s="1560"/>
      <c r="FD725" s="1560"/>
      <c r="FE725" s="1560" t="s">
        <v>847</v>
      </c>
      <c r="FF725" s="1560"/>
      <c r="FG725" s="1560"/>
      <c r="FH725" s="1560"/>
      <c r="FI725" s="1560"/>
      <c r="FJ725" s="1560" t="s">
        <v>848</v>
      </c>
      <c r="FK725" s="1560"/>
      <c r="FL725" s="1560"/>
      <c r="FM725" s="1560"/>
      <c r="FN725" s="1560"/>
      <c r="FO725" s="1560" t="s">
        <v>849</v>
      </c>
      <c r="FP725" s="1560"/>
      <c r="FQ725" s="1560"/>
      <c r="FR725" s="1560"/>
      <c r="FS725" s="1560"/>
      <c r="FT725" s="1560" t="s">
        <v>853</v>
      </c>
      <c r="FU725" s="1560"/>
      <c r="FV725" s="1560"/>
      <c r="FW725" s="1560"/>
      <c r="FX725" s="1560"/>
      <c r="FY725" s="1560" t="s">
        <v>851</v>
      </c>
      <c r="FZ725" s="1560"/>
      <c r="GA725" s="1560"/>
      <c r="GB725" s="1560"/>
      <c r="GC725" s="1560"/>
    </row>
    <row r="726" spans="1:185" ht="13.2" customHeight="1">
      <c r="A726" s="2"/>
      <c r="B726" s="1264" t="s">
        <v>846</v>
      </c>
      <c r="C726" s="1265"/>
      <c r="D726" s="1265"/>
      <c r="E726" s="1265"/>
      <c r="F726" s="1266"/>
      <c r="G726" s="1475">
        <v>2</v>
      </c>
      <c r="H726" s="1476"/>
      <c r="I726" s="1476"/>
      <c r="J726" s="1477"/>
      <c r="K726" s="1482">
        <v>504</v>
      </c>
      <c r="L726" s="1483"/>
      <c r="M726" s="1483"/>
      <c r="N726" s="1484"/>
      <c r="O726" s="1478">
        <v>897</v>
      </c>
      <c r="P726" s="1479"/>
      <c r="Q726" s="1479"/>
      <c r="R726" s="1479"/>
      <c r="S726" s="1480"/>
      <c r="T726" s="1478">
        <f>M840</f>
        <v>20.929999999999996</v>
      </c>
      <c r="U726" s="1479"/>
      <c r="V726" s="1479"/>
      <c r="W726" s="1480"/>
      <c r="X726" s="1317">
        <f t="shared" ref="X726:X749" si="10">O726+T726</f>
        <v>917.93</v>
      </c>
      <c r="Y726" s="1318"/>
      <c r="Z726" s="1318"/>
      <c r="AA726" s="1318"/>
      <c r="AB726" s="1319"/>
      <c r="AC726" s="1485">
        <v>0.3</v>
      </c>
      <c r="AD726" s="1486"/>
      <c r="AE726" s="1486"/>
      <c r="AF726" s="1486"/>
      <c r="AG726" s="1487"/>
      <c r="AH726" s="1304">
        <f>IF($AC726&gt;0,($X726/$AZ726), "")</f>
        <v>0.29978118876551274</v>
      </c>
      <c r="AI726" s="1305"/>
      <c r="AJ726" s="1306"/>
      <c r="AK726" s="1264" t="s">
        <v>829</v>
      </c>
      <c r="AL726" s="1265"/>
      <c r="AM726" s="1265"/>
      <c r="AN726" s="1265"/>
      <c r="AO726" s="1266"/>
      <c r="AP726" s="2"/>
      <c r="AQ726" s="2"/>
      <c r="AR726" s="2"/>
      <c r="AS726" s="2"/>
      <c r="AZ726" s="68">
        <f t="shared" ref="AZ726:AZ760" si="11">IF($G726=0,"N/A",VLOOKUP($T$189,TC_Rent,(MATCH($B726,bedrooms,FALSE)),FALSE))</f>
        <v>3062</v>
      </c>
      <c r="BA726" s="2"/>
      <c r="BB726" s="2"/>
      <c r="BC726" s="2"/>
      <c r="BD726" s="2"/>
      <c r="BE726" s="114"/>
      <c r="BF726" s="178">
        <f t="shared" ref="BF726:BF760" si="12">G726</f>
        <v>2</v>
      </c>
      <c r="BG726" s="182">
        <f t="shared" ref="BG726:BG760" si="13">IF($BF$761=0,0,BF726/$BF$761)</f>
        <v>2.0202020202020204E-2</v>
      </c>
      <c r="BH726" s="183">
        <f t="shared" ref="BH726:BH760" si="14">IF(BG726=0,"",BG726*AC726)</f>
        <v>6.0606060606060606E-3</v>
      </c>
      <c r="BI726" s="2"/>
      <c r="BJ726" s="2"/>
      <c r="BK726" s="2"/>
      <c r="BL726" s="2"/>
      <c r="BM726" s="2"/>
      <c r="BN726" s="2"/>
      <c r="BS726" s="178">
        <f t="shared" ref="BS726:BS760" si="15">G726</f>
        <v>2</v>
      </c>
      <c r="BT726" s="182">
        <f t="shared" ref="BT726:BT760" si="16">IF($BS$761=0,0,BS726/$BS$761)</f>
        <v>2.0202020202020204E-2</v>
      </c>
      <c r="BU726" s="183">
        <f t="shared" ref="BU726:BU760" si="17">IF(BT726=0,"",BT726*AH726)</f>
        <v>6.0561856316265206E-3</v>
      </c>
      <c r="CC726" s="2"/>
      <c r="CD726" s="2"/>
      <c r="CE726" s="2"/>
      <c r="CF726" s="2"/>
      <c r="CG726" s="1250">
        <f>IF(AND(AC726&lt;=0.5,AC726&gt;=0.36),1,0)</f>
        <v>0</v>
      </c>
      <c r="CH726" s="1252"/>
      <c r="CI726" s="1250">
        <f>IF(CG726=1,G726,0)</f>
        <v>0</v>
      </c>
      <c r="CJ726" s="1252"/>
      <c r="CK726" s="1250">
        <f t="shared" ref="CK726:CK760" si="18">IF(AND(AC726&lt;=0.35,AC726&gt;0),1,0)</f>
        <v>1</v>
      </c>
      <c r="CL726" s="1252"/>
      <c r="CM726" s="1250">
        <f t="shared" ref="CM726:CM760" si="19">IF(CK726=1,G726,0)</f>
        <v>2</v>
      </c>
      <c r="CN726" s="1252"/>
      <c r="CO726" s="2"/>
      <c r="CP726" s="1247">
        <f t="shared" ref="CP726:CP760" si="20">IF(B726="SRO/Studio",G726,0)</f>
        <v>2</v>
      </c>
      <c r="CQ726" s="1248"/>
      <c r="CR726" s="1248"/>
      <c r="CS726" s="1248"/>
      <c r="CT726" s="1249"/>
      <c r="CU726" s="1255">
        <f t="shared" ref="CU726:CU760" si="21">IF(B726="1 Bedroom",G726,0)</f>
        <v>0</v>
      </c>
      <c r="CV726" s="1255"/>
      <c r="CW726" s="1255"/>
      <c r="CX726" s="1255"/>
      <c r="CY726" s="1255"/>
      <c r="CZ726" s="1255">
        <f t="shared" ref="CZ726:CZ760" si="22">IF(B726="2 Bedrooms",G726,0)</f>
        <v>0</v>
      </c>
      <c r="DA726" s="1255"/>
      <c r="DB726" s="1255"/>
      <c r="DC726" s="1255"/>
      <c r="DD726" s="1255"/>
      <c r="DE726" s="1255">
        <f t="shared" ref="DE726:DE760" si="23">IF(B726="3 Bedrooms",G726,0)</f>
        <v>0</v>
      </c>
      <c r="DF726" s="1255"/>
      <c r="DG726" s="1255"/>
      <c r="DH726" s="1255"/>
      <c r="DI726" s="1255"/>
      <c r="DJ726" s="1255">
        <f t="shared" ref="DJ726:DJ760" si="24">IF(B726="4 Bedrooms",G726,0)</f>
        <v>0</v>
      </c>
      <c r="DK726" s="1255"/>
      <c r="DL726" s="1255"/>
      <c r="DM726" s="1255"/>
      <c r="DN726" s="1255"/>
      <c r="DO726" s="1255">
        <f t="shared" ref="DO726:DO760" si="25">IF(B726="5 Bedrooms",G726,0)</f>
        <v>0</v>
      </c>
      <c r="DP726" s="1255"/>
      <c r="DQ726" s="1255"/>
      <c r="DR726" s="1255"/>
      <c r="DS726" s="1255"/>
      <c r="DT726" s="1065"/>
      <c r="DU726" s="1267">
        <f t="shared" ref="DU726:DU760" si="26">IF(AND(B726="SRO/Studio",AC726&lt;=0.3),G726,0)</f>
        <v>2</v>
      </c>
      <c r="DV726" s="1267"/>
      <c r="DW726" s="1267"/>
      <c r="DX726" s="1267"/>
      <c r="DY726" s="1267"/>
      <c r="DZ726" s="1267">
        <f t="shared" ref="DZ726:DZ760" si="27">IF(AND(B726="1 Bedroom",AC726&lt;=0.3),G726,0)</f>
        <v>0</v>
      </c>
      <c r="EA726" s="1267"/>
      <c r="EB726" s="1267"/>
      <c r="EC726" s="1267"/>
      <c r="ED726" s="1267"/>
      <c r="EE726" s="1267">
        <f t="shared" ref="EE726:EE760" si="28">IF(AND(B726="2 Bedrooms",AC726&lt;=0.3),G726,0)</f>
        <v>0</v>
      </c>
      <c r="EF726" s="1267"/>
      <c r="EG726" s="1267"/>
      <c r="EH726" s="1267"/>
      <c r="EI726" s="1267"/>
      <c r="EJ726" s="1267">
        <f t="shared" ref="EJ726:EJ760" si="29">IF(AND(B726="3 Bedrooms",AC726&lt;=0.3),G726,0)</f>
        <v>0</v>
      </c>
      <c r="EK726" s="1267"/>
      <c r="EL726" s="1267"/>
      <c r="EM726" s="1267"/>
      <c r="EN726" s="1267"/>
      <c r="EO726" s="1267">
        <f t="shared" ref="EO726:EO760" si="30">IF(AND(B726="4 Bedrooms",AC726&lt;=0.3),G726,0)</f>
        <v>0</v>
      </c>
      <c r="EP726" s="1267"/>
      <c r="EQ726" s="1267"/>
      <c r="ER726" s="1267"/>
      <c r="ES726" s="1267"/>
      <c r="ET726" s="1267">
        <f t="shared" ref="ET726:ET760" si="31">IF(AND(B726="5 Bedrooms",AC726&lt;=0.3),G726,0)</f>
        <v>0</v>
      </c>
      <c r="EU726" s="1267"/>
      <c r="EV726" s="1267"/>
      <c r="EW726" s="1267"/>
      <c r="EX726" s="1267"/>
      <c r="EY726" s="2"/>
      <c r="EZ726" s="1250">
        <f t="shared" ref="EZ726:EZ760" si="32">IF(CP726&gt;0,O726,"")</f>
        <v>897</v>
      </c>
      <c r="FA726" s="1251"/>
      <c r="FB726" s="1251"/>
      <c r="FC726" s="1251"/>
      <c r="FD726" s="1252"/>
      <c r="FE726" s="1250" t="str">
        <f t="shared" ref="FE726:FE760" si="33">IF(CU726&gt;0,O726,"")</f>
        <v/>
      </c>
      <c r="FF726" s="1251"/>
      <c r="FG726" s="1251"/>
      <c r="FH726" s="1251"/>
      <c r="FI726" s="1252"/>
      <c r="FJ726" s="1250" t="str">
        <f t="shared" ref="FJ726:FJ760" si="34">IF(CZ726&gt;0,O726,"")</f>
        <v/>
      </c>
      <c r="FK726" s="1251"/>
      <c r="FL726" s="1251"/>
      <c r="FM726" s="1251"/>
      <c r="FN726" s="1252"/>
      <c r="FO726" s="1250" t="str">
        <f t="shared" ref="FO726:FO760" si="35">IF(DE726&gt;0,O726,"")</f>
        <v/>
      </c>
      <c r="FP726" s="1251"/>
      <c r="FQ726" s="1251"/>
      <c r="FR726" s="1251"/>
      <c r="FS726" s="1252"/>
      <c r="FT726" s="1250" t="str">
        <f t="shared" ref="FT726:FT760" si="36">IF(DJ726&gt;0,O726,"")</f>
        <v/>
      </c>
      <c r="FU726" s="1251"/>
      <c r="FV726" s="1251"/>
      <c r="FW726" s="1251"/>
      <c r="FX726" s="1252"/>
      <c r="FY726" s="1250" t="str">
        <f t="shared" ref="FY726:FY760" si="37">IF(DO726&gt;0,O726,"")</f>
        <v/>
      </c>
      <c r="FZ726" s="1251"/>
      <c r="GA726" s="1251"/>
      <c r="GB726" s="1251"/>
      <c r="GC726" s="1252"/>
    </row>
    <row r="727" spans="1:185" ht="13.2" customHeight="1">
      <c r="A727" s="2"/>
      <c r="B727" s="1264" t="s">
        <v>846</v>
      </c>
      <c r="C727" s="1265"/>
      <c r="D727" s="1265"/>
      <c r="E727" s="1265"/>
      <c r="F727" s="1266"/>
      <c r="G727" s="1475">
        <v>2</v>
      </c>
      <c r="H727" s="1476"/>
      <c r="I727" s="1476"/>
      <c r="J727" s="1477"/>
      <c r="K727" s="1482">
        <v>504</v>
      </c>
      <c r="L727" s="1483"/>
      <c r="M727" s="1483"/>
      <c r="N727" s="1484"/>
      <c r="O727" s="1478">
        <v>1510</v>
      </c>
      <c r="P727" s="1479"/>
      <c r="Q727" s="1479"/>
      <c r="R727" s="1479"/>
      <c r="S727" s="1480"/>
      <c r="T727" s="1478">
        <f>M840</f>
        <v>20.929999999999996</v>
      </c>
      <c r="U727" s="1479"/>
      <c r="V727" s="1479"/>
      <c r="W727" s="1480"/>
      <c r="X727" s="1317">
        <f t="shared" si="10"/>
        <v>1530.93</v>
      </c>
      <c r="Y727" s="1318"/>
      <c r="Z727" s="1318"/>
      <c r="AA727" s="1318"/>
      <c r="AB727" s="1319"/>
      <c r="AC727" s="1485">
        <v>0.5</v>
      </c>
      <c r="AD727" s="1486"/>
      <c r="AE727" s="1486"/>
      <c r="AF727" s="1486"/>
      <c r="AG727" s="1487"/>
      <c r="AH727" s="1304">
        <f t="shared" ref="AH727:AH760" si="38">IF($AC727&gt;0,($X727/$AZ727), "")</f>
        <v>0.49997713912475511</v>
      </c>
      <c r="AI727" s="1305"/>
      <c r="AJ727" s="1306"/>
      <c r="AK727" s="1264" t="s">
        <v>829</v>
      </c>
      <c r="AL727" s="1265"/>
      <c r="AM727" s="1265"/>
      <c r="AN727" s="1265"/>
      <c r="AO727" s="1266"/>
      <c r="AP727" s="2"/>
      <c r="AQ727" s="2"/>
      <c r="AR727" s="2"/>
      <c r="AS727" s="2"/>
      <c r="AZ727" s="68">
        <f t="shared" si="11"/>
        <v>3062</v>
      </c>
      <c r="BA727" s="2"/>
      <c r="BB727" s="2"/>
      <c r="BC727" s="2"/>
      <c r="BD727" s="2"/>
      <c r="BE727" s="114"/>
      <c r="BF727" s="179">
        <f t="shared" si="12"/>
        <v>2</v>
      </c>
      <c r="BG727" s="182">
        <f t="shared" si="13"/>
        <v>2.0202020202020204E-2</v>
      </c>
      <c r="BH727" s="183">
        <f t="shared" si="14"/>
        <v>1.0101010101010102E-2</v>
      </c>
      <c r="BI727" s="2"/>
      <c r="BJ727" s="2"/>
      <c r="BK727" s="2"/>
      <c r="BL727" s="2"/>
      <c r="BM727" s="2"/>
      <c r="BN727" s="2"/>
      <c r="BS727" s="179">
        <f t="shared" si="15"/>
        <v>2</v>
      </c>
      <c r="BT727" s="182">
        <f t="shared" si="16"/>
        <v>2.0202020202020204E-2</v>
      </c>
      <c r="BU727" s="183">
        <f t="shared" si="17"/>
        <v>1.0100548265146569E-2</v>
      </c>
      <c r="CC727" s="2"/>
      <c r="CD727" s="2"/>
      <c r="CE727" s="2"/>
      <c r="CF727" s="2"/>
      <c r="CG727" s="1250">
        <f t="shared" ref="CG727:CG760" si="39">IF(AND(AC727&lt;=0.5,AC727&gt;=0.36),1,0)</f>
        <v>1</v>
      </c>
      <c r="CH727" s="1252"/>
      <c r="CI727" s="1250">
        <f t="shared" ref="CI727:CI760" si="40">IF(CG727=1,G727,0)</f>
        <v>2</v>
      </c>
      <c r="CJ727" s="1252"/>
      <c r="CK727" s="1250">
        <f t="shared" si="18"/>
        <v>0</v>
      </c>
      <c r="CL727" s="1252"/>
      <c r="CM727" s="1250">
        <f t="shared" si="19"/>
        <v>0</v>
      </c>
      <c r="CN727" s="1252"/>
      <c r="CO727" s="2"/>
      <c r="CP727" s="1247">
        <f t="shared" si="20"/>
        <v>2</v>
      </c>
      <c r="CQ727" s="1248"/>
      <c r="CR727" s="1248"/>
      <c r="CS727" s="1248"/>
      <c r="CT727" s="1249"/>
      <c r="CU727" s="1255">
        <f t="shared" si="21"/>
        <v>0</v>
      </c>
      <c r="CV727" s="1255"/>
      <c r="CW727" s="1255"/>
      <c r="CX727" s="1255"/>
      <c r="CY727" s="1255"/>
      <c r="CZ727" s="1255">
        <f t="shared" si="22"/>
        <v>0</v>
      </c>
      <c r="DA727" s="1255"/>
      <c r="DB727" s="1255"/>
      <c r="DC727" s="1255"/>
      <c r="DD727" s="1255"/>
      <c r="DE727" s="1255">
        <f t="shared" si="23"/>
        <v>0</v>
      </c>
      <c r="DF727" s="1255"/>
      <c r="DG727" s="1255"/>
      <c r="DH727" s="1255"/>
      <c r="DI727" s="1255"/>
      <c r="DJ727" s="1255">
        <f t="shared" si="24"/>
        <v>0</v>
      </c>
      <c r="DK727" s="1255"/>
      <c r="DL727" s="1255"/>
      <c r="DM727" s="1255"/>
      <c r="DN727" s="1255"/>
      <c r="DO727" s="1255">
        <f t="shared" si="25"/>
        <v>0</v>
      </c>
      <c r="DP727" s="1255"/>
      <c r="DQ727" s="1255"/>
      <c r="DR727" s="1255"/>
      <c r="DS727" s="1255"/>
      <c r="DT727" s="1065"/>
      <c r="DU727" s="1267">
        <f t="shared" si="26"/>
        <v>0</v>
      </c>
      <c r="DV727" s="1267"/>
      <c r="DW727" s="1267"/>
      <c r="DX727" s="1267"/>
      <c r="DY727" s="1267"/>
      <c r="DZ727" s="1267">
        <f t="shared" si="27"/>
        <v>0</v>
      </c>
      <c r="EA727" s="1267"/>
      <c r="EB727" s="1267"/>
      <c r="EC727" s="1267"/>
      <c r="ED727" s="1267"/>
      <c r="EE727" s="1267">
        <f t="shared" si="28"/>
        <v>0</v>
      </c>
      <c r="EF727" s="1267"/>
      <c r="EG727" s="1267"/>
      <c r="EH727" s="1267"/>
      <c r="EI727" s="1267"/>
      <c r="EJ727" s="1267">
        <f t="shared" si="29"/>
        <v>0</v>
      </c>
      <c r="EK727" s="1267"/>
      <c r="EL727" s="1267"/>
      <c r="EM727" s="1267"/>
      <c r="EN727" s="1267"/>
      <c r="EO727" s="1267">
        <f t="shared" si="30"/>
        <v>0</v>
      </c>
      <c r="EP727" s="1267"/>
      <c r="EQ727" s="1267"/>
      <c r="ER727" s="1267"/>
      <c r="ES727" s="1267"/>
      <c r="ET727" s="1267">
        <f t="shared" si="31"/>
        <v>0</v>
      </c>
      <c r="EU727" s="1267"/>
      <c r="EV727" s="1267"/>
      <c r="EW727" s="1267"/>
      <c r="EX727" s="1267"/>
      <c r="EY727" s="2"/>
      <c r="EZ727" s="1250">
        <f t="shared" si="32"/>
        <v>1510</v>
      </c>
      <c r="FA727" s="1251"/>
      <c r="FB727" s="1251"/>
      <c r="FC727" s="1251"/>
      <c r="FD727" s="1252"/>
      <c r="FE727" s="1250" t="str">
        <f t="shared" si="33"/>
        <v/>
      </c>
      <c r="FF727" s="1251"/>
      <c r="FG727" s="1251"/>
      <c r="FH727" s="1251"/>
      <c r="FI727" s="1252"/>
      <c r="FJ727" s="1250" t="str">
        <f t="shared" si="34"/>
        <v/>
      </c>
      <c r="FK727" s="1251"/>
      <c r="FL727" s="1251"/>
      <c r="FM727" s="1251"/>
      <c r="FN727" s="1252"/>
      <c r="FO727" s="1250" t="str">
        <f t="shared" si="35"/>
        <v/>
      </c>
      <c r="FP727" s="1251"/>
      <c r="FQ727" s="1251"/>
      <c r="FR727" s="1251"/>
      <c r="FS727" s="1252"/>
      <c r="FT727" s="1250" t="str">
        <f t="shared" si="36"/>
        <v/>
      </c>
      <c r="FU727" s="1251"/>
      <c r="FV727" s="1251"/>
      <c r="FW727" s="1251"/>
      <c r="FX727" s="1252"/>
      <c r="FY727" s="1250" t="str">
        <f t="shared" si="37"/>
        <v/>
      </c>
      <c r="FZ727" s="1251"/>
      <c r="GA727" s="1251"/>
      <c r="GB727" s="1251"/>
      <c r="GC727" s="1252"/>
    </row>
    <row r="728" spans="1:185" ht="13.2" customHeight="1">
      <c r="A728" s="2"/>
      <c r="B728" s="1264" t="s">
        <v>847</v>
      </c>
      <c r="C728" s="1265"/>
      <c r="D728" s="1265"/>
      <c r="E728" s="1265"/>
      <c r="F728" s="1266"/>
      <c r="G728" s="1475">
        <v>8</v>
      </c>
      <c r="H728" s="1476"/>
      <c r="I728" s="1476"/>
      <c r="J728" s="1477"/>
      <c r="K728" s="1482">
        <v>559</v>
      </c>
      <c r="L728" s="1483"/>
      <c r="M728" s="1483"/>
      <c r="N728" s="1484"/>
      <c r="O728" s="1478">
        <v>957</v>
      </c>
      <c r="P728" s="1479"/>
      <c r="Q728" s="1479"/>
      <c r="R728" s="1479"/>
      <c r="S728" s="1480"/>
      <c r="T728" s="1478">
        <f>Q840</f>
        <v>26.65</v>
      </c>
      <c r="U728" s="1479"/>
      <c r="V728" s="1479"/>
      <c r="W728" s="1480"/>
      <c r="X728" s="1317">
        <f t="shared" si="10"/>
        <v>983.65</v>
      </c>
      <c r="Y728" s="1318"/>
      <c r="Z728" s="1318"/>
      <c r="AA728" s="1318"/>
      <c r="AB728" s="1319"/>
      <c r="AC728" s="1485">
        <v>0.3</v>
      </c>
      <c r="AD728" s="1486"/>
      <c r="AE728" s="1486"/>
      <c r="AF728" s="1486"/>
      <c r="AG728" s="1487"/>
      <c r="AH728" s="1304">
        <f t="shared" si="38"/>
        <v>0.2998932926829268</v>
      </c>
      <c r="AI728" s="1305"/>
      <c r="AJ728" s="1306"/>
      <c r="AK728" s="1264" t="s">
        <v>829</v>
      </c>
      <c r="AL728" s="1265"/>
      <c r="AM728" s="1265"/>
      <c r="AN728" s="1265"/>
      <c r="AO728" s="1266"/>
      <c r="AP728" s="2"/>
      <c r="AQ728" s="2"/>
      <c r="AR728" s="2"/>
      <c r="AS728" s="2"/>
      <c r="AZ728" s="68">
        <f t="shared" si="11"/>
        <v>3280</v>
      </c>
      <c r="BA728" s="2"/>
      <c r="BB728" s="2"/>
      <c r="BC728" s="2"/>
      <c r="BD728" s="2"/>
      <c r="BE728" s="114"/>
      <c r="BF728" s="179">
        <f t="shared" si="12"/>
        <v>8</v>
      </c>
      <c r="BG728" s="182">
        <f t="shared" si="13"/>
        <v>8.0808080808080815E-2</v>
      </c>
      <c r="BH728" s="183">
        <f t="shared" si="14"/>
        <v>2.4242424242424242E-2</v>
      </c>
      <c r="BI728" s="2"/>
      <c r="BJ728" s="2"/>
      <c r="BK728" s="2"/>
      <c r="BL728" s="2"/>
      <c r="BM728" s="2"/>
      <c r="BN728" s="2"/>
      <c r="BS728" s="179">
        <f t="shared" si="15"/>
        <v>8</v>
      </c>
      <c r="BT728" s="182">
        <f t="shared" si="16"/>
        <v>8.0808080808080815E-2</v>
      </c>
      <c r="BU728" s="183">
        <f t="shared" si="17"/>
        <v>2.4233801428923379E-2</v>
      </c>
      <c r="CC728" s="2"/>
      <c r="CD728" s="2"/>
      <c r="CE728" s="2"/>
      <c r="CF728" s="2"/>
      <c r="CG728" s="1250">
        <f t="shared" si="39"/>
        <v>0</v>
      </c>
      <c r="CH728" s="1252"/>
      <c r="CI728" s="1250">
        <f t="shared" si="40"/>
        <v>0</v>
      </c>
      <c r="CJ728" s="1252"/>
      <c r="CK728" s="1250">
        <f t="shared" si="18"/>
        <v>1</v>
      </c>
      <c r="CL728" s="1252"/>
      <c r="CM728" s="1250">
        <f t="shared" si="19"/>
        <v>8</v>
      </c>
      <c r="CN728" s="1252"/>
      <c r="CO728" s="2"/>
      <c r="CP728" s="1247">
        <f t="shared" si="20"/>
        <v>0</v>
      </c>
      <c r="CQ728" s="1248"/>
      <c r="CR728" s="1248"/>
      <c r="CS728" s="1248"/>
      <c r="CT728" s="1249"/>
      <c r="CU728" s="1255">
        <f t="shared" si="21"/>
        <v>8</v>
      </c>
      <c r="CV728" s="1255"/>
      <c r="CW728" s="1255"/>
      <c r="CX728" s="1255"/>
      <c r="CY728" s="1255"/>
      <c r="CZ728" s="1255">
        <f t="shared" si="22"/>
        <v>0</v>
      </c>
      <c r="DA728" s="1255"/>
      <c r="DB728" s="1255"/>
      <c r="DC728" s="1255"/>
      <c r="DD728" s="1255"/>
      <c r="DE728" s="1255">
        <f t="shared" si="23"/>
        <v>0</v>
      </c>
      <c r="DF728" s="1255"/>
      <c r="DG728" s="1255"/>
      <c r="DH728" s="1255"/>
      <c r="DI728" s="1255"/>
      <c r="DJ728" s="1255">
        <f t="shared" si="24"/>
        <v>0</v>
      </c>
      <c r="DK728" s="1255"/>
      <c r="DL728" s="1255"/>
      <c r="DM728" s="1255"/>
      <c r="DN728" s="1255"/>
      <c r="DO728" s="1255">
        <f t="shared" si="25"/>
        <v>0</v>
      </c>
      <c r="DP728" s="1255"/>
      <c r="DQ728" s="1255"/>
      <c r="DR728" s="1255"/>
      <c r="DS728" s="1255"/>
      <c r="DT728" s="1065"/>
      <c r="DU728" s="1267">
        <f t="shared" si="26"/>
        <v>0</v>
      </c>
      <c r="DV728" s="1267"/>
      <c r="DW728" s="1267"/>
      <c r="DX728" s="1267"/>
      <c r="DY728" s="1267"/>
      <c r="DZ728" s="1267">
        <f t="shared" si="27"/>
        <v>8</v>
      </c>
      <c r="EA728" s="1267"/>
      <c r="EB728" s="1267"/>
      <c r="EC728" s="1267"/>
      <c r="ED728" s="1267"/>
      <c r="EE728" s="1267">
        <f t="shared" si="28"/>
        <v>0</v>
      </c>
      <c r="EF728" s="1267"/>
      <c r="EG728" s="1267"/>
      <c r="EH728" s="1267"/>
      <c r="EI728" s="1267"/>
      <c r="EJ728" s="1267">
        <f t="shared" si="29"/>
        <v>0</v>
      </c>
      <c r="EK728" s="1267"/>
      <c r="EL728" s="1267"/>
      <c r="EM728" s="1267"/>
      <c r="EN728" s="1267"/>
      <c r="EO728" s="1267">
        <f t="shared" si="30"/>
        <v>0</v>
      </c>
      <c r="EP728" s="1267"/>
      <c r="EQ728" s="1267"/>
      <c r="ER728" s="1267"/>
      <c r="ES728" s="1267"/>
      <c r="ET728" s="1267">
        <f t="shared" si="31"/>
        <v>0</v>
      </c>
      <c r="EU728" s="1267"/>
      <c r="EV728" s="1267"/>
      <c r="EW728" s="1267"/>
      <c r="EX728" s="1267"/>
      <c r="EZ728" s="1250" t="str">
        <f t="shared" si="32"/>
        <v/>
      </c>
      <c r="FA728" s="1251"/>
      <c r="FB728" s="1251"/>
      <c r="FC728" s="1251"/>
      <c r="FD728" s="1252"/>
      <c r="FE728" s="1250">
        <f t="shared" si="33"/>
        <v>957</v>
      </c>
      <c r="FF728" s="1251"/>
      <c r="FG728" s="1251"/>
      <c r="FH728" s="1251"/>
      <c r="FI728" s="1252"/>
      <c r="FJ728" s="1250" t="str">
        <f t="shared" si="34"/>
        <v/>
      </c>
      <c r="FK728" s="1251"/>
      <c r="FL728" s="1251"/>
      <c r="FM728" s="1251"/>
      <c r="FN728" s="1252"/>
      <c r="FO728" s="1250" t="str">
        <f t="shared" si="35"/>
        <v/>
      </c>
      <c r="FP728" s="1251"/>
      <c r="FQ728" s="1251"/>
      <c r="FR728" s="1251"/>
      <c r="FS728" s="1252"/>
      <c r="FT728" s="1250" t="str">
        <f t="shared" si="36"/>
        <v/>
      </c>
      <c r="FU728" s="1251"/>
      <c r="FV728" s="1251"/>
      <c r="FW728" s="1251"/>
      <c r="FX728" s="1252"/>
      <c r="FY728" s="1250" t="str">
        <f t="shared" si="37"/>
        <v/>
      </c>
      <c r="FZ728" s="1251"/>
      <c r="GA728" s="1251"/>
      <c r="GB728" s="1251"/>
      <c r="GC728" s="1252"/>
    </row>
    <row r="729" spans="1:185" ht="13.2" customHeight="1">
      <c r="B729" s="1264" t="s">
        <v>847</v>
      </c>
      <c r="C729" s="1265"/>
      <c r="D729" s="1265"/>
      <c r="E729" s="1265"/>
      <c r="F729" s="1266"/>
      <c r="G729" s="1475">
        <v>14</v>
      </c>
      <c r="H729" s="1476"/>
      <c r="I729" s="1476"/>
      <c r="J729" s="1477"/>
      <c r="K729" s="1482">
        <v>559</v>
      </c>
      <c r="L729" s="1483"/>
      <c r="M729" s="1483"/>
      <c r="N729" s="1484"/>
      <c r="O729" s="1478">
        <v>1613</v>
      </c>
      <c r="P729" s="1479"/>
      <c r="Q729" s="1479"/>
      <c r="R729" s="1479"/>
      <c r="S729" s="1480"/>
      <c r="T729" s="1478">
        <f>Q840</f>
        <v>26.65</v>
      </c>
      <c r="U729" s="1479"/>
      <c r="V729" s="1479"/>
      <c r="W729" s="1480"/>
      <c r="X729" s="1317">
        <f t="shared" si="10"/>
        <v>1639.65</v>
      </c>
      <c r="Y729" s="1318"/>
      <c r="Z729" s="1318"/>
      <c r="AA729" s="1318"/>
      <c r="AB729" s="1319"/>
      <c r="AC729" s="1485">
        <v>0.5</v>
      </c>
      <c r="AD729" s="1486"/>
      <c r="AE729" s="1486"/>
      <c r="AF729" s="1486"/>
      <c r="AG729" s="1487"/>
      <c r="AH729" s="1304">
        <f t="shared" si="38"/>
        <v>0.49989329268292687</v>
      </c>
      <c r="AI729" s="1305"/>
      <c r="AJ729" s="1306"/>
      <c r="AK729" s="1264" t="s">
        <v>829</v>
      </c>
      <c r="AL729" s="1265"/>
      <c r="AM729" s="1265"/>
      <c r="AN729" s="1265"/>
      <c r="AO729" s="1266"/>
      <c r="AP729" s="2"/>
      <c r="AQ729" s="2"/>
      <c r="AR729" s="2"/>
      <c r="AS729" s="2"/>
      <c r="AY729" s="69"/>
      <c r="AZ729" s="68">
        <f t="shared" si="11"/>
        <v>3280</v>
      </c>
      <c r="BA729" s="2"/>
      <c r="BB729" s="2"/>
      <c r="BC729" s="2"/>
      <c r="BD729" s="2"/>
      <c r="BE729" s="114"/>
      <c r="BF729" s="179">
        <f t="shared" si="12"/>
        <v>14</v>
      </c>
      <c r="BG729" s="182">
        <f t="shared" si="13"/>
        <v>0.14141414141414141</v>
      </c>
      <c r="BH729" s="183">
        <f t="shared" si="14"/>
        <v>7.0707070707070704E-2</v>
      </c>
      <c r="BI729" s="2"/>
      <c r="BJ729" s="2"/>
      <c r="BK729" s="2"/>
      <c r="BL729" s="2"/>
      <c r="BM729" s="2"/>
      <c r="BN729" s="2"/>
      <c r="BS729" s="179">
        <f t="shared" si="15"/>
        <v>14</v>
      </c>
      <c r="BT729" s="182">
        <f t="shared" si="16"/>
        <v>0.14141414141414141</v>
      </c>
      <c r="BU729" s="183">
        <f t="shared" si="17"/>
        <v>7.06919807834442E-2</v>
      </c>
      <c r="CC729" s="2"/>
      <c r="CD729" s="2"/>
      <c r="CE729" s="2"/>
      <c r="CF729" s="2"/>
      <c r="CG729" s="1250">
        <f t="shared" si="39"/>
        <v>1</v>
      </c>
      <c r="CH729" s="1252"/>
      <c r="CI729" s="1250">
        <f t="shared" si="40"/>
        <v>14</v>
      </c>
      <c r="CJ729" s="1252"/>
      <c r="CK729" s="1250">
        <f t="shared" si="18"/>
        <v>0</v>
      </c>
      <c r="CL729" s="1252"/>
      <c r="CM729" s="1250">
        <f t="shared" si="19"/>
        <v>0</v>
      </c>
      <c r="CN729" s="1252"/>
      <c r="CO729" s="2"/>
      <c r="CP729" s="1247">
        <f t="shared" si="20"/>
        <v>0</v>
      </c>
      <c r="CQ729" s="1248"/>
      <c r="CR729" s="1248"/>
      <c r="CS729" s="1248"/>
      <c r="CT729" s="1249"/>
      <c r="CU729" s="1255">
        <f t="shared" si="21"/>
        <v>14</v>
      </c>
      <c r="CV729" s="1255"/>
      <c r="CW729" s="1255"/>
      <c r="CX729" s="1255"/>
      <c r="CY729" s="1255"/>
      <c r="CZ729" s="1255">
        <f t="shared" si="22"/>
        <v>0</v>
      </c>
      <c r="DA729" s="1255"/>
      <c r="DB729" s="1255"/>
      <c r="DC729" s="1255"/>
      <c r="DD729" s="1255"/>
      <c r="DE729" s="1255">
        <f t="shared" si="23"/>
        <v>0</v>
      </c>
      <c r="DF729" s="1255"/>
      <c r="DG729" s="1255"/>
      <c r="DH729" s="1255"/>
      <c r="DI729" s="1255"/>
      <c r="DJ729" s="1255">
        <f t="shared" si="24"/>
        <v>0</v>
      </c>
      <c r="DK729" s="1255"/>
      <c r="DL729" s="1255"/>
      <c r="DM729" s="1255"/>
      <c r="DN729" s="1255"/>
      <c r="DO729" s="1255">
        <f t="shared" si="25"/>
        <v>0</v>
      </c>
      <c r="DP729" s="1255"/>
      <c r="DQ729" s="1255"/>
      <c r="DR729" s="1255"/>
      <c r="DS729" s="1255"/>
      <c r="DT729" s="1065"/>
      <c r="DU729" s="1267">
        <f t="shared" si="26"/>
        <v>0</v>
      </c>
      <c r="DV729" s="1267"/>
      <c r="DW729" s="1267"/>
      <c r="DX729" s="1267"/>
      <c r="DY729" s="1267"/>
      <c r="DZ729" s="1267">
        <f t="shared" si="27"/>
        <v>0</v>
      </c>
      <c r="EA729" s="1267"/>
      <c r="EB729" s="1267"/>
      <c r="EC729" s="1267"/>
      <c r="ED729" s="1267"/>
      <c r="EE729" s="1267">
        <f t="shared" si="28"/>
        <v>0</v>
      </c>
      <c r="EF729" s="1267"/>
      <c r="EG729" s="1267"/>
      <c r="EH729" s="1267"/>
      <c r="EI729" s="1267"/>
      <c r="EJ729" s="1267">
        <f t="shared" si="29"/>
        <v>0</v>
      </c>
      <c r="EK729" s="1267"/>
      <c r="EL729" s="1267"/>
      <c r="EM729" s="1267"/>
      <c r="EN729" s="1267"/>
      <c r="EO729" s="1267">
        <f t="shared" si="30"/>
        <v>0</v>
      </c>
      <c r="EP729" s="1267"/>
      <c r="EQ729" s="1267"/>
      <c r="ER729" s="1267"/>
      <c r="ES729" s="1267"/>
      <c r="ET729" s="1267">
        <f t="shared" si="31"/>
        <v>0</v>
      </c>
      <c r="EU729" s="1267"/>
      <c r="EV729" s="1267"/>
      <c r="EW729" s="1267"/>
      <c r="EX729" s="1267"/>
      <c r="EZ729" s="1250" t="str">
        <f t="shared" si="32"/>
        <v/>
      </c>
      <c r="FA729" s="1251"/>
      <c r="FB729" s="1251"/>
      <c r="FC729" s="1251"/>
      <c r="FD729" s="1252"/>
      <c r="FE729" s="1250">
        <f t="shared" si="33"/>
        <v>1613</v>
      </c>
      <c r="FF729" s="1251"/>
      <c r="FG729" s="1251"/>
      <c r="FH729" s="1251"/>
      <c r="FI729" s="1252"/>
      <c r="FJ729" s="1250" t="str">
        <f t="shared" si="34"/>
        <v/>
      </c>
      <c r="FK729" s="1251"/>
      <c r="FL729" s="1251"/>
      <c r="FM729" s="1251"/>
      <c r="FN729" s="1252"/>
      <c r="FO729" s="1250" t="str">
        <f t="shared" si="35"/>
        <v/>
      </c>
      <c r="FP729" s="1251"/>
      <c r="FQ729" s="1251"/>
      <c r="FR729" s="1251"/>
      <c r="FS729" s="1252"/>
      <c r="FT729" s="1250" t="str">
        <f t="shared" si="36"/>
        <v/>
      </c>
      <c r="FU729" s="1251"/>
      <c r="FV729" s="1251"/>
      <c r="FW729" s="1251"/>
      <c r="FX729" s="1252"/>
      <c r="FY729" s="1250" t="str">
        <f t="shared" si="37"/>
        <v/>
      </c>
      <c r="FZ729" s="1251"/>
      <c r="GA729" s="1251"/>
      <c r="GB729" s="1251"/>
      <c r="GC729" s="1252"/>
    </row>
    <row r="730" spans="1:185" ht="13.2" customHeight="1">
      <c r="B730" s="1264" t="s">
        <v>847</v>
      </c>
      <c r="C730" s="1265"/>
      <c r="D730" s="1265"/>
      <c r="E730" s="1265"/>
      <c r="F730" s="1266"/>
      <c r="G730" s="1475">
        <v>23</v>
      </c>
      <c r="H730" s="1476"/>
      <c r="I730" s="1476"/>
      <c r="J730" s="1477"/>
      <c r="K730" s="1482">
        <v>559</v>
      </c>
      <c r="L730" s="1483"/>
      <c r="M730" s="1483"/>
      <c r="N730" s="1484"/>
      <c r="O730" s="1478">
        <v>1941</v>
      </c>
      <c r="P730" s="1479"/>
      <c r="Q730" s="1479"/>
      <c r="R730" s="1479"/>
      <c r="S730" s="1480"/>
      <c r="T730" s="1478">
        <f>Q840</f>
        <v>26.65</v>
      </c>
      <c r="U730" s="1479"/>
      <c r="V730" s="1479"/>
      <c r="W730" s="1480"/>
      <c r="X730" s="1317">
        <f t="shared" si="10"/>
        <v>1967.65</v>
      </c>
      <c r="Y730" s="1318"/>
      <c r="Z730" s="1318"/>
      <c r="AA730" s="1318"/>
      <c r="AB730" s="1319"/>
      <c r="AC730" s="1485">
        <v>0.6</v>
      </c>
      <c r="AD730" s="1486"/>
      <c r="AE730" s="1486"/>
      <c r="AF730" s="1486"/>
      <c r="AG730" s="1487"/>
      <c r="AH730" s="1304">
        <f t="shared" si="38"/>
        <v>0.5998932926829269</v>
      </c>
      <c r="AI730" s="1305"/>
      <c r="AJ730" s="1306"/>
      <c r="AK730" s="1264" t="s">
        <v>829</v>
      </c>
      <c r="AL730" s="1265"/>
      <c r="AM730" s="1265"/>
      <c r="AN730" s="1265"/>
      <c r="AO730" s="1266"/>
      <c r="AP730" s="2"/>
      <c r="AQ730" s="2"/>
      <c r="AR730" s="2"/>
      <c r="AS730" s="2"/>
      <c r="AY730" s="69"/>
      <c r="AZ730" s="68">
        <f t="shared" si="11"/>
        <v>3280</v>
      </c>
      <c r="BA730" s="2"/>
      <c r="BB730" s="2"/>
      <c r="BC730" s="2"/>
      <c r="BD730" s="2"/>
      <c r="BE730" s="114"/>
      <c r="BF730" s="179">
        <f t="shared" si="12"/>
        <v>23</v>
      </c>
      <c r="BG730" s="182">
        <f t="shared" si="13"/>
        <v>0.23232323232323232</v>
      </c>
      <c r="BH730" s="183">
        <f t="shared" si="14"/>
        <v>0.13939393939393938</v>
      </c>
      <c r="BI730" s="2"/>
      <c r="BJ730" s="2"/>
      <c r="BK730" s="2"/>
      <c r="BL730" s="2"/>
      <c r="BM730" s="2"/>
      <c r="BN730" s="2"/>
      <c r="BS730" s="179">
        <f t="shared" si="15"/>
        <v>23</v>
      </c>
      <c r="BT730" s="182">
        <f t="shared" si="16"/>
        <v>0.23232323232323232</v>
      </c>
      <c r="BU730" s="183">
        <f t="shared" si="17"/>
        <v>0.13936914880512444</v>
      </c>
      <c r="CC730" s="2"/>
      <c r="CD730" s="2"/>
      <c r="CE730" s="2"/>
      <c r="CF730" s="2"/>
      <c r="CG730" s="1250">
        <f t="shared" si="39"/>
        <v>0</v>
      </c>
      <c r="CH730" s="1252"/>
      <c r="CI730" s="1250">
        <f t="shared" si="40"/>
        <v>0</v>
      </c>
      <c r="CJ730" s="1252"/>
      <c r="CK730" s="1250">
        <f t="shared" si="18"/>
        <v>0</v>
      </c>
      <c r="CL730" s="1252"/>
      <c r="CM730" s="1250">
        <f t="shared" si="19"/>
        <v>0</v>
      </c>
      <c r="CN730" s="1252"/>
      <c r="CO730" s="2"/>
      <c r="CP730" s="1247">
        <f t="shared" si="20"/>
        <v>0</v>
      </c>
      <c r="CQ730" s="1248"/>
      <c r="CR730" s="1248"/>
      <c r="CS730" s="1248"/>
      <c r="CT730" s="1249"/>
      <c r="CU730" s="1255">
        <f t="shared" si="21"/>
        <v>23</v>
      </c>
      <c r="CV730" s="1255"/>
      <c r="CW730" s="1255"/>
      <c r="CX730" s="1255"/>
      <c r="CY730" s="1255"/>
      <c r="CZ730" s="1255">
        <f t="shared" si="22"/>
        <v>0</v>
      </c>
      <c r="DA730" s="1255"/>
      <c r="DB730" s="1255"/>
      <c r="DC730" s="1255"/>
      <c r="DD730" s="1255"/>
      <c r="DE730" s="1255">
        <f t="shared" si="23"/>
        <v>0</v>
      </c>
      <c r="DF730" s="1255"/>
      <c r="DG730" s="1255"/>
      <c r="DH730" s="1255"/>
      <c r="DI730" s="1255"/>
      <c r="DJ730" s="1255">
        <f t="shared" si="24"/>
        <v>0</v>
      </c>
      <c r="DK730" s="1255"/>
      <c r="DL730" s="1255"/>
      <c r="DM730" s="1255"/>
      <c r="DN730" s="1255"/>
      <c r="DO730" s="1255">
        <f t="shared" si="25"/>
        <v>0</v>
      </c>
      <c r="DP730" s="1255"/>
      <c r="DQ730" s="1255"/>
      <c r="DR730" s="1255"/>
      <c r="DS730" s="1255"/>
      <c r="DT730" s="1065"/>
      <c r="DU730" s="1267">
        <f t="shared" si="26"/>
        <v>0</v>
      </c>
      <c r="DV730" s="1267"/>
      <c r="DW730" s="1267"/>
      <c r="DX730" s="1267"/>
      <c r="DY730" s="1267"/>
      <c r="DZ730" s="1267">
        <f t="shared" si="27"/>
        <v>0</v>
      </c>
      <c r="EA730" s="1267"/>
      <c r="EB730" s="1267"/>
      <c r="EC730" s="1267"/>
      <c r="ED730" s="1267"/>
      <c r="EE730" s="1267">
        <f t="shared" si="28"/>
        <v>0</v>
      </c>
      <c r="EF730" s="1267"/>
      <c r="EG730" s="1267"/>
      <c r="EH730" s="1267"/>
      <c r="EI730" s="1267"/>
      <c r="EJ730" s="1267">
        <f t="shared" si="29"/>
        <v>0</v>
      </c>
      <c r="EK730" s="1267"/>
      <c r="EL730" s="1267"/>
      <c r="EM730" s="1267"/>
      <c r="EN730" s="1267"/>
      <c r="EO730" s="1267">
        <f t="shared" si="30"/>
        <v>0</v>
      </c>
      <c r="EP730" s="1267"/>
      <c r="EQ730" s="1267"/>
      <c r="ER730" s="1267"/>
      <c r="ES730" s="1267"/>
      <c r="ET730" s="1267">
        <f t="shared" si="31"/>
        <v>0</v>
      </c>
      <c r="EU730" s="1267"/>
      <c r="EV730" s="1267"/>
      <c r="EW730" s="1267"/>
      <c r="EX730" s="1267"/>
      <c r="EZ730" s="1250" t="str">
        <f t="shared" si="32"/>
        <v/>
      </c>
      <c r="FA730" s="1251"/>
      <c r="FB730" s="1251"/>
      <c r="FC730" s="1251"/>
      <c r="FD730" s="1252"/>
      <c r="FE730" s="1250">
        <f t="shared" si="33"/>
        <v>1941</v>
      </c>
      <c r="FF730" s="1251"/>
      <c r="FG730" s="1251"/>
      <c r="FH730" s="1251"/>
      <c r="FI730" s="1252"/>
      <c r="FJ730" s="1250" t="str">
        <f t="shared" si="34"/>
        <v/>
      </c>
      <c r="FK730" s="1251"/>
      <c r="FL730" s="1251"/>
      <c r="FM730" s="1251"/>
      <c r="FN730" s="1252"/>
      <c r="FO730" s="1250" t="str">
        <f t="shared" si="35"/>
        <v/>
      </c>
      <c r="FP730" s="1251"/>
      <c r="FQ730" s="1251"/>
      <c r="FR730" s="1251"/>
      <c r="FS730" s="1252"/>
      <c r="FT730" s="1250" t="str">
        <f t="shared" si="36"/>
        <v/>
      </c>
      <c r="FU730" s="1251"/>
      <c r="FV730" s="1251"/>
      <c r="FW730" s="1251"/>
      <c r="FX730" s="1252"/>
      <c r="FY730" s="1250" t="str">
        <f t="shared" si="37"/>
        <v/>
      </c>
      <c r="FZ730" s="1251"/>
      <c r="GA730" s="1251"/>
      <c r="GB730" s="1251"/>
      <c r="GC730" s="1252"/>
    </row>
    <row r="731" spans="1:185" ht="13.2" customHeight="1">
      <c r="B731" s="1264" t="s">
        <v>848</v>
      </c>
      <c r="C731" s="1265"/>
      <c r="D731" s="1265"/>
      <c r="E731" s="1265"/>
      <c r="F731" s="1266"/>
      <c r="G731" s="1475">
        <v>10</v>
      </c>
      <c r="H731" s="1476"/>
      <c r="I731" s="1476"/>
      <c r="J731" s="1477"/>
      <c r="K731" s="1482">
        <v>812</v>
      </c>
      <c r="L731" s="1483"/>
      <c r="M731" s="1483"/>
      <c r="N731" s="1484"/>
      <c r="O731" s="1478">
        <v>1149</v>
      </c>
      <c r="P731" s="1479"/>
      <c r="Q731" s="1479"/>
      <c r="R731" s="1479"/>
      <c r="S731" s="1480"/>
      <c r="T731" s="1478">
        <f>U840</f>
        <v>31.52</v>
      </c>
      <c r="U731" s="1479"/>
      <c r="V731" s="1479"/>
      <c r="W731" s="1480"/>
      <c r="X731" s="1317">
        <f t="shared" si="10"/>
        <v>1180.52</v>
      </c>
      <c r="Y731" s="1318"/>
      <c r="Z731" s="1318"/>
      <c r="AA731" s="1318"/>
      <c r="AB731" s="1319"/>
      <c r="AC731" s="1485">
        <v>0.3</v>
      </c>
      <c r="AD731" s="1486"/>
      <c r="AE731" s="1486"/>
      <c r="AF731" s="1486"/>
      <c r="AG731" s="1487"/>
      <c r="AH731" s="1304">
        <f t="shared" si="38"/>
        <v>0.29992886178861788</v>
      </c>
      <c r="AI731" s="1305"/>
      <c r="AJ731" s="1306"/>
      <c r="AK731" s="1264" t="s">
        <v>829</v>
      </c>
      <c r="AL731" s="1265"/>
      <c r="AM731" s="1265"/>
      <c r="AN731" s="1265"/>
      <c r="AO731" s="1266"/>
      <c r="AP731" s="2"/>
      <c r="AQ731" s="2"/>
      <c r="AR731" s="2"/>
      <c r="AS731" s="2"/>
      <c r="AY731" s="69"/>
      <c r="AZ731" s="68">
        <f t="shared" si="11"/>
        <v>3936</v>
      </c>
      <c r="BA731" s="2"/>
      <c r="BB731" s="2"/>
      <c r="BC731" s="2"/>
      <c r="BD731" s="2"/>
      <c r="BE731" s="114"/>
      <c r="BF731" s="179">
        <f t="shared" si="12"/>
        <v>10</v>
      </c>
      <c r="BG731" s="182">
        <f t="shared" si="13"/>
        <v>0.10101010101010101</v>
      </c>
      <c r="BH731" s="183">
        <f t="shared" si="14"/>
        <v>3.03030303030303E-2</v>
      </c>
      <c r="BI731" s="2"/>
      <c r="BJ731" s="2"/>
      <c r="BK731" s="2"/>
      <c r="BL731" s="2"/>
      <c r="BM731" s="2"/>
      <c r="BN731" s="2"/>
      <c r="BS731" s="179">
        <f t="shared" si="15"/>
        <v>10</v>
      </c>
      <c r="BT731" s="182">
        <f t="shared" si="16"/>
        <v>0.10101010101010101</v>
      </c>
      <c r="BU731" s="183">
        <f t="shared" si="17"/>
        <v>3.0295844625112919E-2</v>
      </c>
      <c r="CC731" s="2"/>
      <c r="CD731" s="2"/>
      <c r="CE731" s="2"/>
      <c r="CF731" s="2"/>
      <c r="CG731" s="1250">
        <f t="shared" si="39"/>
        <v>0</v>
      </c>
      <c r="CH731" s="1252"/>
      <c r="CI731" s="1250">
        <f t="shared" si="40"/>
        <v>0</v>
      </c>
      <c r="CJ731" s="1252"/>
      <c r="CK731" s="1250">
        <f t="shared" si="18"/>
        <v>1</v>
      </c>
      <c r="CL731" s="1252"/>
      <c r="CM731" s="1250">
        <f t="shared" si="19"/>
        <v>10</v>
      </c>
      <c r="CN731" s="1252"/>
      <c r="CO731" s="2"/>
      <c r="CP731" s="1247">
        <f t="shared" si="20"/>
        <v>0</v>
      </c>
      <c r="CQ731" s="1248"/>
      <c r="CR731" s="1248"/>
      <c r="CS731" s="1248"/>
      <c r="CT731" s="1249"/>
      <c r="CU731" s="1255">
        <f t="shared" si="21"/>
        <v>0</v>
      </c>
      <c r="CV731" s="1255"/>
      <c r="CW731" s="1255"/>
      <c r="CX731" s="1255"/>
      <c r="CY731" s="1255"/>
      <c r="CZ731" s="1255">
        <f t="shared" si="22"/>
        <v>10</v>
      </c>
      <c r="DA731" s="1255"/>
      <c r="DB731" s="1255"/>
      <c r="DC731" s="1255"/>
      <c r="DD731" s="1255"/>
      <c r="DE731" s="1255">
        <f t="shared" si="23"/>
        <v>0</v>
      </c>
      <c r="DF731" s="1255"/>
      <c r="DG731" s="1255"/>
      <c r="DH731" s="1255"/>
      <c r="DI731" s="1255"/>
      <c r="DJ731" s="1255">
        <f t="shared" si="24"/>
        <v>0</v>
      </c>
      <c r="DK731" s="1255"/>
      <c r="DL731" s="1255"/>
      <c r="DM731" s="1255"/>
      <c r="DN731" s="1255"/>
      <c r="DO731" s="1255">
        <f t="shared" si="25"/>
        <v>0</v>
      </c>
      <c r="DP731" s="1255"/>
      <c r="DQ731" s="1255"/>
      <c r="DR731" s="1255"/>
      <c r="DS731" s="1255"/>
      <c r="DT731" s="1065"/>
      <c r="DU731" s="1267">
        <f t="shared" si="26"/>
        <v>0</v>
      </c>
      <c r="DV731" s="1267"/>
      <c r="DW731" s="1267"/>
      <c r="DX731" s="1267"/>
      <c r="DY731" s="1267"/>
      <c r="DZ731" s="1267">
        <f t="shared" si="27"/>
        <v>0</v>
      </c>
      <c r="EA731" s="1267"/>
      <c r="EB731" s="1267"/>
      <c r="EC731" s="1267"/>
      <c r="ED731" s="1267"/>
      <c r="EE731" s="1267">
        <f t="shared" si="28"/>
        <v>10</v>
      </c>
      <c r="EF731" s="1267"/>
      <c r="EG731" s="1267"/>
      <c r="EH731" s="1267"/>
      <c r="EI731" s="1267"/>
      <c r="EJ731" s="1267">
        <f t="shared" si="29"/>
        <v>0</v>
      </c>
      <c r="EK731" s="1267"/>
      <c r="EL731" s="1267"/>
      <c r="EM731" s="1267"/>
      <c r="EN731" s="1267"/>
      <c r="EO731" s="1267">
        <f t="shared" si="30"/>
        <v>0</v>
      </c>
      <c r="EP731" s="1267"/>
      <c r="EQ731" s="1267"/>
      <c r="ER731" s="1267"/>
      <c r="ES731" s="1267"/>
      <c r="ET731" s="1267">
        <f t="shared" si="31"/>
        <v>0</v>
      </c>
      <c r="EU731" s="1267"/>
      <c r="EV731" s="1267"/>
      <c r="EW731" s="1267"/>
      <c r="EX731" s="1267"/>
      <c r="EZ731" s="1250" t="str">
        <f t="shared" si="32"/>
        <v/>
      </c>
      <c r="FA731" s="1251"/>
      <c r="FB731" s="1251"/>
      <c r="FC731" s="1251"/>
      <c r="FD731" s="1252"/>
      <c r="FE731" s="1250" t="str">
        <f t="shared" si="33"/>
        <v/>
      </c>
      <c r="FF731" s="1251"/>
      <c r="FG731" s="1251"/>
      <c r="FH731" s="1251"/>
      <c r="FI731" s="1252"/>
      <c r="FJ731" s="1250">
        <f t="shared" si="34"/>
        <v>1149</v>
      </c>
      <c r="FK731" s="1251"/>
      <c r="FL731" s="1251"/>
      <c r="FM731" s="1251"/>
      <c r="FN731" s="1252"/>
      <c r="FO731" s="1250" t="str">
        <f t="shared" si="35"/>
        <v/>
      </c>
      <c r="FP731" s="1251"/>
      <c r="FQ731" s="1251"/>
      <c r="FR731" s="1251"/>
      <c r="FS731" s="1252"/>
      <c r="FT731" s="1250" t="str">
        <f t="shared" si="36"/>
        <v/>
      </c>
      <c r="FU731" s="1251"/>
      <c r="FV731" s="1251"/>
      <c r="FW731" s="1251"/>
      <c r="FX731" s="1252"/>
      <c r="FY731" s="1250" t="str">
        <f t="shared" si="37"/>
        <v/>
      </c>
      <c r="FZ731" s="1251"/>
      <c r="GA731" s="1251"/>
      <c r="GB731" s="1251"/>
      <c r="GC731" s="1252"/>
    </row>
    <row r="732" spans="1:185" ht="13.2" customHeight="1">
      <c r="B732" s="1264" t="s">
        <v>848</v>
      </c>
      <c r="C732" s="1265"/>
      <c r="D732" s="1265"/>
      <c r="E732" s="1265"/>
      <c r="F732" s="1266"/>
      <c r="G732" s="1475">
        <v>9</v>
      </c>
      <c r="H732" s="1476"/>
      <c r="I732" s="1476"/>
      <c r="J732" s="1477"/>
      <c r="K732" s="1482">
        <v>812</v>
      </c>
      <c r="L732" s="1483"/>
      <c r="M732" s="1483"/>
      <c r="N732" s="1484"/>
      <c r="O732" s="1478">
        <v>1936</v>
      </c>
      <c r="P732" s="1479"/>
      <c r="Q732" s="1479"/>
      <c r="R732" s="1479"/>
      <c r="S732" s="1480"/>
      <c r="T732" s="1478">
        <f>U840</f>
        <v>31.52</v>
      </c>
      <c r="U732" s="1479"/>
      <c r="V732" s="1479"/>
      <c r="W732" s="1480"/>
      <c r="X732" s="1317">
        <f t="shared" si="10"/>
        <v>1967.52</v>
      </c>
      <c r="Y732" s="1318"/>
      <c r="Z732" s="1318"/>
      <c r="AA732" s="1318"/>
      <c r="AB732" s="1319"/>
      <c r="AC732" s="1485">
        <v>0.5</v>
      </c>
      <c r="AD732" s="1486"/>
      <c r="AE732" s="1486"/>
      <c r="AF732" s="1486"/>
      <c r="AG732" s="1487"/>
      <c r="AH732" s="1304">
        <f t="shared" si="38"/>
        <v>0.4998780487804878</v>
      </c>
      <c r="AI732" s="1305"/>
      <c r="AJ732" s="1306"/>
      <c r="AK732" s="1264" t="s">
        <v>829</v>
      </c>
      <c r="AL732" s="1265"/>
      <c r="AM732" s="1265"/>
      <c r="AN732" s="1265"/>
      <c r="AO732" s="1266"/>
      <c r="AP732" s="2"/>
      <c r="AQ732" s="2"/>
      <c r="AR732" s="2"/>
      <c r="AS732" s="2"/>
      <c r="AY732" s="69"/>
      <c r="AZ732" s="68">
        <f t="shared" si="11"/>
        <v>3936</v>
      </c>
      <c r="BA732" s="2"/>
      <c r="BB732" s="2"/>
      <c r="BC732" s="2"/>
      <c r="BD732" s="2"/>
      <c r="BE732" s="114"/>
      <c r="BF732" s="179">
        <f t="shared" si="12"/>
        <v>9</v>
      </c>
      <c r="BG732" s="182">
        <f t="shared" si="13"/>
        <v>9.0909090909090912E-2</v>
      </c>
      <c r="BH732" s="183">
        <f t="shared" si="14"/>
        <v>4.5454545454545456E-2</v>
      </c>
      <c r="BI732" s="2"/>
      <c r="BJ732" s="2"/>
      <c r="BK732" s="2"/>
      <c r="BL732" s="2"/>
      <c r="BM732" s="2"/>
      <c r="BN732" s="2"/>
      <c r="BS732" s="179">
        <f t="shared" si="15"/>
        <v>9</v>
      </c>
      <c r="BT732" s="182">
        <f t="shared" si="16"/>
        <v>9.0909090909090912E-2</v>
      </c>
      <c r="BU732" s="183">
        <f t="shared" si="17"/>
        <v>4.544345898004435E-2</v>
      </c>
      <c r="CC732" s="2"/>
      <c r="CE732" s="2"/>
      <c r="CF732" s="2"/>
      <c r="CG732" s="1250">
        <f t="shared" si="39"/>
        <v>1</v>
      </c>
      <c r="CH732" s="1252"/>
      <c r="CI732" s="1250">
        <f t="shared" si="40"/>
        <v>9</v>
      </c>
      <c r="CJ732" s="1252"/>
      <c r="CK732" s="1250">
        <f t="shared" si="18"/>
        <v>0</v>
      </c>
      <c r="CL732" s="1252"/>
      <c r="CM732" s="1250">
        <f t="shared" si="19"/>
        <v>0</v>
      </c>
      <c r="CN732" s="1252"/>
      <c r="CO732" s="2"/>
      <c r="CP732" s="1247">
        <f t="shared" si="20"/>
        <v>0</v>
      </c>
      <c r="CQ732" s="1248"/>
      <c r="CR732" s="1248"/>
      <c r="CS732" s="1248"/>
      <c r="CT732" s="1249"/>
      <c r="CU732" s="1255">
        <f t="shared" si="21"/>
        <v>0</v>
      </c>
      <c r="CV732" s="1255"/>
      <c r="CW732" s="1255"/>
      <c r="CX732" s="1255"/>
      <c r="CY732" s="1255"/>
      <c r="CZ732" s="1255">
        <f t="shared" si="22"/>
        <v>9</v>
      </c>
      <c r="DA732" s="1255"/>
      <c r="DB732" s="1255"/>
      <c r="DC732" s="1255"/>
      <c r="DD732" s="1255"/>
      <c r="DE732" s="1255">
        <f t="shared" si="23"/>
        <v>0</v>
      </c>
      <c r="DF732" s="1255"/>
      <c r="DG732" s="1255"/>
      <c r="DH732" s="1255"/>
      <c r="DI732" s="1255"/>
      <c r="DJ732" s="1255">
        <f t="shared" si="24"/>
        <v>0</v>
      </c>
      <c r="DK732" s="1255"/>
      <c r="DL732" s="1255"/>
      <c r="DM732" s="1255"/>
      <c r="DN732" s="1255"/>
      <c r="DO732" s="1255">
        <f t="shared" si="25"/>
        <v>0</v>
      </c>
      <c r="DP732" s="1255"/>
      <c r="DQ732" s="1255"/>
      <c r="DR732" s="1255"/>
      <c r="DS732" s="1255"/>
      <c r="DT732" s="1065"/>
      <c r="DU732" s="1267">
        <f t="shared" si="26"/>
        <v>0</v>
      </c>
      <c r="DV732" s="1267"/>
      <c r="DW732" s="1267"/>
      <c r="DX732" s="1267"/>
      <c r="DY732" s="1267"/>
      <c r="DZ732" s="1267">
        <f t="shared" si="27"/>
        <v>0</v>
      </c>
      <c r="EA732" s="1267"/>
      <c r="EB732" s="1267"/>
      <c r="EC732" s="1267"/>
      <c r="ED732" s="1267"/>
      <c r="EE732" s="1267">
        <f t="shared" si="28"/>
        <v>0</v>
      </c>
      <c r="EF732" s="1267"/>
      <c r="EG732" s="1267"/>
      <c r="EH732" s="1267"/>
      <c r="EI732" s="1267"/>
      <c r="EJ732" s="1267">
        <f t="shared" si="29"/>
        <v>0</v>
      </c>
      <c r="EK732" s="1267"/>
      <c r="EL732" s="1267"/>
      <c r="EM732" s="1267"/>
      <c r="EN732" s="1267"/>
      <c r="EO732" s="1267">
        <f t="shared" si="30"/>
        <v>0</v>
      </c>
      <c r="EP732" s="1267"/>
      <c r="EQ732" s="1267"/>
      <c r="ER732" s="1267"/>
      <c r="ES732" s="1267"/>
      <c r="ET732" s="1267">
        <f t="shared" si="31"/>
        <v>0</v>
      </c>
      <c r="EU732" s="1267"/>
      <c r="EV732" s="1267"/>
      <c r="EW732" s="1267"/>
      <c r="EX732" s="1267"/>
      <c r="EZ732" s="1250" t="str">
        <f t="shared" si="32"/>
        <v/>
      </c>
      <c r="FA732" s="1251"/>
      <c r="FB732" s="1251"/>
      <c r="FC732" s="1251"/>
      <c r="FD732" s="1252"/>
      <c r="FE732" s="1250" t="str">
        <f t="shared" si="33"/>
        <v/>
      </c>
      <c r="FF732" s="1251"/>
      <c r="FG732" s="1251"/>
      <c r="FH732" s="1251"/>
      <c r="FI732" s="1252"/>
      <c r="FJ732" s="1250">
        <f t="shared" si="34"/>
        <v>1936</v>
      </c>
      <c r="FK732" s="1251"/>
      <c r="FL732" s="1251"/>
      <c r="FM732" s="1251"/>
      <c r="FN732" s="1252"/>
      <c r="FO732" s="1250" t="str">
        <f t="shared" si="35"/>
        <v/>
      </c>
      <c r="FP732" s="1251"/>
      <c r="FQ732" s="1251"/>
      <c r="FR732" s="1251"/>
      <c r="FS732" s="1252"/>
      <c r="FT732" s="1250" t="str">
        <f t="shared" si="36"/>
        <v/>
      </c>
      <c r="FU732" s="1251"/>
      <c r="FV732" s="1251"/>
      <c r="FW732" s="1251"/>
      <c r="FX732" s="1252"/>
      <c r="FY732" s="1250" t="str">
        <f t="shared" si="37"/>
        <v/>
      </c>
      <c r="FZ732" s="1251"/>
      <c r="GA732" s="1251"/>
      <c r="GB732" s="1251"/>
      <c r="GC732" s="1252"/>
    </row>
    <row r="733" spans="1:185" ht="13.2" customHeight="1">
      <c r="B733" s="1264" t="s">
        <v>848</v>
      </c>
      <c r="C733" s="1265"/>
      <c r="D733" s="1265"/>
      <c r="E733" s="1265"/>
      <c r="F733" s="1266"/>
      <c r="G733" s="1475">
        <v>6</v>
      </c>
      <c r="H733" s="1476"/>
      <c r="I733" s="1476"/>
      <c r="J733" s="1477"/>
      <c r="K733" s="1482">
        <v>812</v>
      </c>
      <c r="L733" s="1483"/>
      <c r="M733" s="1483"/>
      <c r="N733" s="1484"/>
      <c r="O733" s="1478">
        <v>2330</v>
      </c>
      <c r="P733" s="1479"/>
      <c r="Q733" s="1479"/>
      <c r="R733" s="1479"/>
      <c r="S733" s="1480"/>
      <c r="T733" s="1478">
        <f>U840</f>
        <v>31.52</v>
      </c>
      <c r="U733" s="1479"/>
      <c r="V733" s="1479"/>
      <c r="W733" s="1480"/>
      <c r="X733" s="1317">
        <f t="shared" si="10"/>
        <v>2361.52</v>
      </c>
      <c r="Y733" s="1318"/>
      <c r="Z733" s="1318"/>
      <c r="AA733" s="1318"/>
      <c r="AB733" s="1319"/>
      <c r="AC733" s="1485">
        <v>0.6</v>
      </c>
      <c r="AD733" s="1486"/>
      <c r="AE733" s="1486"/>
      <c r="AF733" s="1486"/>
      <c r="AG733" s="1487"/>
      <c r="AH733" s="1304">
        <f t="shared" si="38"/>
        <v>0.59997967479674796</v>
      </c>
      <c r="AI733" s="1305"/>
      <c r="AJ733" s="1306"/>
      <c r="AK733" s="1264" t="s">
        <v>829</v>
      </c>
      <c r="AL733" s="1265"/>
      <c r="AM733" s="1265"/>
      <c r="AN733" s="1265"/>
      <c r="AO733" s="1266"/>
      <c r="AP733" s="2"/>
      <c r="AQ733" s="2"/>
      <c r="AR733" s="2"/>
      <c r="AS733" s="2"/>
      <c r="AY733" s="754"/>
      <c r="AZ733" s="68">
        <f t="shared" si="11"/>
        <v>3936</v>
      </c>
      <c r="BA733" s="2"/>
      <c r="BB733" s="2"/>
      <c r="BC733" s="2"/>
      <c r="BD733" s="2"/>
      <c r="BE733" s="114"/>
      <c r="BF733" s="179">
        <f t="shared" si="12"/>
        <v>6</v>
      </c>
      <c r="BG733" s="182">
        <f t="shared" si="13"/>
        <v>6.0606060606060608E-2</v>
      </c>
      <c r="BH733" s="183">
        <f t="shared" si="14"/>
        <v>3.6363636363636362E-2</v>
      </c>
      <c r="BI733" s="2"/>
      <c r="BJ733" s="2"/>
      <c r="BK733" s="2"/>
      <c r="BL733" s="2"/>
      <c r="BM733" s="2"/>
      <c r="BN733" s="2"/>
      <c r="BS733" s="179">
        <f t="shared" si="15"/>
        <v>6</v>
      </c>
      <c r="BT733" s="182">
        <f t="shared" si="16"/>
        <v>6.0606060606060608E-2</v>
      </c>
      <c r="BU733" s="183">
        <f t="shared" si="17"/>
        <v>3.6362404533136244E-2</v>
      </c>
      <c r="BV733" s="1196"/>
      <c r="BW733" s="2"/>
      <c r="BX733" s="2"/>
      <c r="BY733" s="2"/>
      <c r="BZ733" s="2"/>
      <c r="CA733" s="2"/>
      <c r="CB733" s="2"/>
      <c r="CC733" s="2"/>
      <c r="CE733" s="2"/>
      <c r="CF733" s="2"/>
      <c r="CG733" s="1250">
        <f t="shared" si="39"/>
        <v>0</v>
      </c>
      <c r="CH733" s="1252"/>
      <c r="CI733" s="1250">
        <f t="shared" si="40"/>
        <v>0</v>
      </c>
      <c r="CJ733" s="1252"/>
      <c r="CK733" s="1250">
        <f t="shared" si="18"/>
        <v>0</v>
      </c>
      <c r="CL733" s="1252"/>
      <c r="CM733" s="1250">
        <f t="shared" si="19"/>
        <v>0</v>
      </c>
      <c r="CN733" s="1252"/>
      <c r="CO733" s="2"/>
      <c r="CP733" s="1247">
        <f t="shared" si="20"/>
        <v>0</v>
      </c>
      <c r="CQ733" s="1248"/>
      <c r="CR733" s="1248"/>
      <c r="CS733" s="1248"/>
      <c r="CT733" s="1249"/>
      <c r="CU733" s="1255">
        <f t="shared" si="21"/>
        <v>0</v>
      </c>
      <c r="CV733" s="1255"/>
      <c r="CW733" s="1255"/>
      <c r="CX733" s="1255"/>
      <c r="CY733" s="1255"/>
      <c r="CZ733" s="1255">
        <f t="shared" si="22"/>
        <v>6</v>
      </c>
      <c r="DA733" s="1255"/>
      <c r="DB733" s="1255"/>
      <c r="DC733" s="1255"/>
      <c r="DD733" s="1255"/>
      <c r="DE733" s="1255">
        <f t="shared" si="23"/>
        <v>0</v>
      </c>
      <c r="DF733" s="1255"/>
      <c r="DG733" s="1255"/>
      <c r="DH733" s="1255"/>
      <c r="DI733" s="1255"/>
      <c r="DJ733" s="1255">
        <f t="shared" si="24"/>
        <v>0</v>
      </c>
      <c r="DK733" s="1255"/>
      <c r="DL733" s="1255"/>
      <c r="DM733" s="1255"/>
      <c r="DN733" s="1255"/>
      <c r="DO733" s="1255">
        <f t="shared" si="25"/>
        <v>0</v>
      </c>
      <c r="DP733" s="1255"/>
      <c r="DQ733" s="1255"/>
      <c r="DR733" s="1255"/>
      <c r="DS733" s="1255"/>
      <c r="DT733" s="1065"/>
      <c r="DU733" s="1267">
        <f t="shared" si="26"/>
        <v>0</v>
      </c>
      <c r="DV733" s="1267"/>
      <c r="DW733" s="1267"/>
      <c r="DX733" s="1267"/>
      <c r="DY733" s="1267"/>
      <c r="DZ733" s="1267">
        <f t="shared" si="27"/>
        <v>0</v>
      </c>
      <c r="EA733" s="1267"/>
      <c r="EB733" s="1267"/>
      <c r="EC733" s="1267"/>
      <c r="ED733" s="1267"/>
      <c r="EE733" s="1267">
        <f t="shared" si="28"/>
        <v>0</v>
      </c>
      <c r="EF733" s="1267"/>
      <c r="EG733" s="1267"/>
      <c r="EH733" s="1267"/>
      <c r="EI733" s="1267"/>
      <c r="EJ733" s="1267">
        <f t="shared" si="29"/>
        <v>0</v>
      </c>
      <c r="EK733" s="1267"/>
      <c r="EL733" s="1267"/>
      <c r="EM733" s="1267"/>
      <c r="EN733" s="1267"/>
      <c r="EO733" s="1267">
        <f t="shared" si="30"/>
        <v>0</v>
      </c>
      <c r="EP733" s="1267"/>
      <c r="EQ733" s="1267"/>
      <c r="ER733" s="1267"/>
      <c r="ES733" s="1267"/>
      <c r="ET733" s="1267">
        <f t="shared" si="31"/>
        <v>0</v>
      </c>
      <c r="EU733" s="1267"/>
      <c r="EV733" s="1267"/>
      <c r="EW733" s="1267"/>
      <c r="EX733" s="1267"/>
      <c r="EZ733" s="1250" t="str">
        <f t="shared" si="32"/>
        <v/>
      </c>
      <c r="FA733" s="1251"/>
      <c r="FB733" s="1251"/>
      <c r="FC733" s="1251"/>
      <c r="FD733" s="1252"/>
      <c r="FE733" s="1250" t="str">
        <f t="shared" si="33"/>
        <v/>
      </c>
      <c r="FF733" s="1251"/>
      <c r="FG733" s="1251"/>
      <c r="FH733" s="1251"/>
      <c r="FI733" s="1252"/>
      <c r="FJ733" s="1250">
        <f t="shared" si="34"/>
        <v>2330</v>
      </c>
      <c r="FK733" s="1251"/>
      <c r="FL733" s="1251"/>
      <c r="FM733" s="1251"/>
      <c r="FN733" s="1252"/>
      <c r="FO733" s="1250" t="str">
        <f t="shared" si="35"/>
        <v/>
      </c>
      <c r="FP733" s="1251"/>
      <c r="FQ733" s="1251"/>
      <c r="FR733" s="1251"/>
      <c r="FS733" s="1252"/>
      <c r="FT733" s="1250" t="str">
        <f t="shared" si="36"/>
        <v/>
      </c>
      <c r="FU733" s="1251"/>
      <c r="FV733" s="1251"/>
      <c r="FW733" s="1251"/>
      <c r="FX733" s="1252"/>
      <c r="FY733" s="1250" t="str">
        <f t="shared" si="37"/>
        <v/>
      </c>
      <c r="FZ733" s="1251"/>
      <c r="GA733" s="1251"/>
      <c r="GB733" s="1251"/>
      <c r="GC733" s="1252"/>
    </row>
    <row r="734" spans="1:185" ht="13.2" customHeight="1">
      <c r="B734" s="1264" t="s">
        <v>849</v>
      </c>
      <c r="C734" s="1265"/>
      <c r="D734" s="1265"/>
      <c r="E734" s="1265"/>
      <c r="F734" s="1266"/>
      <c r="G734" s="1475">
        <v>10</v>
      </c>
      <c r="H734" s="1476"/>
      <c r="I734" s="1476"/>
      <c r="J734" s="1477"/>
      <c r="K734" s="1482">
        <v>1055</v>
      </c>
      <c r="L734" s="1483"/>
      <c r="M734" s="1483"/>
      <c r="N734" s="1484"/>
      <c r="O734" s="1478">
        <v>1316</v>
      </c>
      <c r="P734" s="1479"/>
      <c r="Q734" s="1479"/>
      <c r="R734" s="1479"/>
      <c r="S734" s="1480"/>
      <c r="T734" s="1478">
        <f>Y840</f>
        <v>48.470000000000006</v>
      </c>
      <c r="U734" s="1479"/>
      <c r="V734" s="1479"/>
      <c r="W734" s="1480"/>
      <c r="X734" s="1317">
        <f t="shared" si="10"/>
        <v>1364.47</v>
      </c>
      <c r="Y734" s="1318"/>
      <c r="Z734" s="1318"/>
      <c r="AA734" s="1318"/>
      <c r="AB734" s="1319"/>
      <c r="AC734" s="1485">
        <v>0.3</v>
      </c>
      <c r="AD734" s="1486"/>
      <c r="AE734" s="1486"/>
      <c r="AF734" s="1486"/>
      <c r="AG734" s="1487"/>
      <c r="AH734" s="1304">
        <f t="shared" si="38"/>
        <v>0.3001473823141223</v>
      </c>
      <c r="AI734" s="1305"/>
      <c r="AJ734" s="1306"/>
      <c r="AK734" s="1264" t="s">
        <v>829</v>
      </c>
      <c r="AL734" s="1265"/>
      <c r="AM734" s="1265"/>
      <c r="AN734" s="1265"/>
      <c r="AO734" s="1266"/>
      <c r="AP734" s="2"/>
      <c r="AQ734" s="2"/>
      <c r="AR734" s="2"/>
      <c r="AS734" s="2"/>
      <c r="AY734" s="754"/>
      <c r="AZ734" s="68">
        <f t="shared" si="11"/>
        <v>4546</v>
      </c>
      <c r="BA734" s="2"/>
      <c r="BB734" s="2"/>
      <c r="BC734" s="2"/>
      <c r="BD734" s="2"/>
      <c r="BE734" s="114"/>
      <c r="BF734" s="179">
        <f t="shared" si="12"/>
        <v>10</v>
      </c>
      <c r="BG734" s="182">
        <f t="shared" si="13"/>
        <v>0.10101010101010101</v>
      </c>
      <c r="BH734" s="183">
        <f t="shared" si="14"/>
        <v>3.03030303030303E-2</v>
      </c>
      <c r="BI734" s="2"/>
      <c r="BJ734" s="2"/>
      <c r="BK734" s="2"/>
      <c r="BL734" s="2"/>
      <c r="BM734" s="2"/>
      <c r="BN734" s="2"/>
      <c r="BS734" s="179">
        <f t="shared" si="15"/>
        <v>10</v>
      </c>
      <c r="BT734" s="182">
        <f t="shared" si="16"/>
        <v>0.10101010101010101</v>
      </c>
      <c r="BU734" s="183">
        <f t="shared" si="17"/>
        <v>3.0317917405466899E-2</v>
      </c>
      <c r="BV734" s="2"/>
      <c r="BW734" s="2"/>
      <c r="BX734" s="2"/>
      <c r="BY734" s="2"/>
      <c r="BZ734" s="2"/>
      <c r="CA734" s="2"/>
      <c r="CB734" s="2"/>
      <c r="CC734" s="2"/>
      <c r="CE734" s="2"/>
      <c r="CF734" s="2"/>
      <c r="CG734" s="1250">
        <f t="shared" si="39"/>
        <v>0</v>
      </c>
      <c r="CH734" s="1252"/>
      <c r="CI734" s="1250">
        <f t="shared" si="40"/>
        <v>0</v>
      </c>
      <c r="CJ734" s="1252"/>
      <c r="CK734" s="1250">
        <f t="shared" si="18"/>
        <v>1</v>
      </c>
      <c r="CL734" s="1252"/>
      <c r="CM734" s="1250">
        <f t="shared" si="19"/>
        <v>10</v>
      </c>
      <c r="CN734" s="1252"/>
      <c r="CO734" s="2"/>
      <c r="CP734" s="1247">
        <f t="shared" si="20"/>
        <v>0</v>
      </c>
      <c r="CQ734" s="1248"/>
      <c r="CR734" s="1248"/>
      <c r="CS734" s="1248"/>
      <c r="CT734" s="1249"/>
      <c r="CU734" s="1255">
        <f t="shared" si="21"/>
        <v>0</v>
      </c>
      <c r="CV734" s="1255"/>
      <c r="CW734" s="1255"/>
      <c r="CX734" s="1255"/>
      <c r="CY734" s="1255"/>
      <c r="CZ734" s="1255">
        <f t="shared" si="22"/>
        <v>0</v>
      </c>
      <c r="DA734" s="1255"/>
      <c r="DB734" s="1255"/>
      <c r="DC734" s="1255"/>
      <c r="DD734" s="1255"/>
      <c r="DE734" s="1255">
        <f t="shared" si="23"/>
        <v>10</v>
      </c>
      <c r="DF734" s="1255"/>
      <c r="DG734" s="1255"/>
      <c r="DH734" s="1255"/>
      <c r="DI734" s="1255"/>
      <c r="DJ734" s="1255">
        <f t="shared" si="24"/>
        <v>0</v>
      </c>
      <c r="DK734" s="1255"/>
      <c r="DL734" s="1255"/>
      <c r="DM734" s="1255"/>
      <c r="DN734" s="1255"/>
      <c r="DO734" s="1255">
        <f t="shared" si="25"/>
        <v>0</v>
      </c>
      <c r="DP734" s="1255"/>
      <c r="DQ734" s="1255"/>
      <c r="DR734" s="1255"/>
      <c r="DS734" s="1255"/>
      <c r="DT734" s="1065"/>
      <c r="DU734" s="1267">
        <f t="shared" si="26"/>
        <v>0</v>
      </c>
      <c r="DV734" s="1267"/>
      <c r="DW734" s="1267"/>
      <c r="DX734" s="1267"/>
      <c r="DY734" s="1267"/>
      <c r="DZ734" s="1267">
        <f t="shared" si="27"/>
        <v>0</v>
      </c>
      <c r="EA734" s="1267"/>
      <c r="EB734" s="1267"/>
      <c r="EC734" s="1267"/>
      <c r="ED734" s="1267"/>
      <c r="EE734" s="1267">
        <f t="shared" si="28"/>
        <v>0</v>
      </c>
      <c r="EF734" s="1267"/>
      <c r="EG734" s="1267"/>
      <c r="EH734" s="1267"/>
      <c r="EI734" s="1267"/>
      <c r="EJ734" s="1267">
        <f t="shared" si="29"/>
        <v>10</v>
      </c>
      <c r="EK734" s="1267"/>
      <c r="EL734" s="1267"/>
      <c r="EM734" s="1267"/>
      <c r="EN734" s="1267"/>
      <c r="EO734" s="1267">
        <f t="shared" si="30"/>
        <v>0</v>
      </c>
      <c r="EP734" s="1267"/>
      <c r="EQ734" s="1267"/>
      <c r="ER734" s="1267"/>
      <c r="ES734" s="1267"/>
      <c r="ET734" s="1267">
        <f t="shared" si="31"/>
        <v>0</v>
      </c>
      <c r="EU734" s="1267"/>
      <c r="EV734" s="1267"/>
      <c r="EW734" s="1267"/>
      <c r="EX734" s="1267"/>
      <c r="EY734" s="2"/>
      <c r="EZ734" s="1250" t="str">
        <f t="shared" si="32"/>
        <v/>
      </c>
      <c r="FA734" s="1251"/>
      <c r="FB734" s="1251"/>
      <c r="FC734" s="1251"/>
      <c r="FD734" s="1252"/>
      <c r="FE734" s="1250" t="str">
        <f t="shared" si="33"/>
        <v/>
      </c>
      <c r="FF734" s="1251"/>
      <c r="FG734" s="1251"/>
      <c r="FH734" s="1251"/>
      <c r="FI734" s="1252"/>
      <c r="FJ734" s="1250" t="str">
        <f t="shared" si="34"/>
        <v/>
      </c>
      <c r="FK734" s="1251"/>
      <c r="FL734" s="1251"/>
      <c r="FM734" s="1251"/>
      <c r="FN734" s="1252"/>
      <c r="FO734" s="1250">
        <f t="shared" si="35"/>
        <v>1316</v>
      </c>
      <c r="FP734" s="1251"/>
      <c r="FQ734" s="1251"/>
      <c r="FR734" s="1251"/>
      <c r="FS734" s="1252"/>
      <c r="FT734" s="1250" t="str">
        <f t="shared" si="36"/>
        <v/>
      </c>
      <c r="FU734" s="1251"/>
      <c r="FV734" s="1251"/>
      <c r="FW734" s="1251"/>
      <c r="FX734" s="1252"/>
      <c r="FY734" s="1250" t="str">
        <f t="shared" si="37"/>
        <v/>
      </c>
      <c r="FZ734" s="1251"/>
      <c r="GA734" s="1251"/>
      <c r="GB734" s="1251"/>
      <c r="GC734" s="1252"/>
    </row>
    <row r="735" spans="1:185" ht="13.2" customHeight="1">
      <c r="A735" s="2"/>
      <c r="B735" s="1264" t="s">
        <v>849</v>
      </c>
      <c r="C735" s="1265"/>
      <c r="D735" s="1265"/>
      <c r="E735" s="1265"/>
      <c r="F735" s="1266"/>
      <c r="G735" s="1475">
        <v>5</v>
      </c>
      <c r="H735" s="1476"/>
      <c r="I735" s="1476"/>
      <c r="J735" s="1477"/>
      <c r="K735" s="1482">
        <v>1055</v>
      </c>
      <c r="L735" s="1483"/>
      <c r="M735" s="1483"/>
      <c r="N735" s="1484"/>
      <c r="O735" s="1478">
        <v>2225</v>
      </c>
      <c r="P735" s="1479"/>
      <c r="Q735" s="1479"/>
      <c r="R735" s="1479"/>
      <c r="S735" s="1480"/>
      <c r="T735" s="1478">
        <f>Y840</f>
        <v>48.470000000000006</v>
      </c>
      <c r="U735" s="1479"/>
      <c r="V735" s="1479"/>
      <c r="W735" s="1480"/>
      <c r="X735" s="1317">
        <f t="shared" si="10"/>
        <v>2273.4699999999998</v>
      </c>
      <c r="Y735" s="1318"/>
      <c r="Z735" s="1318"/>
      <c r="AA735" s="1318"/>
      <c r="AB735" s="1319"/>
      <c r="AC735" s="1485">
        <v>0.5</v>
      </c>
      <c r="AD735" s="1486"/>
      <c r="AE735" s="1486"/>
      <c r="AF735" s="1486"/>
      <c r="AG735" s="1487"/>
      <c r="AH735" s="1304">
        <f t="shared" si="38"/>
        <v>0.50010338759348871</v>
      </c>
      <c r="AI735" s="1305"/>
      <c r="AJ735" s="1306"/>
      <c r="AK735" s="1264" t="s">
        <v>829</v>
      </c>
      <c r="AL735" s="1265"/>
      <c r="AM735" s="1265"/>
      <c r="AN735" s="1265"/>
      <c r="AO735" s="1266"/>
      <c r="AP735" s="2"/>
      <c r="AQ735" s="2"/>
      <c r="AR735" s="2"/>
      <c r="AS735" s="2"/>
      <c r="AY735" s="754"/>
      <c r="AZ735" s="68">
        <f t="shared" si="11"/>
        <v>4546</v>
      </c>
      <c r="BA735" s="2"/>
      <c r="BB735" s="2"/>
      <c r="BC735" s="2"/>
      <c r="BD735" s="2"/>
      <c r="BE735" s="114"/>
      <c r="BF735" s="179">
        <f t="shared" si="12"/>
        <v>5</v>
      </c>
      <c r="BG735" s="182">
        <f t="shared" si="13"/>
        <v>5.0505050505050504E-2</v>
      </c>
      <c r="BH735" s="183">
        <f t="shared" si="14"/>
        <v>2.5252525252525252E-2</v>
      </c>
      <c r="BI735" s="2"/>
      <c r="BJ735" s="2"/>
      <c r="BK735" s="2"/>
      <c r="BL735" s="2"/>
      <c r="BM735" s="2"/>
      <c r="BN735" s="2"/>
      <c r="BS735" s="179">
        <f t="shared" si="15"/>
        <v>5</v>
      </c>
      <c r="BT735" s="182">
        <f t="shared" si="16"/>
        <v>5.0505050505050504E-2</v>
      </c>
      <c r="BU735" s="183">
        <f t="shared" si="17"/>
        <v>2.5257746848155994E-2</v>
      </c>
      <c r="BV735" s="2"/>
      <c r="BW735" s="2"/>
      <c r="BX735" s="2"/>
      <c r="BY735" s="2"/>
      <c r="BZ735" s="2"/>
      <c r="CA735" s="2"/>
      <c r="CB735" s="2"/>
      <c r="CC735" s="2"/>
      <c r="CE735" s="2"/>
      <c r="CF735" s="2"/>
      <c r="CG735" s="1250">
        <f t="shared" si="39"/>
        <v>1</v>
      </c>
      <c r="CH735" s="1252"/>
      <c r="CI735" s="1250">
        <f t="shared" si="40"/>
        <v>5</v>
      </c>
      <c r="CJ735" s="1252"/>
      <c r="CK735" s="1250">
        <f t="shared" si="18"/>
        <v>0</v>
      </c>
      <c r="CL735" s="1252"/>
      <c r="CM735" s="1250">
        <f t="shared" si="19"/>
        <v>0</v>
      </c>
      <c r="CN735" s="1252"/>
      <c r="CO735" s="2"/>
      <c r="CP735" s="1247">
        <f t="shared" si="20"/>
        <v>0</v>
      </c>
      <c r="CQ735" s="1248"/>
      <c r="CR735" s="1248"/>
      <c r="CS735" s="1248"/>
      <c r="CT735" s="1249"/>
      <c r="CU735" s="1255">
        <f t="shared" si="21"/>
        <v>0</v>
      </c>
      <c r="CV735" s="1255"/>
      <c r="CW735" s="1255"/>
      <c r="CX735" s="1255"/>
      <c r="CY735" s="1255"/>
      <c r="CZ735" s="1255">
        <f t="shared" si="22"/>
        <v>0</v>
      </c>
      <c r="DA735" s="1255"/>
      <c r="DB735" s="1255"/>
      <c r="DC735" s="1255"/>
      <c r="DD735" s="1255"/>
      <c r="DE735" s="1255">
        <f t="shared" si="23"/>
        <v>5</v>
      </c>
      <c r="DF735" s="1255"/>
      <c r="DG735" s="1255"/>
      <c r="DH735" s="1255"/>
      <c r="DI735" s="1255"/>
      <c r="DJ735" s="1255">
        <f t="shared" si="24"/>
        <v>0</v>
      </c>
      <c r="DK735" s="1255"/>
      <c r="DL735" s="1255"/>
      <c r="DM735" s="1255"/>
      <c r="DN735" s="1255"/>
      <c r="DO735" s="1255">
        <f t="shared" si="25"/>
        <v>0</v>
      </c>
      <c r="DP735" s="1255"/>
      <c r="DQ735" s="1255"/>
      <c r="DR735" s="1255"/>
      <c r="DS735" s="1255"/>
      <c r="DT735" s="1065"/>
      <c r="DU735" s="1267">
        <f t="shared" si="26"/>
        <v>0</v>
      </c>
      <c r="DV735" s="1267"/>
      <c r="DW735" s="1267"/>
      <c r="DX735" s="1267"/>
      <c r="DY735" s="1267"/>
      <c r="DZ735" s="1267">
        <f t="shared" si="27"/>
        <v>0</v>
      </c>
      <c r="EA735" s="1267"/>
      <c r="EB735" s="1267"/>
      <c r="EC735" s="1267"/>
      <c r="ED735" s="1267"/>
      <c r="EE735" s="1267">
        <f t="shared" si="28"/>
        <v>0</v>
      </c>
      <c r="EF735" s="1267"/>
      <c r="EG735" s="1267"/>
      <c r="EH735" s="1267"/>
      <c r="EI735" s="1267"/>
      <c r="EJ735" s="1267">
        <f t="shared" si="29"/>
        <v>0</v>
      </c>
      <c r="EK735" s="1267"/>
      <c r="EL735" s="1267"/>
      <c r="EM735" s="1267"/>
      <c r="EN735" s="1267"/>
      <c r="EO735" s="1267">
        <f t="shared" si="30"/>
        <v>0</v>
      </c>
      <c r="EP735" s="1267"/>
      <c r="EQ735" s="1267"/>
      <c r="ER735" s="1267"/>
      <c r="ES735" s="1267"/>
      <c r="ET735" s="1267">
        <f t="shared" si="31"/>
        <v>0</v>
      </c>
      <c r="EU735" s="1267"/>
      <c r="EV735" s="1267"/>
      <c r="EW735" s="1267"/>
      <c r="EX735" s="1267"/>
      <c r="EY735" s="2"/>
      <c r="EZ735" s="1250" t="str">
        <f t="shared" si="32"/>
        <v/>
      </c>
      <c r="FA735" s="1251"/>
      <c r="FB735" s="1251"/>
      <c r="FC735" s="1251"/>
      <c r="FD735" s="1252"/>
      <c r="FE735" s="1250" t="str">
        <f t="shared" si="33"/>
        <v/>
      </c>
      <c r="FF735" s="1251"/>
      <c r="FG735" s="1251"/>
      <c r="FH735" s="1251"/>
      <c r="FI735" s="1252"/>
      <c r="FJ735" s="1250" t="str">
        <f t="shared" si="34"/>
        <v/>
      </c>
      <c r="FK735" s="1251"/>
      <c r="FL735" s="1251"/>
      <c r="FM735" s="1251"/>
      <c r="FN735" s="1252"/>
      <c r="FO735" s="1250">
        <f t="shared" si="35"/>
        <v>2225</v>
      </c>
      <c r="FP735" s="1251"/>
      <c r="FQ735" s="1251"/>
      <c r="FR735" s="1251"/>
      <c r="FS735" s="1252"/>
      <c r="FT735" s="1250" t="str">
        <f t="shared" si="36"/>
        <v/>
      </c>
      <c r="FU735" s="1251"/>
      <c r="FV735" s="1251"/>
      <c r="FW735" s="1251"/>
      <c r="FX735" s="1252"/>
      <c r="FY735" s="1250" t="str">
        <f t="shared" si="37"/>
        <v/>
      </c>
      <c r="FZ735" s="1251"/>
      <c r="GA735" s="1251"/>
      <c r="GB735" s="1251"/>
      <c r="GC735" s="1252"/>
    </row>
    <row r="736" spans="1:185" ht="13.2" customHeight="1">
      <c r="A736" s="2"/>
      <c r="B736" s="1264" t="s">
        <v>849</v>
      </c>
      <c r="C736" s="1265"/>
      <c r="D736" s="1265"/>
      <c r="E736" s="1265"/>
      <c r="F736" s="1266"/>
      <c r="G736" s="1475">
        <v>10</v>
      </c>
      <c r="H736" s="1476"/>
      <c r="I736" s="1476"/>
      <c r="J736" s="1477"/>
      <c r="K736" s="1482">
        <v>1055</v>
      </c>
      <c r="L736" s="1483"/>
      <c r="M736" s="1483"/>
      <c r="N736" s="1484"/>
      <c r="O736" s="1478">
        <v>2680</v>
      </c>
      <c r="P736" s="1479"/>
      <c r="Q736" s="1479"/>
      <c r="R736" s="1479"/>
      <c r="S736" s="1480"/>
      <c r="T736" s="1478">
        <f>Y840</f>
        <v>48.470000000000006</v>
      </c>
      <c r="U736" s="1479"/>
      <c r="V736" s="1479"/>
      <c r="W736" s="1480"/>
      <c r="X736" s="1317">
        <f t="shared" si="10"/>
        <v>2728.47</v>
      </c>
      <c r="Y736" s="1318"/>
      <c r="Z736" s="1318"/>
      <c r="AA736" s="1318"/>
      <c r="AB736" s="1319"/>
      <c r="AC736" s="1485">
        <v>0.6</v>
      </c>
      <c r="AD736" s="1486"/>
      <c r="AE736" s="1486"/>
      <c r="AF736" s="1486"/>
      <c r="AG736" s="1487"/>
      <c r="AH736" s="1304">
        <f t="shared" si="38"/>
        <v>0.60019137703475578</v>
      </c>
      <c r="AI736" s="1305"/>
      <c r="AJ736" s="1306"/>
      <c r="AK736" s="1264" t="s">
        <v>829</v>
      </c>
      <c r="AL736" s="1265"/>
      <c r="AM736" s="1265"/>
      <c r="AN736" s="1265"/>
      <c r="AO736" s="1266"/>
      <c r="AP736" s="2"/>
      <c r="AQ736" s="2"/>
      <c r="AR736" s="2"/>
      <c r="AS736" s="2"/>
      <c r="AY736" s="754"/>
      <c r="AZ736" s="68">
        <f t="shared" si="11"/>
        <v>4546</v>
      </c>
      <c r="BA736" s="2"/>
      <c r="BB736" s="2"/>
      <c r="BC736" s="2"/>
      <c r="BD736" s="2"/>
      <c r="BE736" s="114"/>
      <c r="BF736" s="179">
        <f t="shared" si="12"/>
        <v>10</v>
      </c>
      <c r="BG736" s="182">
        <f t="shared" si="13"/>
        <v>0.10101010101010101</v>
      </c>
      <c r="BH736" s="183">
        <f t="shared" si="14"/>
        <v>6.0606060606060601E-2</v>
      </c>
      <c r="BI736" s="2"/>
      <c r="BJ736" s="2"/>
      <c r="BK736" s="2"/>
      <c r="BL736" s="2"/>
      <c r="BM736" s="2"/>
      <c r="BN736" s="2"/>
      <c r="BS736" s="179">
        <f t="shared" si="15"/>
        <v>10</v>
      </c>
      <c r="BT736" s="182">
        <f t="shared" si="16"/>
        <v>0.10101010101010101</v>
      </c>
      <c r="BU736" s="183">
        <f t="shared" si="17"/>
        <v>6.06253916196723E-2</v>
      </c>
      <c r="BV736" s="2"/>
      <c r="BW736" s="2"/>
      <c r="BX736" s="2"/>
      <c r="BY736" s="2"/>
      <c r="BZ736" s="2"/>
      <c r="CA736" s="2"/>
      <c r="CB736" s="2"/>
      <c r="CC736" s="2"/>
      <c r="CE736" s="2"/>
      <c r="CF736" s="2"/>
      <c r="CG736" s="1250">
        <f t="shared" si="39"/>
        <v>0</v>
      </c>
      <c r="CH736" s="1252"/>
      <c r="CI736" s="1250">
        <f t="shared" si="40"/>
        <v>0</v>
      </c>
      <c r="CJ736" s="1252"/>
      <c r="CK736" s="1250">
        <f t="shared" si="18"/>
        <v>0</v>
      </c>
      <c r="CL736" s="1252"/>
      <c r="CM736" s="1250">
        <f t="shared" si="19"/>
        <v>0</v>
      </c>
      <c r="CN736" s="1252"/>
      <c r="CO736" s="2"/>
      <c r="CP736" s="1247">
        <f t="shared" si="20"/>
        <v>0</v>
      </c>
      <c r="CQ736" s="1248"/>
      <c r="CR736" s="1248"/>
      <c r="CS736" s="1248"/>
      <c r="CT736" s="1249"/>
      <c r="CU736" s="1255">
        <f t="shared" si="21"/>
        <v>0</v>
      </c>
      <c r="CV736" s="1255"/>
      <c r="CW736" s="1255"/>
      <c r="CX736" s="1255"/>
      <c r="CY736" s="1255"/>
      <c r="CZ736" s="1255">
        <f t="shared" si="22"/>
        <v>0</v>
      </c>
      <c r="DA736" s="1255"/>
      <c r="DB736" s="1255"/>
      <c r="DC736" s="1255"/>
      <c r="DD736" s="1255"/>
      <c r="DE736" s="1255">
        <f t="shared" si="23"/>
        <v>10</v>
      </c>
      <c r="DF736" s="1255"/>
      <c r="DG736" s="1255"/>
      <c r="DH736" s="1255"/>
      <c r="DI736" s="1255"/>
      <c r="DJ736" s="1255">
        <f t="shared" si="24"/>
        <v>0</v>
      </c>
      <c r="DK736" s="1255"/>
      <c r="DL736" s="1255"/>
      <c r="DM736" s="1255"/>
      <c r="DN736" s="1255"/>
      <c r="DO736" s="1255">
        <f t="shared" si="25"/>
        <v>0</v>
      </c>
      <c r="DP736" s="1255"/>
      <c r="DQ736" s="1255"/>
      <c r="DR736" s="1255"/>
      <c r="DS736" s="1255"/>
      <c r="DT736" s="1065"/>
      <c r="DU736" s="1267">
        <f t="shared" si="26"/>
        <v>0</v>
      </c>
      <c r="DV736" s="1267"/>
      <c r="DW736" s="1267"/>
      <c r="DX736" s="1267"/>
      <c r="DY736" s="1267"/>
      <c r="DZ736" s="1267">
        <f t="shared" si="27"/>
        <v>0</v>
      </c>
      <c r="EA736" s="1267"/>
      <c r="EB736" s="1267"/>
      <c r="EC736" s="1267"/>
      <c r="ED736" s="1267"/>
      <c r="EE736" s="1267">
        <f t="shared" si="28"/>
        <v>0</v>
      </c>
      <c r="EF736" s="1267"/>
      <c r="EG736" s="1267"/>
      <c r="EH736" s="1267"/>
      <c r="EI736" s="1267"/>
      <c r="EJ736" s="1267">
        <f t="shared" si="29"/>
        <v>0</v>
      </c>
      <c r="EK736" s="1267"/>
      <c r="EL736" s="1267"/>
      <c r="EM736" s="1267"/>
      <c r="EN736" s="1267"/>
      <c r="EO736" s="1267">
        <f t="shared" si="30"/>
        <v>0</v>
      </c>
      <c r="EP736" s="1267"/>
      <c r="EQ736" s="1267"/>
      <c r="ER736" s="1267"/>
      <c r="ES736" s="1267"/>
      <c r="ET736" s="1267">
        <f t="shared" si="31"/>
        <v>0</v>
      </c>
      <c r="EU736" s="1267"/>
      <c r="EV736" s="1267"/>
      <c r="EW736" s="1267"/>
      <c r="EX736" s="1267"/>
      <c r="EY736" s="2"/>
      <c r="EZ736" s="1250" t="str">
        <f t="shared" si="32"/>
        <v/>
      </c>
      <c r="FA736" s="1251"/>
      <c r="FB736" s="1251"/>
      <c r="FC736" s="1251"/>
      <c r="FD736" s="1252"/>
      <c r="FE736" s="1250" t="str">
        <f t="shared" si="33"/>
        <v/>
      </c>
      <c r="FF736" s="1251"/>
      <c r="FG736" s="1251"/>
      <c r="FH736" s="1251"/>
      <c r="FI736" s="1252"/>
      <c r="FJ736" s="1250" t="str">
        <f t="shared" si="34"/>
        <v/>
      </c>
      <c r="FK736" s="1251"/>
      <c r="FL736" s="1251"/>
      <c r="FM736" s="1251"/>
      <c r="FN736" s="1252"/>
      <c r="FO736" s="1250">
        <f t="shared" si="35"/>
        <v>2680</v>
      </c>
      <c r="FP736" s="1251"/>
      <c r="FQ736" s="1251"/>
      <c r="FR736" s="1251"/>
      <c r="FS736" s="1252"/>
      <c r="FT736" s="1250" t="str">
        <f t="shared" si="36"/>
        <v/>
      </c>
      <c r="FU736" s="1251"/>
      <c r="FV736" s="1251"/>
      <c r="FW736" s="1251"/>
      <c r="FX736" s="1252"/>
      <c r="FY736" s="1250" t="str">
        <f t="shared" si="37"/>
        <v/>
      </c>
      <c r="FZ736" s="1251"/>
      <c r="GA736" s="1251"/>
      <c r="GB736" s="1251"/>
      <c r="GC736" s="1252"/>
    </row>
    <row r="737" spans="1:185" ht="13.2" customHeight="1">
      <c r="A737" s="2"/>
      <c r="B737" s="1264"/>
      <c r="C737" s="1265"/>
      <c r="D737" s="1265"/>
      <c r="E737" s="1265"/>
      <c r="F737" s="1266"/>
      <c r="G737" s="1475"/>
      <c r="H737" s="1476"/>
      <c r="I737" s="1476"/>
      <c r="J737" s="1477"/>
      <c r="K737" s="1482"/>
      <c r="L737" s="1483"/>
      <c r="M737" s="1483"/>
      <c r="N737" s="1484"/>
      <c r="O737" s="1478"/>
      <c r="P737" s="1479"/>
      <c r="Q737" s="1479"/>
      <c r="R737" s="1479"/>
      <c r="S737" s="1480"/>
      <c r="T737" s="1478"/>
      <c r="U737" s="1479"/>
      <c r="V737" s="1479"/>
      <c r="W737" s="1480"/>
      <c r="X737" s="1317">
        <f t="shared" si="10"/>
        <v>0</v>
      </c>
      <c r="Y737" s="1318"/>
      <c r="Z737" s="1318"/>
      <c r="AA737" s="1318"/>
      <c r="AB737" s="1319"/>
      <c r="AC737" s="1485"/>
      <c r="AD737" s="1486"/>
      <c r="AE737" s="1486"/>
      <c r="AF737" s="1486"/>
      <c r="AG737" s="1487"/>
      <c r="AH737" s="1304" t="str">
        <f t="shared" si="38"/>
        <v/>
      </c>
      <c r="AI737" s="1305"/>
      <c r="AJ737" s="1306"/>
      <c r="AK737" s="1264" t="s">
        <v>829</v>
      </c>
      <c r="AL737" s="1265"/>
      <c r="AM737" s="1265"/>
      <c r="AN737" s="1265"/>
      <c r="AO737" s="1266"/>
      <c r="AP737" s="2"/>
      <c r="AQ737" s="2"/>
      <c r="AR737" s="2"/>
      <c r="AS737" s="2"/>
      <c r="AY737" s="754"/>
      <c r="AZ737" s="68" t="str">
        <f t="shared" si="11"/>
        <v>N/A</v>
      </c>
      <c r="BA737" s="2"/>
      <c r="BB737" s="2"/>
      <c r="BC737" s="2"/>
      <c r="BD737" s="2"/>
      <c r="BE737" s="114"/>
      <c r="BF737" s="179">
        <f t="shared" si="12"/>
        <v>0</v>
      </c>
      <c r="BG737" s="182">
        <f t="shared" si="13"/>
        <v>0</v>
      </c>
      <c r="BH737" s="183" t="str">
        <f t="shared" si="14"/>
        <v/>
      </c>
      <c r="BI737" s="2"/>
      <c r="BJ737" s="2"/>
      <c r="BK737" s="2"/>
      <c r="BL737" s="2"/>
      <c r="BM737" s="2"/>
      <c r="BN737" s="2"/>
      <c r="BS737" s="179">
        <f t="shared" si="15"/>
        <v>0</v>
      </c>
      <c r="BT737" s="182">
        <f t="shared" si="16"/>
        <v>0</v>
      </c>
      <c r="BU737" s="183" t="str">
        <f t="shared" si="17"/>
        <v/>
      </c>
      <c r="BV737" s="2"/>
      <c r="BW737" s="2"/>
      <c r="BX737" s="2"/>
      <c r="BY737" s="2"/>
      <c r="BZ737" s="2"/>
      <c r="CA737" s="2"/>
      <c r="CB737" s="2"/>
      <c r="CC737" s="2"/>
      <c r="CE737" s="2"/>
      <c r="CF737" s="2"/>
      <c r="CG737" s="1250">
        <f t="shared" si="39"/>
        <v>0</v>
      </c>
      <c r="CH737" s="1252"/>
      <c r="CI737" s="1250">
        <f t="shared" si="40"/>
        <v>0</v>
      </c>
      <c r="CJ737" s="1252"/>
      <c r="CK737" s="1250">
        <f t="shared" si="18"/>
        <v>0</v>
      </c>
      <c r="CL737" s="1252"/>
      <c r="CM737" s="1250">
        <f t="shared" si="19"/>
        <v>0</v>
      </c>
      <c r="CN737" s="1252"/>
      <c r="CO737" s="2"/>
      <c r="CP737" s="1247">
        <f t="shared" si="20"/>
        <v>0</v>
      </c>
      <c r="CQ737" s="1248"/>
      <c r="CR737" s="1248"/>
      <c r="CS737" s="1248"/>
      <c r="CT737" s="1249"/>
      <c r="CU737" s="1255">
        <f t="shared" si="21"/>
        <v>0</v>
      </c>
      <c r="CV737" s="1255"/>
      <c r="CW737" s="1255"/>
      <c r="CX737" s="1255"/>
      <c r="CY737" s="1255"/>
      <c r="CZ737" s="1255">
        <f t="shared" si="22"/>
        <v>0</v>
      </c>
      <c r="DA737" s="1255"/>
      <c r="DB737" s="1255"/>
      <c r="DC737" s="1255"/>
      <c r="DD737" s="1255"/>
      <c r="DE737" s="1255">
        <f t="shared" si="23"/>
        <v>0</v>
      </c>
      <c r="DF737" s="1255"/>
      <c r="DG737" s="1255"/>
      <c r="DH737" s="1255"/>
      <c r="DI737" s="1255"/>
      <c r="DJ737" s="1255">
        <f t="shared" si="24"/>
        <v>0</v>
      </c>
      <c r="DK737" s="1255"/>
      <c r="DL737" s="1255"/>
      <c r="DM737" s="1255"/>
      <c r="DN737" s="1255"/>
      <c r="DO737" s="1255">
        <f t="shared" si="25"/>
        <v>0</v>
      </c>
      <c r="DP737" s="1255"/>
      <c r="DQ737" s="1255"/>
      <c r="DR737" s="1255"/>
      <c r="DS737" s="1255"/>
      <c r="DT737" s="1065"/>
      <c r="DU737" s="1267">
        <f t="shared" si="26"/>
        <v>0</v>
      </c>
      <c r="DV737" s="1267"/>
      <c r="DW737" s="1267"/>
      <c r="DX737" s="1267"/>
      <c r="DY737" s="1267"/>
      <c r="DZ737" s="1267">
        <f t="shared" si="27"/>
        <v>0</v>
      </c>
      <c r="EA737" s="1267"/>
      <c r="EB737" s="1267"/>
      <c r="EC737" s="1267"/>
      <c r="ED737" s="1267"/>
      <c r="EE737" s="1267">
        <f t="shared" si="28"/>
        <v>0</v>
      </c>
      <c r="EF737" s="1267"/>
      <c r="EG737" s="1267"/>
      <c r="EH737" s="1267"/>
      <c r="EI737" s="1267"/>
      <c r="EJ737" s="1267">
        <f t="shared" si="29"/>
        <v>0</v>
      </c>
      <c r="EK737" s="1267"/>
      <c r="EL737" s="1267"/>
      <c r="EM737" s="1267"/>
      <c r="EN737" s="1267"/>
      <c r="EO737" s="1267">
        <f t="shared" si="30"/>
        <v>0</v>
      </c>
      <c r="EP737" s="1267"/>
      <c r="EQ737" s="1267"/>
      <c r="ER737" s="1267"/>
      <c r="ES737" s="1267"/>
      <c r="ET737" s="1267">
        <f t="shared" si="31"/>
        <v>0</v>
      </c>
      <c r="EU737" s="1267"/>
      <c r="EV737" s="1267"/>
      <c r="EW737" s="1267"/>
      <c r="EX737" s="1267"/>
      <c r="EZ737" s="1250" t="str">
        <f t="shared" si="32"/>
        <v/>
      </c>
      <c r="FA737" s="1251"/>
      <c r="FB737" s="1251"/>
      <c r="FC737" s="1251"/>
      <c r="FD737" s="1252"/>
      <c r="FE737" s="1250" t="str">
        <f t="shared" si="33"/>
        <v/>
      </c>
      <c r="FF737" s="1251"/>
      <c r="FG737" s="1251"/>
      <c r="FH737" s="1251"/>
      <c r="FI737" s="1252"/>
      <c r="FJ737" s="1250" t="str">
        <f t="shared" si="34"/>
        <v/>
      </c>
      <c r="FK737" s="1251"/>
      <c r="FL737" s="1251"/>
      <c r="FM737" s="1251"/>
      <c r="FN737" s="1252"/>
      <c r="FO737" s="1250" t="str">
        <f t="shared" si="35"/>
        <v/>
      </c>
      <c r="FP737" s="1251"/>
      <c r="FQ737" s="1251"/>
      <c r="FR737" s="1251"/>
      <c r="FS737" s="1252"/>
      <c r="FT737" s="1250" t="str">
        <f t="shared" si="36"/>
        <v/>
      </c>
      <c r="FU737" s="1251"/>
      <c r="FV737" s="1251"/>
      <c r="FW737" s="1251"/>
      <c r="FX737" s="1252"/>
      <c r="FY737" s="1250" t="str">
        <f t="shared" si="37"/>
        <v/>
      </c>
      <c r="FZ737" s="1251"/>
      <c r="GA737" s="1251"/>
      <c r="GB737" s="1251"/>
      <c r="GC737" s="1252"/>
    </row>
    <row r="738" spans="1:185" ht="13.2" customHeight="1">
      <c r="B738" s="1264"/>
      <c r="C738" s="1265"/>
      <c r="D738" s="1265"/>
      <c r="E738" s="1265"/>
      <c r="F738" s="1266"/>
      <c r="G738" s="1475"/>
      <c r="H738" s="1476"/>
      <c r="I738" s="1476"/>
      <c r="J738" s="1477"/>
      <c r="K738" s="1482"/>
      <c r="L738" s="1483"/>
      <c r="M738" s="1483"/>
      <c r="N738" s="1484"/>
      <c r="O738" s="1478"/>
      <c r="P738" s="1479"/>
      <c r="Q738" s="1479"/>
      <c r="R738" s="1479"/>
      <c r="S738" s="1480"/>
      <c r="T738" s="1478"/>
      <c r="U738" s="1479"/>
      <c r="V738" s="1479"/>
      <c r="W738" s="1480"/>
      <c r="X738" s="1317">
        <f t="shared" si="10"/>
        <v>0</v>
      </c>
      <c r="Y738" s="1318"/>
      <c r="Z738" s="1318"/>
      <c r="AA738" s="1318"/>
      <c r="AB738" s="1319"/>
      <c r="AC738" s="1485"/>
      <c r="AD738" s="1486"/>
      <c r="AE738" s="1486"/>
      <c r="AF738" s="1486"/>
      <c r="AG738" s="1487"/>
      <c r="AH738" s="1304" t="str">
        <f t="shared" si="38"/>
        <v/>
      </c>
      <c r="AI738" s="1305"/>
      <c r="AJ738" s="1306"/>
      <c r="AK738" s="1264" t="s">
        <v>829</v>
      </c>
      <c r="AL738" s="1265"/>
      <c r="AM738" s="1265"/>
      <c r="AN738" s="1265"/>
      <c r="AO738" s="1266"/>
      <c r="AP738" s="2"/>
      <c r="AQ738" s="2"/>
      <c r="AR738" s="2"/>
      <c r="AS738" s="2"/>
      <c r="AY738" s="754"/>
      <c r="AZ738" s="68" t="str">
        <f t="shared" si="11"/>
        <v>N/A</v>
      </c>
      <c r="BA738" s="2"/>
      <c r="BB738" s="2"/>
      <c r="BC738" s="2"/>
      <c r="BD738" s="2"/>
      <c r="BE738" s="114"/>
      <c r="BF738" s="179">
        <f t="shared" si="12"/>
        <v>0</v>
      </c>
      <c r="BG738" s="182">
        <f t="shared" si="13"/>
        <v>0</v>
      </c>
      <c r="BH738" s="183" t="str">
        <f t="shared" si="14"/>
        <v/>
      </c>
      <c r="BI738" s="2"/>
      <c r="BJ738" s="2"/>
      <c r="BK738" s="2"/>
      <c r="BL738" s="2"/>
      <c r="BM738" s="2"/>
      <c r="BN738" s="2"/>
      <c r="BS738" s="179">
        <f t="shared" si="15"/>
        <v>0</v>
      </c>
      <c r="BT738" s="182">
        <f t="shared" si="16"/>
        <v>0</v>
      </c>
      <c r="BU738" s="183" t="str">
        <f t="shared" si="17"/>
        <v/>
      </c>
      <c r="BV738" s="2"/>
      <c r="BW738" s="2"/>
      <c r="BX738" s="2"/>
      <c r="BY738" s="2"/>
      <c r="BZ738" s="2"/>
      <c r="CA738" s="2"/>
      <c r="CB738" s="2"/>
      <c r="CC738" s="2"/>
      <c r="CE738" s="2"/>
      <c r="CF738" s="2"/>
      <c r="CG738" s="1250">
        <f t="shared" si="39"/>
        <v>0</v>
      </c>
      <c r="CH738" s="1252"/>
      <c r="CI738" s="1250">
        <f t="shared" si="40"/>
        <v>0</v>
      </c>
      <c r="CJ738" s="1252"/>
      <c r="CK738" s="1250">
        <f t="shared" si="18"/>
        <v>0</v>
      </c>
      <c r="CL738" s="1252"/>
      <c r="CM738" s="1250">
        <f t="shared" si="19"/>
        <v>0</v>
      </c>
      <c r="CN738" s="1252"/>
      <c r="CO738" s="2"/>
      <c r="CP738" s="1247">
        <f t="shared" si="20"/>
        <v>0</v>
      </c>
      <c r="CQ738" s="1248"/>
      <c r="CR738" s="1248"/>
      <c r="CS738" s="1248"/>
      <c r="CT738" s="1249"/>
      <c r="CU738" s="1255">
        <f t="shared" si="21"/>
        <v>0</v>
      </c>
      <c r="CV738" s="1255"/>
      <c r="CW738" s="1255"/>
      <c r="CX738" s="1255"/>
      <c r="CY738" s="1255"/>
      <c r="CZ738" s="1255">
        <f t="shared" si="22"/>
        <v>0</v>
      </c>
      <c r="DA738" s="1255"/>
      <c r="DB738" s="1255"/>
      <c r="DC738" s="1255"/>
      <c r="DD738" s="1255"/>
      <c r="DE738" s="1255">
        <f t="shared" si="23"/>
        <v>0</v>
      </c>
      <c r="DF738" s="1255"/>
      <c r="DG738" s="1255"/>
      <c r="DH738" s="1255"/>
      <c r="DI738" s="1255"/>
      <c r="DJ738" s="1255">
        <f t="shared" si="24"/>
        <v>0</v>
      </c>
      <c r="DK738" s="1255"/>
      <c r="DL738" s="1255"/>
      <c r="DM738" s="1255"/>
      <c r="DN738" s="1255"/>
      <c r="DO738" s="1255">
        <f t="shared" si="25"/>
        <v>0</v>
      </c>
      <c r="DP738" s="1255"/>
      <c r="DQ738" s="1255"/>
      <c r="DR738" s="1255"/>
      <c r="DS738" s="1255"/>
      <c r="DT738" s="1065"/>
      <c r="DU738" s="1267">
        <f t="shared" si="26"/>
        <v>0</v>
      </c>
      <c r="DV738" s="1267"/>
      <c r="DW738" s="1267"/>
      <c r="DX738" s="1267"/>
      <c r="DY738" s="1267"/>
      <c r="DZ738" s="1267">
        <f t="shared" si="27"/>
        <v>0</v>
      </c>
      <c r="EA738" s="1267"/>
      <c r="EB738" s="1267"/>
      <c r="EC738" s="1267"/>
      <c r="ED738" s="1267"/>
      <c r="EE738" s="1267">
        <f t="shared" si="28"/>
        <v>0</v>
      </c>
      <c r="EF738" s="1267"/>
      <c r="EG738" s="1267"/>
      <c r="EH738" s="1267"/>
      <c r="EI738" s="1267"/>
      <c r="EJ738" s="1267">
        <f t="shared" si="29"/>
        <v>0</v>
      </c>
      <c r="EK738" s="1267"/>
      <c r="EL738" s="1267"/>
      <c r="EM738" s="1267"/>
      <c r="EN738" s="1267"/>
      <c r="EO738" s="1267">
        <f t="shared" si="30"/>
        <v>0</v>
      </c>
      <c r="EP738" s="1267"/>
      <c r="EQ738" s="1267"/>
      <c r="ER738" s="1267"/>
      <c r="ES738" s="1267"/>
      <c r="ET738" s="1267">
        <f t="shared" si="31"/>
        <v>0</v>
      </c>
      <c r="EU738" s="1267"/>
      <c r="EV738" s="1267"/>
      <c r="EW738" s="1267"/>
      <c r="EX738" s="1267"/>
      <c r="EZ738" s="1250" t="str">
        <f t="shared" si="32"/>
        <v/>
      </c>
      <c r="FA738" s="1251"/>
      <c r="FB738" s="1251"/>
      <c r="FC738" s="1251"/>
      <c r="FD738" s="1252"/>
      <c r="FE738" s="1250" t="str">
        <f t="shared" si="33"/>
        <v/>
      </c>
      <c r="FF738" s="1251"/>
      <c r="FG738" s="1251"/>
      <c r="FH738" s="1251"/>
      <c r="FI738" s="1252"/>
      <c r="FJ738" s="1250" t="str">
        <f t="shared" si="34"/>
        <v/>
      </c>
      <c r="FK738" s="1251"/>
      <c r="FL738" s="1251"/>
      <c r="FM738" s="1251"/>
      <c r="FN738" s="1252"/>
      <c r="FO738" s="1250" t="str">
        <f t="shared" si="35"/>
        <v/>
      </c>
      <c r="FP738" s="1251"/>
      <c r="FQ738" s="1251"/>
      <c r="FR738" s="1251"/>
      <c r="FS738" s="1252"/>
      <c r="FT738" s="1250" t="str">
        <f t="shared" si="36"/>
        <v/>
      </c>
      <c r="FU738" s="1251"/>
      <c r="FV738" s="1251"/>
      <c r="FW738" s="1251"/>
      <c r="FX738" s="1252"/>
      <c r="FY738" s="1250" t="str">
        <f t="shared" si="37"/>
        <v/>
      </c>
      <c r="FZ738" s="1251"/>
      <c r="GA738" s="1251"/>
      <c r="GB738" s="1251"/>
      <c r="GC738" s="1252"/>
    </row>
    <row r="739" spans="1:185" ht="13.2" customHeight="1">
      <c r="B739" s="1264"/>
      <c r="C739" s="1265"/>
      <c r="D739" s="1265"/>
      <c r="E739" s="1265"/>
      <c r="F739" s="1266"/>
      <c r="G739" s="1475"/>
      <c r="H739" s="1476"/>
      <c r="I739" s="1476"/>
      <c r="J739" s="1477"/>
      <c r="K739" s="1482"/>
      <c r="L739" s="1483"/>
      <c r="M739" s="1483"/>
      <c r="N739" s="1484"/>
      <c r="O739" s="1478"/>
      <c r="P739" s="1479"/>
      <c r="Q739" s="1479"/>
      <c r="R739" s="1479"/>
      <c r="S739" s="1480"/>
      <c r="T739" s="1478"/>
      <c r="U739" s="1479"/>
      <c r="V739" s="1479"/>
      <c r="W739" s="1480"/>
      <c r="X739" s="1317">
        <f t="shared" si="10"/>
        <v>0</v>
      </c>
      <c r="Y739" s="1318"/>
      <c r="Z739" s="1318"/>
      <c r="AA739" s="1318"/>
      <c r="AB739" s="1319"/>
      <c r="AC739" s="1485"/>
      <c r="AD739" s="1486"/>
      <c r="AE739" s="1486"/>
      <c r="AF739" s="1486"/>
      <c r="AG739" s="1487"/>
      <c r="AH739" s="1304" t="str">
        <f t="shared" si="38"/>
        <v/>
      </c>
      <c r="AI739" s="1305"/>
      <c r="AJ739" s="1306"/>
      <c r="AK739" s="1264" t="s">
        <v>829</v>
      </c>
      <c r="AL739" s="1265"/>
      <c r="AM739" s="1265"/>
      <c r="AN739" s="1265"/>
      <c r="AO739" s="1266"/>
      <c r="AP739" s="2"/>
      <c r="AQ739" s="2"/>
      <c r="AR739" s="2"/>
      <c r="AS739" s="2"/>
      <c r="AY739" s="754"/>
      <c r="AZ739" s="68" t="str">
        <f t="shared" si="11"/>
        <v>N/A</v>
      </c>
      <c r="BA739" s="2"/>
      <c r="BB739" s="2"/>
      <c r="BC739" s="2"/>
      <c r="BD739" s="2"/>
      <c r="BE739" s="114"/>
      <c r="BF739" s="179">
        <f t="shared" si="12"/>
        <v>0</v>
      </c>
      <c r="BG739" s="182">
        <f t="shared" si="13"/>
        <v>0</v>
      </c>
      <c r="BH739" s="183" t="str">
        <f t="shared" si="14"/>
        <v/>
      </c>
      <c r="BI739" s="2"/>
      <c r="BJ739" s="2"/>
      <c r="BK739" s="2"/>
      <c r="BL739" s="2"/>
      <c r="BM739" s="2"/>
      <c r="BN739" s="2"/>
      <c r="BS739" s="179">
        <f t="shared" si="15"/>
        <v>0</v>
      </c>
      <c r="BT739" s="182">
        <f t="shared" si="16"/>
        <v>0</v>
      </c>
      <c r="BU739" s="183" t="str">
        <f t="shared" si="17"/>
        <v/>
      </c>
      <c r="BV739" s="2"/>
      <c r="BW739" s="2"/>
      <c r="BX739" s="2"/>
      <c r="BY739" s="2"/>
      <c r="BZ739" s="2"/>
      <c r="CA739" s="2"/>
      <c r="CB739" s="2"/>
      <c r="CC739" s="2"/>
      <c r="CE739" s="2"/>
      <c r="CF739" s="2"/>
      <c r="CG739" s="1250">
        <f t="shared" si="39"/>
        <v>0</v>
      </c>
      <c r="CH739" s="1252"/>
      <c r="CI739" s="1250">
        <f t="shared" si="40"/>
        <v>0</v>
      </c>
      <c r="CJ739" s="1252"/>
      <c r="CK739" s="1250">
        <f t="shared" si="18"/>
        <v>0</v>
      </c>
      <c r="CL739" s="1252"/>
      <c r="CM739" s="1250">
        <f t="shared" si="19"/>
        <v>0</v>
      </c>
      <c r="CN739" s="1252"/>
      <c r="CO739" s="2"/>
      <c r="CP739" s="1247">
        <f t="shared" si="20"/>
        <v>0</v>
      </c>
      <c r="CQ739" s="1248"/>
      <c r="CR739" s="1248"/>
      <c r="CS739" s="1248"/>
      <c r="CT739" s="1249"/>
      <c r="CU739" s="1255">
        <f t="shared" si="21"/>
        <v>0</v>
      </c>
      <c r="CV739" s="1255"/>
      <c r="CW739" s="1255"/>
      <c r="CX739" s="1255"/>
      <c r="CY739" s="1255"/>
      <c r="CZ739" s="1255">
        <f t="shared" si="22"/>
        <v>0</v>
      </c>
      <c r="DA739" s="1255"/>
      <c r="DB739" s="1255"/>
      <c r="DC739" s="1255"/>
      <c r="DD739" s="1255"/>
      <c r="DE739" s="1255">
        <f t="shared" si="23"/>
        <v>0</v>
      </c>
      <c r="DF739" s="1255"/>
      <c r="DG739" s="1255"/>
      <c r="DH739" s="1255"/>
      <c r="DI739" s="1255"/>
      <c r="DJ739" s="1255">
        <f t="shared" si="24"/>
        <v>0</v>
      </c>
      <c r="DK739" s="1255"/>
      <c r="DL739" s="1255"/>
      <c r="DM739" s="1255"/>
      <c r="DN739" s="1255"/>
      <c r="DO739" s="1255">
        <f t="shared" si="25"/>
        <v>0</v>
      </c>
      <c r="DP739" s="1255"/>
      <c r="DQ739" s="1255"/>
      <c r="DR739" s="1255"/>
      <c r="DS739" s="1255"/>
      <c r="DT739" s="1065"/>
      <c r="DU739" s="1267">
        <f t="shared" si="26"/>
        <v>0</v>
      </c>
      <c r="DV739" s="1267"/>
      <c r="DW739" s="1267"/>
      <c r="DX739" s="1267"/>
      <c r="DY739" s="1267"/>
      <c r="DZ739" s="1267">
        <f t="shared" si="27"/>
        <v>0</v>
      </c>
      <c r="EA739" s="1267"/>
      <c r="EB739" s="1267"/>
      <c r="EC739" s="1267"/>
      <c r="ED739" s="1267"/>
      <c r="EE739" s="1267">
        <f t="shared" si="28"/>
        <v>0</v>
      </c>
      <c r="EF739" s="1267"/>
      <c r="EG739" s="1267"/>
      <c r="EH739" s="1267"/>
      <c r="EI739" s="1267"/>
      <c r="EJ739" s="1267">
        <f t="shared" si="29"/>
        <v>0</v>
      </c>
      <c r="EK739" s="1267"/>
      <c r="EL739" s="1267"/>
      <c r="EM739" s="1267"/>
      <c r="EN739" s="1267"/>
      <c r="EO739" s="1267">
        <f t="shared" si="30"/>
        <v>0</v>
      </c>
      <c r="EP739" s="1267"/>
      <c r="EQ739" s="1267"/>
      <c r="ER739" s="1267"/>
      <c r="ES739" s="1267"/>
      <c r="ET739" s="1267">
        <f t="shared" si="31"/>
        <v>0</v>
      </c>
      <c r="EU739" s="1267"/>
      <c r="EV739" s="1267"/>
      <c r="EW739" s="1267"/>
      <c r="EX739" s="1267"/>
      <c r="EZ739" s="1250" t="str">
        <f t="shared" si="32"/>
        <v/>
      </c>
      <c r="FA739" s="1251"/>
      <c r="FB739" s="1251"/>
      <c r="FC739" s="1251"/>
      <c r="FD739" s="1252"/>
      <c r="FE739" s="1250" t="str">
        <f t="shared" si="33"/>
        <v/>
      </c>
      <c r="FF739" s="1251"/>
      <c r="FG739" s="1251"/>
      <c r="FH739" s="1251"/>
      <c r="FI739" s="1252"/>
      <c r="FJ739" s="1250" t="str">
        <f t="shared" si="34"/>
        <v/>
      </c>
      <c r="FK739" s="1251"/>
      <c r="FL739" s="1251"/>
      <c r="FM739" s="1251"/>
      <c r="FN739" s="1252"/>
      <c r="FO739" s="1250" t="str">
        <f t="shared" si="35"/>
        <v/>
      </c>
      <c r="FP739" s="1251"/>
      <c r="FQ739" s="1251"/>
      <c r="FR739" s="1251"/>
      <c r="FS739" s="1252"/>
      <c r="FT739" s="1250" t="str">
        <f t="shared" si="36"/>
        <v/>
      </c>
      <c r="FU739" s="1251"/>
      <c r="FV739" s="1251"/>
      <c r="FW739" s="1251"/>
      <c r="FX739" s="1252"/>
      <c r="FY739" s="1250" t="str">
        <f t="shared" si="37"/>
        <v/>
      </c>
      <c r="FZ739" s="1251"/>
      <c r="GA739" s="1251"/>
      <c r="GB739" s="1251"/>
      <c r="GC739" s="1252"/>
    </row>
    <row r="740" spans="1:185" ht="13.2" customHeight="1">
      <c r="B740" s="1264"/>
      <c r="C740" s="1265"/>
      <c r="D740" s="1265"/>
      <c r="E740" s="1265"/>
      <c r="F740" s="1266"/>
      <c r="G740" s="1475"/>
      <c r="H740" s="1476"/>
      <c r="I740" s="1476"/>
      <c r="J740" s="1477"/>
      <c r="K740" s="1482"/>
      <c r="L740" s="1483"/>
      <c r="M740" s="1483"/>
      <c r="N740" s="1484"/>
      <c r="O740" s="1478"/>
      <c r="P740" s="1479"/>
      <c r="Q740" s="1479"/>
      <c r="R740" s="1479"/>
      <c r="S740" s="1480"/>
      <c r="T740" s="1478"/>
      <c r="U740" s="1479"/>
      <c r="V740" s="1479"/>
      <c r="W740" s="1480"/>
      <c r="X740" s="1317">
        <f t="shared" si="10"/>
        <v>0</v>
      </c>
      <c r="Y740" s="1318"/>
      <c r="Z740" s="1318"/>
      <c r="AA740" s="1318"/>
      <c r="AB740" s="1319"/>
      <c r="AC740" s="1485"/>
      <c r="AD740" s="1486"/>
      <c r="AE740" s="1486"/>
      <c r="AF740" s="1486"/>
      <c r="AG740" s="1487"/>
      <c r="AH740" s="1304" t="str">
        <f t="shared" si="38"/>
        <v/>
      </c>
      <c r="AI740" s="1305"/>
      <c r="AJ740" s="1306"/>
      <c r="AK740" s="1264" t="s">
        <v>829</v>
      </c>
      <c r="AL740" s="1265"/>
      <c r="AM740" s="1265"/>
      <c r="AN740" s="1265"/>
      <c r="AO740" s="1266"/>
      <c r="AP740" s="2"/>
      <c r="AQ740" s="2"/>
      <c r="AR740" s="2"/>
      <c r="AS740" s="2"/>
      <c r="AY740" s="754"/>
      <c r="AZ740" s="68" t="str">
        <f t="shared" si="11"/>
        <v>N/A</v>
      </c>
      <c r="BA740" s="2"/>
      <c r="BB740" s="2"/>
      <c r="BC740" s="2"/>
      <c r="BD740" s="2"/>
      <c r="BE740" s="114"/>
      <c r="BF740" s="179">
        <f t="shared" si="12"/>
        <v>0</v>
      </c>
      <c r="BG740" s="182">
        <f t="shared" si="13"/>
        <v>0</v>
      </c>
      <c r="BH740" s="183" t="str">
        <f t="shared" si="14"/>
        <v/>
      </c>
      <c r="BI740" s="2"/>
      <c r="BJ740" s="2"/>
      <c r="BK740" s="2"/>
      <c r="BL740" s="2"/>
      <c r="BM740" s="2"/>
      <c r="BN740" s="2"/>
      <c r="BS740" s="179">
        <f t="shared" si="15"/>
        <v>0</v>
      </c>
      <c r="BT740" s="182">
        <f t="shared" si="16"/>
        <v>0</v>
      </c>
      <c r="BU740" s="183" t="str">
        <f t="shared" si="17"/>
        <v/>
      </c>
      <c r="BV740" s="2"/>
      <c r="BW740" s="2"/>
      <c r="BX740" s="2"/>
      <c r="BY740" s="2"/>
      <c r="BZ740" s="2"/>
      <c r="CA740" s="2"/>
      <c r="CB740" s="2"/>
      <c r="CC740" s="2"/>
      <c r="CE740" s="2"/>
      <c r="CF740" s="2"/>
      <c r="CG740" s="1250">
        <f t="shared" si="39"/>
        <v>0</v>
      </c>
      <c r="CH740" s="1252"/>
      <c r="CI740" s="1250">
        <f t="shared" si="40"/>
        <v>0</v>
      </c>
      <c r="CJ740" s="1252"/>
      <c r="CK740" s="1250">
        <f t="shared" si="18"/>
        <v>0</v>
      </c>
      <c r="CL740" s="1252"/>
      <c r="CM740" s="1250">
        <f t="shared" si="19"/>
        <v>0</v>
      </c>
      <c r="CN740" s="1252"/>
      <c r="CO740" s="2"/>
      <c r="CP740" s="1247">
        <f t="shared" si="20"/>
        <v>0</v>
      </c>
      <c r="CQ740" s="1248"/>
      <c r="CR740" s="1248"/>
      <c r="CS740" s="1248"/>
      <c r="CT740" s="1249"/>
      <c r="CU740" s="1255">
        <f t="shared" si="21"/>
        <v>0</v>
      </c>
      <c r="CV740" s="1255"/>
      <c r="CW740" s="1255"/>
      <c r="CX740" s="1255"/>
      <c r="CY740" s="1255"/>
      <c r="CZ740" s="1255">
        <f t="shared" si="22"/>
        <v>0</v>
      </c>
      <c r="DA740" s="1255"/>
      <c r="DB740" s="1255"/>
      <c r="DC740" s="1255"/>
      <c r="DD740" s="1255"/>
      <c r="DE740" s="1255">
        <f t="shared" si="23"/>
        <v>0</v>
      </c>
      <c r="DF740" s="1255"/>
      <c r="DG740" s="1255"/>
      <c r="DH740" s="1255"/>
      <c r="DI740" s="1255"/>
      <c r="DJ740" s="1255">
        <f t="shared" si="24"/>
        <v>0</v>
      </c>
      <c r="DK740" s="1255"/>
      <c r="DL740" s="1255"/>
      <c r="DM740" s="1255"/>
      <c r="DN740" s="1255"/>
      <c r="DO740" s="1255">
        <f t="shared" si="25"/>
        <v>0</v>
      </c>
      <c r="DP740" s="1255"/>
      <c r="DQ740" s="1255"/>
      <c r="DR740" s="1255"/>
      <c r="DS740" s="1255"/>
      <c r="DT740" s="1065"/>
      <c r="DU740" s="1267">
        <f t="shared" si="26"/>
        <v>0</v>
      </c>
      <c r="DV740" s="1267"/>
      <c r="DW740" s="1267"/>
      <c r="DX740" s="1267"/>
      <c r="DY740" s="1267"/>
      <c r="DZ740" s="1267">
        <f t="shared" si="27"/>
        <v>0</v>
      </c>
      <c r="EA740" s="1267"/>
      <c r="EB740" s="1267"/>
      <c r="EC740" s="1267"/>
      <c r="ED740" s="1267"/>
      <c r="EE740" s="1267">
        <f t="shared" si="28"/>
        <v>0</v>
      </c>
      <c r="EF740" s="1267"/>
      <c r="EG740" s="1267"/>
      <c r="EH740" s="1267"/>
      <c r="EI740" s="1267"/>
      <c r="EJ740" s="1267">
        <f t="shared" si="29"/>
        <v>0</v>
      </c>
      <c r="EK740" s="1267"/>
      <c r="EL740" s="1267"/>
      <c r="EM740" s="1267"/>
      <c r="EN740" s="1267"/>
      <c r="EO740" s="1267">
        <f t="shared" si="30"/>
        <v>0</v>
      </c>
      <c r="EP740" s="1267"/>
      <c r="EQ740" s="1267"/>
      <c r="ER740" s="1267"/>
      <c r="ES740" s="1267"/>
      <c r="ET740" s="1267">
        <f t="shared" si="31"/>
        <v>0</v>
      </c>
      <c r="EU740" s="1267"/>
      <c r="EV740" s="1267"/>
      <c r="EW740" s="1267"/>
      <c r="EX740" s="1267"/>
      <c r="EZ740" s="1250" t="str">
        <f t="shared" si="32"/>
        <v/>
      </c>
      <c r="FA740" s="1251"/>
      <c r="FB740" s="1251"/>
      <c r="FC740" s="1251"/>
      <c r="FD740" s="1252"/>
      <c r="FE740" s="1250" t="str">
        <f t="shared" si="33"/>
        <v/>
      </c>
      <c r="FF740" s="1251"/>
      <c r="FG740" s="1251"/>
      <c r="FH740" s="1251"/>
      <c r="FI740" s="1252"/>
      <c r="FJ740" s="1250" t="str">
        <f t="shared" si="34"/>
        <v/>
      </c>
      <c r="FK740" s="1251"/>
      <c r="FL740" s="1251"/>
      <c r="FM740" s="1251"/>
      <c r="FN740" s="1252"/>
      <c r="FO740" s="1250" t="str">
        <f t="shared" si="35"/>
        <v/>
      </c>
      <c r="FP740" s="1251"/>
      <c r="FQ740" s="1251"/>
      <c r="FR740" s="1251"/>
      <c r="FS740" s="1252"/>
      <c r="FT740" s="1250" t="str">
        <f t="shared" si="36"/>
        <v/>
      </c>
      <c r="FU740" s="1251"/>
      <c r="FV740" s="1251"/>
      <c r="FW740" s="1251"/>
      <c r="FX740" s="1252"/>
      <c r="FY740" s="1250" t="str">
        <f t="shared" si="37"/>
        <v/>
      </c>
      <c r="FZ740" s="1251"/>
      <c r="GA740" s="1251"/>
      <c r="GB740" s="1251"/>
      <c r="GC740" s="1252"/>
    </row>
    <row r="741" spans="1:185" ht="13.2" customHeight="1">
      <c r="B741" s="1264"/>
      <c r="C741" s="1265"/>
      <c r="D741" s="1265"/>
      <c r="E741" s="1265"/>
      <c r="F741" s="1266"/>
      <c r="G741" s="1475"/>
      <c r="H741" s="1476"/>
      <c r="I741" s="1476"/>
      <c r="J741" s="1477"/>
      <c r="K741" s="1482"/>
      <c r="L741" s="1483"/>
      <c r="M741" s="1483"/>
      <c r="N741" s="1484"/>
      <c r="O741" s="1478"/>
      <c r="P741" s="1479"/>
      <c r="Q741" s="1479"/>
      <c r="R741" s="1479"/>
      <c r="S741" s="1480"/>
      <c r="T741" s="1478"/>
      <c r="U741" s="1479"/>
      <c r="V741" s="1479"/>
      <c r="W741" s="1480"/>
      <c r="X741" s="1317">
        <f t="shared" si="10"/>
        <v>0</v>
      </c>
      <c r="Y741" s="1318"/>
      <c r="Z741" s="1318"/>
      <c r="AA741" s="1318"/>
      <c r="AB741" s="1319"/>
      <c r="AC741" s="1485"/>
      <c r="AD741" s="1486"/>
      <c r="AE741" s="1486"/>
      <c r="AF741" s="1486"/>
      <c r="AG741" s="1487"/>
      <c r="AH741" s="1304" t="str">
        <f t="shared" si="38"/>
        <v/>
      </c>
      <c r="AI741" s="1305"/>
      <c r="AJ741" s="1306"/>
      <c r="AK741" s="1264" t="s">
        <v>829</v>
      </c>
      <c r="AL741" s="1265"/>
      <c r="AM741" s="1265"/>
      <c r="AN741" s="1265"/>
      <c r="AO741" s="1266"/>
      <c r="AP741" s="2"/>
      <c r="AQ741" s="2"/>
      <c r="AR741" s="2"/>
      <c r="AS741" s="2"/>
      <c r="AY741" s="754"/>
      <c r="AZ741" s="68" t="str">
        <f t="shared" si="11"/>
        <v>N/A</v>
      </c>
      <c r="BA741" s="2"/>
      <c r="BB741" s="2"/>
      <c r="BC741" s="2"/>
      <c r="BD741" s="2"/>
      <c r="BE741" s="114"/>
      <c r="BF741" s="179">
        <f t="shared" si="12"/>
        <v>0</v>
      </c>
      <c r="BG741" s="182">
        <f t="shared" si="13"/>
        <v>0</v>
      </c>
      <c r="BH741" s="183" t="str">
        <f t="shared" si="14"/>
        <v/>
      </c>
      <c r="BI741" s="2"/>
      <c r="BJ741" s="2"/>
      <c r="BK741" s="2"/>
      <c r="BL741" s="2"/>
      <c r="BM741" s="2"/>
      <c r="BN741" s="2"/>
      <c r="BS741" s="179">
        <f t="shared" si="15"/>
        <v>0</v>
      </c>
      <c r="BT741" s="182">
        <f t="shared" si="16"/>
        <v>0</v>
      </c>
      <c r="BU741" s="183" t="str">
        <f t="shared" si="17"/>
        <v/>
      </c>
      <c r="BV741" s="2"/>
      <c r="BW741" s="2"/>
      <c r="BX741" s="2"/>
      <c r="BY741" s="2"/>
      <c r="BZ741" s="2"/>
      <c r="CA741" s="2"/>
      <c r="CB741" s="2"/>
      <c r="CC741" s="2"/>
      <c r="CE741" s="2"/>
      <c r="CF741" s="2"/>
      <c r="CG741" s="1250">
        <f t="shared" si="39"/>
        <v>0</v>
      </c>
      <c r="CH741" s="1252"/>
      <c r="CI741" s="1250">
        <f t="shared" si="40"/>
        <v>0</v>
      </c>
      <c r="CJ741" s="1252"/>
      <c r="CK741" s="1250">
        <f t="shared" si="18"/>
        <v>0</v>
      </c>
      <c r="CL741" s="1252"/>
      <c r="CM741" s="1250">
        <f t="shared" si="19"/>
        <v>0</v>
      </c>
      <c r="CN741" s="1252"/>
      <c r="CO741" s="2"/>
      <c r="CP741" s="1247">
        <f t="shared" si="20"/>
        <v>0</v>
      </c>
      <c r="CQ741" s="1248"/>
      <c r="CR741" s="1248"/>
      <c r="CS741" s="1248"/>
      <c r="CT741" s="1249"/>
      <c r="CU741" s="1255">
        <f t="shared" si="21"/>
        <v>0</v>
      </c>
      <c r="CV741" s="1255"/>
      <c r="CW741" s="1255"/>
      <c r="CX741" s="1255"/>
      <c r="CY741" s="1255"/>
      <c r="CZ741" s="1255">
        <f t="shared" si="22"/>
        <v>0</v>
      </c>
      <c r="DA741" s="1255"/>
      <c r="DB741" s="1255"/>
      <c r="DC741" s="1255"/>
      <c r="DD741" s="1255"/>
      <c r="DE741" s="1255">
        <f t="shared" si="23"/>
        <v>0</v>
      </c>
      <c r="DF741" s="1255"/>
      <c r="DG741" s="1255"/>
      <c r="DH741" s="1255"/>
      <c r="DI741" s="1255"/>
      <c r="DJ741" s="1255">
        <f t="shared" si="24"/>
        <v>0</v>
      </c>
      <c r="DK741" s="1255"/>
      <c r="DL741" s="1255"/>
      <c r="DM741" s="1255"/>
      <c r="DN741" s="1255"/>
      <c r="DO741" s="1255">
        <f t="shared" si="25"/>
        <v>0</v>
      </c>
      <c r="DP741" s="1255"/>
      <c r="DQ741" s="1255"/>
      <c r="DR741" s="1255"/>
      <c r="DS741" s="1255"/>
      <c r="DT741" s="1065"/>
      <c r="DU741" s="1267">
        <f t="shared" si="26"/>
        <v>0</v>
      </c>
      <c r="DV741" s="1267"/>
      <c r="DW741" s="1267"/>
      <c r="DX741" s="1267"/>
      <c r="DY741" s="1267"/>
      <c r="DZ741" s="1267">
        <f t="shared" si="27"/>
        <v>0</v>
      </c>
      <c r="EA741" s="1267"/>
      <c r="EB741" s="1267"/>
      <c r="EC741" s="1267"/>
      <c r="ED741" s="1267"/>
      <c r="EE741" s="1267">
        <f t="shared" si="28"/>
        <v>0</v>
      </c>
      <c r="EF741" s="1267"/>
      <c r="EG741" s="1267"/>
      <c r="EH741" s="1267"/>
      <c r="EI741" s="1267"/>
      <c r="EJ741" s="1267">
        <f t="shared" si="29"/>
        <v>0</v>
      </c>
      <c r="EK741" s="1267"/>
      <c r="EL741" s="1267"/>
      <c r="EM741" s="1267"/>
      <c r="EN741" s="1267"/>
      <c r="EO741" s="1267">
        <f t="shared" si="30"/>
        <v>0</v>
      </c>
      <c r="EP741" s="1267"/>
      <c r="EQ741" s="1267"/>
      <c r="ER741" s="1267"/>
      <c r="ES741" s="1267"/>
      <c r="ET741" s="1267">
        <f t="shared" si="31"/>
        <v>0</v>
      </c>
      <c r="EU741" s="1267"/>
      <c r="EV741" s="1267"/>
      <c r="EW741" s="1267"/>
      <c r="EX741" s="1267"/>
      <c r="EZ741" s="1250" t="str">
        <f t="shared" si="32"/>
        <v/>
      </c>
      <c r="FA741" s="1251"/>
      <c r="FB741" s="1251"/>
      <c r="FC741" s="1251"/>
      <c r="FD741" s="1252"/>
      <c r="FE741" s="1250" t="str">
        <f t="shared" si="33"/>
        <v/>
      </c>
      <c r="FF741" s="1251"/>
      <c r="FG741" s="1251"/>
      <c r="FH741" s="1251"/>
      <c r="FI741" s="1252"/>
      <c r="FJ741" s="1250" t="str">
        <f t="shared" si="34"/>
        <v/>
      </c>
      <c r="FK741" s="1251"/>
      <c r="FL741" s="1251"/>
      <c r="FM741" s="1251"/>
      <c r="FN741" s="1252"/>
      <c r="FO741" s="1250" t="str">
        <f t="shared" si="35"/>
        <v/>
      </c>
      <c r="FP741" s="1251"/>
      <c r="FQ741" s="1251"/>
      <c r="FR741" s="1251"/>
      <c r="FS741" s="1252"/>
      <c r="FT741" s="1250" t="str">
        <f t="shared" si="36"/>
        <v/>
      </c>
      <c r="FU741" s="1251"/>
      <c r="FV741" s="1251"/>
      <c r="FW741" s="1251"/>
      <c r="FX741" s="1252"/>
      <c r="FY741" s="1250" t="str">
        <f t="shared" si="37"/>
        <v/>
      </c>
      <c r="FZ741" s="1251"/>
      <c r="GA741" s="1251"/>
      <c r="GB741" s="1251"/>
      <c r="GC741" s="1252"/>
    </row>
    <row r="742" spans="1:185" ht="13.2" customHeight="1">
      <c r="B742" s="1264"/>
      <c r="C742" s="1265"/>
      <c r="D742" s="1265"/>
      <c r="E742" s="1265"/>
      <c r="F742" s="1266"/>
      <c r="G742" s="1475"/>
      <c r="H742" s="1476"/>
      <c r="I742" s="1476"/>
      <c r="J742" s="1477"/>
      <c r="K742" s="1482"/>
      <c r="L742" s="1483"/>
      <c r="M742" s="1483"/>
      <c r="N742" s="1484"/>
      <c r="O742" s="1478"/>
      <c r="P742" s="1479"/>
      <c r="Q742" s="1479"/>
      <c r="R742" s="1479"/>
      <c r="S742" s="1480"/>
      <c r="T742" s="1478"/>
      <c r="U742" s="1479"/>
      <c r="V742" s="1479"/>
      <c r="W742" s="1480"/>
      <c r="X742" s="1317">
        <f t="shared" si="10"/>
        <v>0</v>
      </c>
      <c r="Y742" s="1318"/>
      <c r="Z742" s="1318"/>
      <c r="AA742" s="1318"/>
      <c r="AB742" s="1319"/>
      <c r="AC742" s="1485"/>
      <c r="AD742" s="1486"/>
      <c r="AE742" s="1486"/>
      <c r="AF742" s="1486"/>
      <c r="AG742" s="1487"/>
      <c r="AH742" s="1304" t="str">
        <f t="shared" si="38"/>
        <v/>
      </c>
      <c r="AI742" s="1305"/>
      <c r="AJ742" s="1306"/>
      <c r="AK742" s="1264" t="s">
        <v>829</v>
      </c>
      <c r="AL742" s="1265"/>
      <c r="AM742" s="1265"/>
      <c r="AN742" s="1265"/>
      <c r="AO742" s="1266"/>
      <c r="AP742" s="2"/>
      <c r="AQ742" s="2"/>
      <c r="AR742" s="2"/>
      <c r="AS742" s="2"/>
      <c r="AY742" s="754"/>
      <c r="AZ742" s="68" t="str">
        <f t="shared" si="11"/>
        <v>N/A</v>
      </c>
      <c r="BA742" s="2"/>
      <c r="BB742" s="2"/>
      <c r="BC742" s="2"/>
      <c r="BD742" s="2"/>
      <c r="BE742" s="114"/>
      <c r="BF742" s="179">
        <f t="shared" si="12"/>
        <v>0</v>
      </c>
      <c r="BG742" s="182">
        <f t="shared" si="13"/>
        <v>0</v>
      </c>
      <c r="BH742" s="183" t="str">
        <f t="shared" si="14"/>
        <v/>
      </c>
      <c r="BI742" s="2"/>
      <c r="BJ742" s="2"/>
      <c r="BK742" s="2"/>
      <c r="BL742" s="2"/>
      <c r="BM742" s="2"/>
      <c r="BN742" s="2"/>
      <c r="BS742" s="179">
        <f t="shared" si="15"/>
        <v>0</v>
      </c>
      <c r="BT742" s="182">
        <f t="shared" si="16"/>
        <v>0</v>
      </c>
      <c r="BU742" s="183" t="str">
        <f t="shared" si="17"/>
        <v/>
      </c>
      <c r="BV742" s="2"/>
      <c r="BW742" s="2"/>
      <c r="BX742" s="2"/>
      <c r="BY742" s="2"/>
      <c r="BZ742" s="2"/>
      <c r="CA742" s="2"/>
      <c r="CB742" s="2"/>
      <c r="CC742" s="2"/>
      <c r="CE742" s="2"/>
      <c r="CF742" s="2"/>
      <c r="CG742" s="1250">
        <f t="shared" si="39"/>
        <v>0</v>
      </c>
      <c r="CH742" s="1252"/>
      <c r="CI742" s="1250">
        <f t="shared" si="40"/>
        <v>0</v>
      </c>
      <c r="CJ742" s="1252"/>
      <c r="CK742" s="1250">
        <f t="shared" si="18"/>
        <v>0</v>
      </c>
      <c r="CL742" s="1252"/>
      <c r="CM742" s="1250">
        <f t="shared" si="19"/>
        <v>0</v>
      </c>
      <c r="CN742" s="1252"/>
      <c r="CO742" s="2"/>
      <c r="CP742" s="1247">
        <f t="shared" si="20"/>
        <v>0</v>
      </c>
      <c r="CQ742" s="1248"/>
      <c r="CR742" s="1248"/>
      <c r="CS742" s="1248"/>
      <c r="CT742" s="1249"/>
      <c r="CU742" s="1255">
        <f t="shared" si="21"/>
        <v>0</v>
      </c>
      <c r="CV742" s="1255"/>
      <c r="CW742" s="1255"/>
      <c r="CX742" s="1255"/>
      <c r="CY742" s="1255"/>
      <c r="CZ742" s="1255">
        <f t="shared" si="22"/>
        <v>0</v>
      </c>
      <c r="DA742" s="1255"/>
      <c r="DB742" s="1255"/>
      <c r="DC742" s="1255"/>
      <c r="DD742" s="1255"/>
      <c r="DE742" s="1255">
        <f t="shared" si="23"/>
        <v>0</v>
      </c>
      <c r="DF742" s="1255"/>
      <c r="DG742" s="1255"/>
      <c r="DH742" s="1255"/>
      <c r="DI742" s="1255"/>
      <c r="DJ742" s="1255">
        <f t="shared" si="24"/>
        <v>0</v>
      </c>
      <c r="DK742" s="1255"/>
      <c r="DL742" s="1255"/>
      <c r="DM742" s="1255"/>
      <c r="DN742" s="1255"/>
      <c r="DO742" s="1255">
        <f t="shared" si="25"/>
        <v>0</v>
      </c>
      <c r="DP742" s="1255"/>
      <c r="DQ742" s="1255"/>
      <c r="DR742" s="1255"/>
      <c r="DS742" s="1255"/>
      <c r="DT742" s="1065"/>
      <c r="DU742" s="1267">
        <f t="shared" si="26"/>
        <v>0</v>
      </c>
      <c r="DV742" s="1267"/>
      <c r="DW742" s="1267"/>
      <c r="DX742" s="1267"/>
      <c r="DY742" s="1267"/>
      <c r="DZ742" s="1267">
        <f t="shared" si="27"/>
        <v>0</v>
      </c>
      <c r="EA742" s="1267"/>
      <c r="EB742" s="1267"/>
      <c r="EC742" s="1267"/>
      <c r="ED742" s="1267"/>
      <c r="EE742" s="1267">
        <f t="shared" si="28"/>
        <v>0</v>
      </c>
      <c r="EF742" s="1267"/>
      <c r="EG742" s="1267"/>
      <c r="EH742" s="1267"/>
      <c r="EI742" s="1267"/>
      <c r="EJ742" s="1267">
        <f t="shared" si="29"/>
        <v>0</v>
      </c>
      <c r="EK742" s="1267"/>
      <c r="EL742" s="1267"/>
      <c r="EM742" s="1267"/>
      <c r="EN742" s="1267"/>
      <c r="EO742" s="1267">
        <f t="shared" si="30"/>
        <v>0</v>
      </c>
      <c r="EP742" s="1267"/>
      <c r="EQ742" s="1267"/>
      <c r="ER742" s="1267"/>
      <c r="ES742" s="1267"/>
      <c r="ET742" s="1267">
        <f t="shared" si="31"/>
        <v>0</v>
      </c>
      <c r="EU742" s="1267"/>
      <c r="EV742" s="1267"/>
      <c r="EW742" s="1267"/>
      <c r="EX742" s="1267"/>
      <c r="EZ742" s="1250" t="str">
        <f t="shared" si="32"/>
        <v/>
      </c>
      <c r="FA742" s="1251"/>
      <c r="FB742" s="1251"/>
      <c r="FC742" s="1251"/>
      <c r="FD742" s="1252"/>
      <c r="FE742" s="1250" t="str">
        <f t="shared" si="33"/>
        <v/>
      </c>
      <c r="FF742" s="1251"/>
      <c r="FG742" s="1251"/>
      <c r="FH742" s="1251"/>
      <c r="FI742" s="1252"/>
      <c r="FJ742" s="1250" t="str">
        <f t="shared" si="34"/>
        <v/>
      </c>
      <c r="FK742" s="1251"/>
      <c r="FL742" s="1251"/>
      <c r="FM742" s="1251"/>
      <c r="FN742" s="1252"/>
      <c r="FO742" s="1250" t="str">
        <f t="shared" si="35"/>
        <v/>
      </c>
      <c r="FP742" s="1251"/>
      <c r="FQ742" s="1251"/>
      <c r="FR742" s="1251"/>
      <c r="FS742" s="1252"/>
      <c r="FT742" s="1250" t="str">
        <f t="shared" si="36"/>
        <v/>
      </c>
      <c r="FU742" s="1251"/>
      <c r="FV742" s="1251"/>
      <c r="FW742" s="1251"/>
      <c r="FX742" s="1252"/>
      <c r="FY742" s="1250" t="str">
        <f t="shared" si="37"/>
        <v/>
      </c>
      <c r="FZ742" s="1251"/>
      <c r="GA742" s="1251"/>
      <c r="GB742" s="1251"/>
      <c r="GC742" s="1252"/>
    </row>
    <row r="743" spans="1:185" ht="13.2" customHeight="1">
      <c r="B743" s="1264"/>
      <c r="C743" s="1265"/>
      <c r="D743" s="1265"/>
      <c r="E743" s="1265"/>
      <c r="F743" s="1266"/>
      <c r="G743" s="1475"/>
      <c r="H743" s="1476"/>
      <c r="I743" s="1476"/>
      <c r="J743" s="1477"/>
      <c r="K743" s="1482"/>
      <c r="L743" s="1483"/>
      <c r="M743" s="1483"/>
      <c r="N743" s="1484"/>
      <c r="O743" s="1478"/>
      <c r="P743" s="1479"/>
      <c r="Q743" s="1479"/>
      <c r="R743" s="1479"/>
      <c r="S743" s="1480"/>
      <c r="T743" s="1478"/>
      <c r="U743" s="1479"/>
      <c r="V743" s="1479"/>
      <c r="W743" s="1480"/>
      <c r="X743" s="1317">
        <f t="shared" si="10"/>
        <v>0</v>
      </c>
      <c r="Y743" s="1318"/>
      <c r="Z743" s="1318"/>
      <c r="AA743" s="1318"/>
      <c r="AB743" s="1319"/>
      <c r="AC743" s="1485"/>
      <c r="AD743" s="1486"/>
      <c r="AE743" s="1486"/>
      <c r="AF743" s="1486"/>
      <c r="AG743" s="1487"/>
      <c r="AH743" s="1304" t="str">
        <f t="shared" si="38"/>
        <v/>
      </c>
      <c r="AI743" s="1305"/>
      <c r="AJ743" s="1306"/>
      <c r="AK743" s="1264" t="s">
        <v>829</v>
      </c>
      <c r="AL743" s="1265"/>
      <c r="AM743" s="1265"/>
      <c r="AN743" s="1265"/>
      <c r="AO743" s="1266"/>
      <c r="AP743" s="2"/>
      <c r="AQ743" s="2"/>
      <c r="AR743" s="2"/>
      <c r="AS743" s="2"/>
      <c r="AY743" s="754"/>
      <c r="AZ743" s="68" t="str">
        <f t="shared" si="11"/>
        <v>N/A</v>
      </c>
      <c r="BA743" s="2"/>
      <c r="BB743" s="2"/>
      <c r="BC743" s="2"/>
      <c r="BD743" s="2"/>
      <c r="BE743" s="114"/>
      <c r="BF743" s="179">
        <f t="shared" si="12"/>
        <v>0</v>
      </c>
      <c r="BG743" s="182">
        <f t="shared" si="13"/>
        <v>0</v>
      </c>
      <c r="BH743" s="183" t="str">
        <f t="shared" si="14"/>
        <v/>
      </c>
      <c r="BI743" s="2"/>
      <c r="BJ743" s="2"/>
      <c r="BK743" s="2"/>
      <c r="BL743" s="2"/>
      <c r="BM743" s="2"/>
      <c r="BN743" s="2"/>
      <c r="BS743" s="179">
        <f t="shared" si="15"/>
        <v>0</v>
      </c>
      <c r="BT743" s="182">
        <f t="shared" si="16"/>
        <v>0</v>
      </c>
      <c r="BU743" s="183" t="str">
        <f t="shared" si="17"/>
        <v/>
      </c>
      <c r="BV743" s="2"/>
      <c r="BW743" s="2"/>
      <c r="BX743" s="2"/>
      <c r="BY743" s="2"/>
      <c r="BZ743" s="2"/>
      <c r="CA743" s="2"/>
      <c r="CB743" s="2"/>
      <c r="CC743" s="2"/>
      <c r="CE743" s="2"/>
      <c r="CF743" s="2"/>
      <c r="CG743" s="1250">
        <f t="shared" si="39"/>
        <v>0</v>
      </c>
      <c r="CH743" s="1252"/>
      <c r="CI743" s="1250">
        <f t="shared" si="40"/>
        <v>0</v>
      </c>
      <c r="CJ743" s="1252"/>
      <c r="CK743" s="1250">
        <f t="shared" si="18"/>
        <v>0</v>
      </c>
      <c r="CL743" s="1252"/>
      <c r="CM743" s="1250">
        <f t="shared" si="19"/>
        <v>0</v>
      </c>
      <c r="CN743" s="1252"/>
      <c r="CO743" s="2"/>
      <c r="CP743" s="1247">
        <f t="shared" si="20"/>
        <v>0</v>
      </c>
      <c r="CQ743" s="1248"/>
      <c r="CR743" s="1248"/>
      <c r="CS743" s="1248"/>
      <c r="CT743" s="1249"/>
      <c r="CU743" s="1255">
        <f t="shared" si="21"/>
        <v>0</v>
      </c>
      <c r="CV743" s="1255"/>
      <c r="CW743" s="1255"/>
      <c r="CX743" s="1255"/>
      <c r="CY743" s="1255"/>
      <c r="CZ743" s="1255">
        <f t="shared" si="22"/>
        <v>0</v>
      </c>
      <c r="DA743" s="1255"/>
      <c r="DB743" s="1255"/>
      <c r="DC743" s="1255"/>
      <c r="DD743" s="1255"/>
      <c r="DE743" s="1255">
        <f t="shared" si="23"/>
        <v>0</v>
      </c>
      <c r="DF743" s="1255"/>
      <c r="DG743" s="1255"/>
      <c r="DH743" s="1255"/>
      <c r="DI743" s="1255"/>
      <c r="DJ743" s="1255">
        <f t="shared" si="24"/>
        <v>0</v>
      </c>
      <c r="DK743" s="1255"/>
      <c r="DL743" s="1255"/>
      <c r="DM743" s="1255"/>
      <c r="DN743" s="1255"/>
      <c r="DO743" s="1255">
        <f t="shared" si="25"/>
        <v>0</v>
      </c>
      <c r="DP743" s="1255"/>
      <c r="DQ743" s="1255"/>
      <c r="DR743" s="1255"/>
      <c r="DS743" s="1255"/>
      <c r="DT743" s="1065"/>
      <c r="DU743" s="1267">
        <f t="shared" si="26"/>
        <v>0</v>
      </c>
      <c r="DV743" s="1267"/>
      <c r="DW743" s="1267"/>
      <c r="DX743" s="1267"/>
      <c r="DY743" s="1267"/>
      <c r="DZ743" s="1267">
        <f t="shared" si="27"/>
        <v>0</v>
      </c>
      <c r="EA743" s="1267"/>
      <c r="EB743" s="1267"/>
      <c r="EC743" s="1267"/>
      <c r="ED743" s="1267"/>
      <c r="EE743" s="1267">
        <f t="shared" si="28"/>
        <v>0</v>
      </c>
      <c r="EF743" s="1267"/>
      <c r="EG743" s="1267"/>
      <c r="EH743" s="1267"/>
      <c r="EI743" s="1267"/>
      <c r="EJ743" s="1267">
        <f t="shared" si="29"/>
        <v>0</v>
      </c>
      <c r="EK743" s="1267"/>
      <c r="EL743" s="1267"/>
      <c r="EM743" s="1267"/>
      <c r="EN743" s="1267"/>
      <c r="EO743" s="1267">
        <f t="shared" si="30"/>
        <v>0</v>
      </c>
      <c r="EP743" s="1267"/>
      <c r="EQ743" s="1267"/>
      <c r="ER743" s="1267"/>
      <c r="ES743" s="1267"/>
      <c r="ET743" s="1267">
        <f t="shared" si="31"/>
        <v>0</v>
      </c>
      <c r="EU743" s="1267"/>
      <c r="EV743" s="1267"/>
      <c r="EW743" s="1267"/>
      <c r="EX743" s="1267"/>
      <c r="EZ743" s="1250" t="str">
        <f t="shared" si="32"/>
        <v/>
      </c>
      <c r="FA743" s="1251"/>
      <c r="FB743" s="1251"/>
      <c r="FC743" s="1251"/>
      <c r="FD743" s="1252"/>
      <c r="FE743" s="1250" t="str">
        <f t="shared" si="33"/>
        <v/>
      </c>
      <c r="FF743" s="1251"/>
      <c r="FG743" s="1251"/>
      <c r="FH743" s="1251"/>
      <c r="FI743" s="1252"/>
      <c r="FJ743" s="1250" t="str">
        <f t="shared" si="34"/>
        <v/>
      </c>
      <c r="FK743" s="1251"/>
      <c r="FL743" s="1251"/>
      <c r="FM743" s="1251"/>
      <c r="FN743" s="1252"/>
      <c r="FO743" s="1250" t="str">
        <f t="shared" si="35"/>
        <v/>
      </c>
      <c r="FP743" s="1251"/>
      <c r="FQ743" s="1251"/>
      <c r="FR743" s="1251"/>
      <c r="FS743" s="1252"/>
      <c r="FT743" s="1250" t="str">
        <f t="shared" si="36"/>
        <v/>
      </c>
      <c r="FU743" s="1251"/>
      <c r="FV743" s="1251"/>
      <c r="FW743" s="1251"/>
      <c r="FX743" s="1252"/>
      <c r="FY743" s="1250" t="str">
        <f t="shared" si="37"/>
        <v/>
      </c>
      <c r="FZ743" s="1251"/>
      <c r="GA743" s="1251"/>
      <c r="GB743" s="1251"/>
      <c r="GC743" s="1252"/>
    </row>
    <row r="744" spans="1:185" ht="13.2" customHeight="1">
      <c r="B744" s="1264"/>
      <c r="C744" s="1265"/>
      <c r="D744" s="1265"/>
      <c r="E744" s="1265"/>
      <c r="F744" s="1266"/>
      <c r="G744" s="1475"/>
      <c r="H744" s="1476"/>
      <c r="I744" s="1476"/>
      <c r="J744" s="1477"/>
      <c r="K744" s="1482"/>
      <c r="L744" s="1483"/>
      <c r="M744" s="1483"/>
      <c r="N744" s="1484"/>
      <c r="O744" s="1478"/>
      <c r="P744" s="1479"/>
      <c r="Q744" s="1479"/>
      <c r="R744" s="1479"/>
      <c r="S744" s="1480"/>
      <c r="T744" s="1478"/>
      <c r="U744" s="1479"/>
      <c r="V744" s="1479"/>
      <c r="W744" s="1480"/>
      <c r="X744" s="1317">
        <f t="shared" si="10"/>
        <v>0</v>
      </c>
      <c r="Y744" s="1318"/>
      <c r="Z744" s="1318"/>
      <c r="AA744" s="1318"/>
      <c r="AB744" s="1319"/>
      <c r="AC744" s="1485"/>
      <c r="AD744" s="1486"/>
      <c r="AE744" s="1486"/>
      <c r="AF744" s="1486"/>
      <c r="AG744" s="1487"/>
      <c r="AH744" s="1304" t="str">
        <f t="shared" si="38"/>
        <v/>
      </c>
      <c r="AI744" s="1305"/>
      <c r="AJ744" s="1306"/>
      <c r="AK744" s="1264" t="s">
        <v>829</v>
      </c>
      <c r="AL744" s="1265"/>
      <c r="AM744" s="1265"/>
      <c r="AN744" s="1265"/>
      <c r="AO744" s="1266"/>
      <c r="AP744" s="2"/>
      <c r="AQ744" s="2"/>
      <c r="AR744" s="2"/>
      <c r="AS744" s="2"/>
      <c r="AY744" s="754"/>
      <c r="AZ744" s="68" t="str">
        <f t="shared" si="11"/>
        <v>N/A</v>
      </c>
      <c r="BA744" s="2"/>
      <c r="BB744" s="2"/>
      <c r="BC744" s="2"/>
      <c r="BD744" s="2"/>
      <c r="BE744" s="114"/>
      <c r="BF744" s="179">
        <f t="shared" si="12"/>
        <v>0</v>
      </c>
      <c r="BG744" s="182">
        <f t="shared" si="13"/>
        <v>0</v>
      </c>
      <c r="BH744" s="183" t="str">
        <f t="shared" si="14"/>
        <v/>
      </c>
      <c r="BI744" s="2"/>
      <c r="BJ744" s="2"/>
      <c r="BK744" s="2"/>
      <c r="BL744" s="2"/>
      <c r="BM744" s="2"/>
      <c r="BN744" s="2"/>
      <c r="BS744" s="179">
        <f t="shared" si="15"/>
        <v>0</v>
      </c>
      <c r="BT744" s="182">
        <f t="shared" si="16"/>
        <v>0</v>
      </c>
      <c r="BU744" s="183" t="str">
        <f t="shared" si="17"/>
        <v/>
      </c>
      <c r="BV744" s="2"/>
      <c r="BW744" s="2"/>
      <c r="BX744" s="2"/>
      <c r="BY744" s="2"/>
      <c r="BZ744" s="2"/>
      <c r="CA744" s="2"/>
      <c r="CB744" s="2"/>
      <c r="CC744" s="2"/>
      <c r="CE744" s="2"/>
      <c r="CF744" s="2"/>
      <c r="CG744" s="1250">
        <f t="shared" si="39"/>
        <v>0</v>
      </c>
      <c r="CH744" s="1252"/>
      <c r="CI744" s="1250">
        <f t="shared" si="40"/>
        <v>0</v>
      </c>
      <c r="CJ744" s="1252"/>
      <c r="CK744" s="1250">
        <f t="shared" si="18"/>
        <v>0</v>
      </c>
      <c r="CL744" s="1252"/>
      <c r="CM744" s="1250">
        <f t="shared" si="19"/>
        <v>0</v>
      </c>
      <c r="CN744" s="1252"/>
      <c r="CO744" s="2"/>
      <c r="CP744" s="1247">
        <f t="shared" si="20"/>
        <v>0</v>
      </c>
      <c r="CQ744" s="1248"/>
      <c r="CR744" s="1248"/>
      <c r="CS744" s="1248"/>
      <c r="CT744" s="1249"/>
      <c r="CU744" s="1255">
        <f t="shared" si="21"/>
        <v>0</v>
      </c>
      <c r="CV744" s="1255"/>
      <c r="CW744" s="1255"/>
      <c r="CX744" s="1255"/>
      <c r="CY744" s="1255"/>
      <c r="CZ744" s="1255">
        <f t="shared" si="22"/>
        <v>0</v>
      </c>
      <c r="DA744" s="1255"/>
      <c r="DB744" s="1255"/>
      <c r="DC744" s="1255"/>
      <c r="DD744" s="1255"/>
      <c r="DE744" s="1255">
        <f t="shared" si="23"/>
        <v>0</v>
      </c>
      <c r="DF744" s="1255"/>
      <c r="DG744" s="1255"/>
      <c r="DH744" s="1255"/>
      <c r="DI744" s="1255"/>
      <c r="DJ744" s="1255">
        <f t="shared" si="24"/>
        <v>0</v>
      </c>
      <c r="DK744" s="1255"/>
      <c r="DL744" s="1255"/>
      <c r="DM744" s="1255"/>
      <c r="DN744" s="1255"/>
      <c r="DO744" s="1255">
        <f t="shared" si="25"/>
        <v>0</v>
      </c>
      <c r="DP744" s="1255"/>
      <c r="DQ744" s="1255"/>
      <c r="DR744" s="1255"/>
      <c r="DS744" s="1255"/>
      <c r="DT744" s="1065"/>
      <c r="DU744" s="1267">
        <f t="shared" si="26"/>
        <v>0</v>
      </c>
      <c r="DV744" s="1267"/>
      <c r="DW744" s="1267"/>
      <c r="DX744" s="1267"/>
      <c r="DY744" s="1267"/>
      <c r="DZ744" s="1267">
        <f t="shared" si="27"/>
        <v>0</v>
      </c>
      <c r="EA744" s="1267"/>
      <c r="EB744" s="1267"/>
      <c r="EC744" s="1267"/>
      <c r="ED744" s="1267"/>
      <c r="EE744" s="1267">
        <f t="shared" si="28"/>
        <v>0</v>
      </c>
      <c r="EF744" s="1267"/>
      <c r="EG744" s="1267"/>
      <c r="EH744" s="1267"/>
      <c r="EI744" s="1267"/>
      <c r="EJ744" s="1267">
        <f t="shared" si="29"/>
        <v>0</v>
      </c>
      <c r="EK744" s="1267"/>
      <c r="EL744" s="1267"/>
      <c r="EM744" s="1267"/>
      <c r="EN744" s="1267"/>
      <c r="EO744" s="1267">
        <f t="shared" si="30"/>
        <v>0</v>
      </c>
      <c r="EP744" s="1267"/>
      <c r="EQ744" s="1267"/>
      <c r="ER744" s="1267"/>
      <c r="ES744" s="1267"/>
      <c r="ET744" s="1267">
        <f t="shared" si="31"/>
        <v>0</v>
      </c>
      <c r="EU744" s="1267"/>
      <c r="EV744" s="1267"/>
      <c r="EW744" s="1267"/>
      <c r="EX744" s="1267"/>
      <c r="EZ744" s="1250" t="str">
        <f t="shared" si="32"/>
        <v/>
      </c>
      <c r="FA744" s="1251"/>
      <c r="FB744" s="1251"/>
      <c r="FC744" s="1251"/>
      <c r="FD744" s="1252"/>
      <c r="FE744" s="1250" t="str">
        <f t="shared" si="33"/>
        <v/>
      </c>
      <c r="FF744" s="1251"/>
      <c r="FG744" s="1251"/>
      <c r="FH744" s="1251"/>
      <c r="FI744" s="1252"/>
      <c r="FJ744" s="1250" t="str">
        <f t="shared" si="34"/>
        <v/>
      </c>
      <c r="FK744" s="1251"/>
      <c r="FL744" s="1251"/>
      <c r="FM744" s="1251"/>
      <c r="FN744" s="1252"/>
      <c r="FO744" s="1250" t="str">
        <f t="shared" si="35"/>
        <v/>
      </c>
      <c r="FP744" s="1251"/>
      <c r="FQ744" s="1251"/>
      <c r="FR744" s="1251"/>
      <c r="FS744" s="1252"/>
      <c r="FT744" s="1250" t="str">
        <f t="shared" si="36"/>
        <v/>
      </c>
      <c r="FU744" s="1251"/>
      <c r="FV744" s="1251"/>
      <c r="FW744" s="1251"/>
      <c r="FX744" s="1252"/>
      <c r="FY744" s="1250" t="str">
        <f t="shared" si="37"/>
        <v/>
      </c>
      <c r="FZ744" s="1251"/>
      <c r="GA744" s="1251"/>
      <c r="GB744" s="1251"/>
      <c r="GC744" s="1252"/>
    </row>
    <row r="745" spans="1:185" ht="13.2" customHeight="1">
      <c r="B745" s="1264"/>
      <c r="C745" s="1265"/>
      <c r="D745" s="1265"/>
      <c r="E745" s="1265"/>
      <c r="F745" s="1266"/>
      <c r="G745" s="1475"/>
      <c r="H745" s="1476"/>
      <c r="I745" s="1476"/>
      <c r="J745" s="1477"/>
      <c r="K745" s="1482"/>
      <c r="L745" s="1483"/>
      <c r="M745" s="1483"/>
      <c r="N745" s="1484"/>
      <c r="O745" s="1478"/>
      <c r="P745" s="1479"/>
      <c r="Q745" s="1479"/>
      <c r="R745" s="1479"/>
      <c r="S745" s="1480"/>
      <c r="T745" s="1478"/>
      <c r="U745" s="1479"/>
      <c r="V745" s="1479"/>
      <c r="W745" s="1480"/>
      <c r="X745" s="1317">
        <f t="shared" si="10"/>
        <v>0</v>
      </c>
      <c r="Y745" s="1318"/>
      <c r="Z745" s="1318"/>
      <c r="AA745" s="1318"/>
      <c r="AB745" s="1319"/>
      <c r="AC745" s="1485"/>
      <c r="AD745" s="1486"/>
      <c r="AE745" s="1486"/>
      <c r="AF745" s="1486"/>
      <c r="AG745" s="1487"/>
      <c r="AH745" s="1304" t="str">
        <f t="shared" si="38"/>
        <v/>
      </c>
      <c r="AI745" s="1305"/>
      <c r="AJ745" s="1306"/>
      <c r="AK745" s="1264" t="s">
        <v>829</v>
      </c>
      <c r="AL745" s="1265"/>
      <c r="AM745" s="1265"/>
      <c r="AN745" s="1265"/>
      <c r="AO745" s="1266"/>
      <c r="AP745" s="2"/>
      <c r="AQ745" s="2"/>
      <c r="AR745" s="2"/>
      <c r="AS745" s="2"/>
      <c r="AY745" s="754"/>
      <c r="AZ745" s="68" t="str">
        <f t="shared" si="11"/>
        <v>N/A</v>
      </c>
      <c r="BA745" s="2"/>
      <c r="BB745" s="2"/>
      <c r="BC745" s="2"/>
      <c r="BD745" s="2"/>
      <c r="BE745" s="114"/>
      <c r="BF745" s="179">
        <f t="shared" si="12"/>
        <v>0</v>
      </c>
      <c r="BG745" s="182">
        <f t="shared" si="13"/>
        <v>0</v>
      </c>
      <c r="BH745" s="183" t="str">
        <f t="shared" si="14"/>
        <v/>
      </c>
      <c r="BI745" s="2"/>
      <c r="BJ745" s="2"/>
      <c r="BK745" s="2"/>
      <c r="BL745" s="2"/>
      <c r="BM745" s="2"/>
      <c r="BN745" s="2"/>
      <c r="BS745" s="179">
        <f t="shared" si="15"/>
        <v>0</v>
      </c>
      <c r="BT745" s="182">
        <f t="shared" si="16"/>
        <v>0</v>
      </c>
      <c r="BU745" s="183" t="str">
        <f t="shared" si="17"/>
        <v/>
      </c>
      <c r="BV745" s="2"/>
      <c r="BW745" s="2"/>
      <c r="BX745" s="2"/>
      <c r="BY745" s="2"/>
      <c r="BZ745" s="2"/>
      <c r="CA745" s="2"/>
      <c r="CB745" s="2"/>
      <c r="CC745" s="2"/>
      <c r="CE745" s="2"/>
      <c r="CF745" s="2"/>
      <c r="CG745" s="1250">
        <f t="shared" si="39"/>
        <v>0</v>
      </c>
      <c r="CH745" s="1252"/>
      <c r="CI745" s="1250">
        <f t="shared" si="40"/>
        <v>0</v>
      </c>
      <c r="CJ745" s="1252"/>
      <c r="CK745" s="1250">
        <f t="shared" si="18"/>
        <v>0</v>
      </c>
      <c r="CL745" s="1252"/>
      <c r="CM745" s="1250">
        <f t="shared" si="19"/>
        <v>0</v>
      </c>
      <c r="CN745" s="1252"/>
      <c r="CO745" s="2"/>
      <c r="CP745" s="1247">
        <f t="shared" si="20"/>
        <v>0</v>
      </c>
      <c r="CQ745" s="1248"/>
      <c r="CR745" s="1248"/>
      <c r="CS745" s="1248"/>
      <c r="CT745" s="1249"/>
      <c r="CU745" s="1255">
        <f t="shared" si="21"/>
        <v>0</v>
      </c>
      <c r="CV745" s="1255"/>
      <c r="CW745" s="1255"/>
      <c r="CX745" s="1255"/>
      <c r="CY745" s="1255"/>
      <c r="CZ745" s="1255">
        <f t="shared" si="22"/>
        <v>0</v>
      </c>
      <c r="DA745" s="1255"/>
      <c r="DB745" s="1255"/>
      <c r="DC745" s="1255"/>
      <c r="DD745" s="1255"/>
      <c r="DE745" s="1255">
        <f t="shared" si="23"/>
        <v>0</v>
      </c>
      <c r="DF745" s="1255"/>
      <c r="DG745" s="1255"/>
      <c r="DH745" s="1255"/>
      <c r="DI745" s="1255"/>
      <c r="DJ745" s="1255">
        <f t="shared" si="24"/>
        <v>0</v>
      </c>
      <c r="DK745" s="1255"/>
      <c r="DL745" s="1255"/>
      <c r="DM745" s="1255"/>
      <c r="DN745" s="1255"/>
      <c r="DO745" s="1255">
        <f t="shared" si="25"/>
        <v>0</v>
      </c>
      <c r="DP745" s="1255"/>
      <c r="DQ745" s="1255"/>
      <c r="DR745" s="1255"/>
      <c r="DS745" s="1255"/>
      <c r="DT745" s="1065"/>
      <c r="DU745" s="1267">
        <f t="shared" si="26"/>
        <v>0</v>
      </c>
      <c r="DV745" s="1267"/>
      <c r="DW745" s="1267"/>
      <c r="DX745" s="1267"/>
      <c r="DY745" s="1267"/>
      <c r="DZ745" s="1267">
        <f t="shared" si="27"/>
        <v>0</v>
      </c>
      <c r="EA745" s="1267"/>
      <c r="EB745" s="1267"/>
      <c r="EC745" s="1267"/>
      <c r="ED745" s="1267"/>
      <c r="EE745" s="1267">
        <f t="shared" si="28"/>
        <v>0</v>
      </c>
      <c r="EF745" s="1267"/>
      <c r="EG745" s="1267"/>
      <c r="EH745" s="1267"/>
      <c r="EI745" s="1267"/>
      <c r="EJ745" s="1267">
        <f t="shared" si="29"/>
        <v>0</v>
      </c>
      <c r="EK745" s="1267"/>
      <c r="EL745" s="1267"/>
      <c r="EM745" s="1267"/>
      <c r="EN745" s="1267"/>
      <c r="EO745" s="1267">
        <f t="shared" si="30"/>
        <v>0</v>
      </c>
      <c r="EP745" s="1267"/>
      <c r="EQ745" s="1267"/>
      <c r="ER745" s="1267"/>
      <c r="ES745" s="1267"/>
      <c r="ET745" s="1267">
        <f t="shared" si="31"/>
        <v>0</v>
      </c>
      <c r="EU745" s="1267"/>
      <c r="EV745" s="1267"/>
      <c r="EW745" s="1267"/>
      <c r="EX745" s="1267"/>
      <c r="EZ745" s="1250" t="str">
        <f t="shared" si="32"/>
        <v/>
      </c>
      <c r="FA745" s="1251"/>
      <c r="FB745" s="1251"/>
      <c r="FC745" s="1251"/>
      <c r="FD745" s="1252"/>
      <c r="FE745" s="1250" t="str">
        <f t="shared" si="33"/>
        <v/>
      </c>
      <c r="FF745" s="1251"/>
      <c r="FG745" s="1251"/>
      <c r="FH745" s="1251"/>
      <c r="FI745" s="1252"/>
      <c r="FJ745" s="1250" t="str">
        <f t="shared" si="34"/>
        <v/>
      </c>
      <c r="FK745" s="1251"/>
      <c r="FL745" s="1251"/>
      <c r="FM745" s="1251"/>
      <c r="FN745" s="1252"/>
      <c r="FO745" s="1250" t="str">
        <f t="shared" si="35"/>
        <v/>
      </c>
      <c r="FP745" s="1251"/>
      <c r="FQ745" s="1251"/>
      <c r="FR745" s="1251"/>
      <c r="FS745" s="1252"/>
      <c r="FT745" s="1250" t="str">
        <f t="shared" si="36"/>
        <v/>
      </c>
      <c r="FU745" s="1251"/>
      <c r="FV745" s="1251"/>
      <c r="FW745" s="1251"/>
      <c r="FX745" s="1252"/>
      <c r="FY745" s="1250" t="str">
        <f t="shared" si="37"/>
        <v/>
      </c>
      <c r="FZ745" s="1251"/>
      <c r="GA745" s="1251"/>
      <c r="GB745" s="1251"/>
      <c r="GC745" s="1252"/>
    </row>
    <row r="746" spans="1:185" ht="13.2" customHeight="1">
      <c r="B746" s="1264"/>
      <c r="C746" s="1265"/>
      <c r="D746" s="1265"/>
      <c r="E746" s="1265"/>
      <c r="F746" s="1266"/>
      <c r="G746" s="1475"/>
      <c r="H746" s="1476"/>
      <c r="I746" s="1476"/>
      <c r="J746" s="1477"/>
      <c r="K746" s="1482"/>
      <c r="L746" s="1483"/>
      <c r="M746" s="1483"/>
      <c r="N746" s="1484"/>
      <c r="O746" s="1478"/>
      <c r="P746" s="1479"/>
      <c r="Q746" s="1479"/>
      <c r="R746" s="1479"/>
      <c r="S746" s="1480"/>
      <c r="T746" s="1478"/>
      <c r="U746" s="1479"/>
      <c r="V746" s="1479"/>
      <c r="W746" s="1480"/>
      <c r="X746" s="1317">
        <f t="shared" si="10"/>
        <v>0</v>
      </c>
      <c r="Y746" s="1318"/>
      <c r="Z746" s="1318"/>
      <c r="AA746" s="1318"/>
      <c r="AB746" s="1319"/>
      <c r="AC746" s="1485"/>
      <c r="AD746" s="1486"/>
      <c r="AE746" s="1486"/>
      <c r="AF746" s="1486"/>
      <c r="AG746" s="1487"/>
      <c r="AH746" s="1304" t="str">
        <f t="shared" si="38"/>
        <v/>
      </c>
      <c r="AI746" s="1305"/>
      <c r="AJ746" s="1306"/>
      <c r="AK746" s="1264" t="s">
        <v>829</v>
      </c>
      <c r="AL746" s="1265"/>
      <c r="AM746" s="1265"/>
      <c r="AN746" s="1265"/>
      <c r="AO746" s="1266"/>
      <c r="AP746" s="2"/>
      <c r="AQ746" s="2"/>
      <c r="AR746" s="2"/>
      <c r="AS746" s="2"/>
      <c r="AY746" s="754"/>
      <c r="AZ746" s="68" t="str">
        <f t="shared" si="11"/>
        <v>N/A</v>
      </c>
      <c r="BA746" s="2"/>
      <c r="BE746" s="114"/>
      <c r="BF746" s="179">
        <f t="shared" si="12"/>
        <v>0</v>
      </c>
      <c r="BG746" s="182">
        <f t="shared" si="13"/>
        <v>0</v>
      </c>
      <c r="BH746" s="183" t="str">
        <f t="shared" si="14"/>
        <v/>
      </c>
      <c r="BK746" s="2"/>
      <c r="BL746" s="2"/>
      <c r="BM746" s="2"/>
      <c r="BN746" s="2"/>
      <c r="BS746" s="179">
        <f t="shared" si="15"/>
        <v>0</v>
      </c>
      <c r="BT746" s="182">
        <f t="shared" si="16"/>
        <v>0</v>
      </c>
      <c r="BU746" s="183" t="str">
        <f t="shared" si="17"/>
        <v/>
      </c>
      <c r="BV746" s="2"/>
      <c r="BW746" s="2"/>
      <c r="BX746" s="2"/>
      <c r="BY746" s="2"/>
      <c r="BZ746" s="2"/>
      <c r="CA746" s="2"/>
      <c r="CB746" s="2"/>
      <c r="CC746" s="2"/>
      <c r="CE746" s="2"/>
      <c r="CF746" s="2"/>
      <c r="CG746" s="1250">
        <f t="shared" si="39"/>
        <v>0</v>
      </c>
      <c r="CH746" s="1252"/>
      <c r="CI746" s="1250">
        <f t="shared" si="40"/>
        <v>0</v>
      </c>
      <c r="CJ746" s="1252"/>
      <c r="CK746" s="1250">
        <f t="shared" si="18"/>
        <v>0</v>
      </c>
      <c r="CL746" s="1252"/>
      <c r="CM746" s="1250">
        <f t="shared" si="19"/>
        <v>0</v>
      </c>
      <c r="CN746" s="1252"/>
      <c r="CO746" s="2"/>
      <c r="CP746" s="1247">
        <f t="shared" si="20"/>
        <v>0</v>
      </c>
      <c r="CQ746" s="1248"/>
      <c r="CR746" s="1248"/>
      <c r="CS746" s="1248"/>
      <c r="CT746" s="1249"/>
      <c r="CU746" s="1255">
        <f t="shared" si="21"/>
        <v>0</v>
      </c>
      <c r="CV746" s="1255"/>
      <c r="CW746" s="1255"/>
      <c r="CX746" s="1255"/>
      <c r="CY746" s="1255"/>
      <c r="CZ746" s="1255">
        <f t="shared" si="22"/>
        <v>0</v>
      </c>
      <c r="DA746" s="1255"/>
      <c r="DB746" s="1255"/>
      <c r="DC746" s="1255"/>
      <c r="DD746" s="1255"/>
      <c r="DE746" s="1255">
        <f t="shared" si="23"/>
        <v>0</v>
      </c>
      <c r="DF746" s="1255"/>
      <c r="DG746" s="1255"/>
      <c r="DH746" s="1255"/>
      <c r="DI746" s="1255"/>
      <c r="DJ746" s="1255">
        <f t="shared" si="24"/>
        <v>0</v>
      </c>
      <c r="DK746" s="1255"/>
      <c r="DL746" s="1255"/>
      <c r="DM746" s="1255"/>
      <c r="DN746" s="1255"/>
      <c r="DO746" s="1255">
        <f t="shared" si="25"/>
        <v>0</v>
      </c>
      <c r="DP746" s="1255"/>
      <c r="DQ746" s="1255"/>
      <c r="DR746" s="1255"/>
      <c r="DS746" s="1255"/>
      <c r="DT746" s="1065"/>
      <c r="DU746" s="1267">
        <f t="shared" si="26"/>
        <v>0</v>
      </c>
      <c r="DV746" s="1267"/>
      <c r="DW746" s="1267"/>
      <c r="DX746" s="1267"/>
      <c r="DY746" s="1267"/>
      <c r="DZ746" s="1267">
        <f t="shared" si="27"/>
        <v>0</v>
      </c>
      <c r="EA746" s="1267"/>
      <c r="EB746" s="1267"/>
      <c r="EC746" s="1267"/>
      <c r="ED746" s="1267"/>
      <c r="EE746" s="1267">
        <f t="shared" si="28"/>
        <v>0</v>
      </c>
      <c r="EF746" s="1267"/>
      <c r="EG746" s="1267"/>
      <c r="EH746" s="1267"/>
      <c r="EI746" s="1267"/>
      <c r="EJ746" s="1267">
        <f t="shared" si="29"/>
        <v>0</v>
      </c>
      <c r="EK746" s="1267"/>
      <c r="EL746" s="1267"/>
      <c r="EM746" s="1267"/>
      <c r="EN746" s="1267"/>
      <c r="EO746" s="1267">
        <f t="shared" si="30"/>
        <v>0</v>
      </c>
      <c r="EP746" s="1267"/>
      <c r="EQ746" s="1267"/>
      <c r="ER746" s="1267"/>
      <c r="ES746" s="1267"/>
      <c r="ET746" s="1267">
        <f t="shared" si="31"/>
        <v>0</v>
      </c>
      <c r="EU746" s="1267"/>
      <c r="EV746" s="1267"/>
      <c r="EW746" s="1267"/>
      <c r="EX746" s="1267"/>
      <c r="EZ746" s="1250" t="str">
        <f t="shared" si="32"/>
        <v/>
      </c>
      <c r="FA746" s="1251"/>
      <c r="FB746" s="1251"/>
      <c r="FC746" s="1251"/>
      <c r="FD746" s="1252"/>
      <c r="FE746" s="1250" t="str">
        <f t="shared" si="33"/>
        <v/>
      </c>
      <c r="FF746" s="1251"/>
      <c r="FG746" s="1251"/>
      <c r="FH746" s="1251"/>
      <c r="FI746" s="1252"/>
      <c r="FJ746" s="1250" t="str">
        <f t="shared" si="34"/>
        <v/>
      </c>
      <c r="FK746" s="1251"/>
      <c r="FL746" s="1251"/>
      <c r="FM746" s="1251"/>
      <c r="FN746" s="1252"/>
      <c r="FO746" s="1250" t="str">
        <f t="shared" si="35"/>
        <v/>
      </c>
      <c r="FP746" s="1251"/>
      <c r="FQ746" s="1251"/>
      <c r="FR746" s="1251"/>
      <c r="FS746" s="1252"/>
      <c r="FT746" s="1250" t="str">
        <f t="shared" si="36"/>
        <v/>
      </c>
      <c r="FU746" s="1251"/>
      <c r="FV746" s="1251"/>
      <c r="FW746" s="1251"/>
      <c r="FX746" s="1252"/>
      <c r="FY746" s="1250" t="str">
        <f t="shared" si="37"/>
        <v/>
      </c>
      <c r="FZ746" s="1251"/>
      <c r="GA746" s="1251"/>
      <c r="GB746" s="1251"/>
      <c r="GC746" s="1252"/>
    </row>
    <row r="747" spans="1:185" ht="13.2" customHeight="1">
      <c r="B747" s="1264"/>
      <c r="C747" s="1265"/>
      <c r="D747" s="1265"/>
      <c r="E747" s="1265"/>
      <c r="F747" s="1266"/>
      <c r="G747" s="1475"/>
      <c r="H747" s="1476"/>
      <c r="I747" s="1476"/>
      <c r="J747" s="1477"/>
      <c r="K747" s="1482"/>
      <c r="L747" s="1483"/>
      <c r="M747" s="1483"/>
      <c r="N747" s="1484"/>
      <c r="O747" s="1478"/>
      <c r="P747" s="1479"/>
      <c r="Q747" s="1479"/>
      <c r="R747" s="1479"/>
      <c r="S747" s="1480"/>
      <c r="T747" s="1478"/>
      <c r="U747" s="1479"/>
      <c r="V747" s="1479"/>
      <c r="W747" s="1480"/>
      <c r="X747" s="1317">
        <f t="shared" si="10"/>
        <v>0</v>
      </c>
      <c r="Y747" s="1318"/>
      <c r="Z747" s="1318"/>
      <c r="AA747" s="1318"/>
      <c r="AB747" s="1319"/>
      <c r="AC747" s="1485"/>
      <c r="AD747" s="1486"/>
      <c r="AE747" s="1486"/>
      <c r="AF747" s="1486"/>
      <c r="AG747" s="1487"/>
      <c r="AH747" s="1304" t="str">
        <f t="shared" si="38"/>
        <v/>
      </c>
      <c r="AI747" s="1305"/>
      <c r="AJ747" s="1306"/>
      <c r="AK747" s="1264" t="s">
        <v>829</v>
      </c>
      <c r="AL747" s="1265"/>
      <c r="AM747" s="1265"/>
      <c r="AN747" s="1265"/>
      <c r="AO747" s="1266"/>
      <c r="AP747" s="2"/>
      <c r="AQ747" s="2"/>
      <c r="AR747" s="2"/>
      <c r="AS747" s="2"/>
      <c r="AY747" s="754"/>
      <c r="AZ747" s="68" t="str">
        <f t="shared" si="11"/>
        <v>N/A</v>
      </c>
      <c r="BA747" s="2"/>
      <c r="BE747" s="114"/>
      <c r="BF747" s="179">
        <f t="shared" si="12"/>
        <v>0</v>
      </c>
      <c r="BG747" s="182">
        <f t="shared" si="13"/>
        <v>0</v>
      </c>
      <c r="BH747" s="183" t="str">
        <f t="shared" si="14"/>
        <v/>
      </c>
      <c r="BK747" s="2"/>
      <c r="BL747" s="2"/>
      <c r="BM747" s="2"/>
      <c r="BN747" s="2"/>
      <c r="BS747" s="179">
        <f t="shared" si="15"/>
        <v>0</v>
      </c>
      <c r="BT747" s="182">
        <f t="shared" si="16"/>
        <v>0</v>
      </c>
      <c r="BU747" s="183" t="str">
        <f t="shared" si="17"/>
        <v/>
      </c>
      <c r="BV747" s="2"/>
      <c r="BW747" s="2"/>
      <c r="BX747" s="2"/>
      <c r="BY747" s="2"/>
      <c r="BZ747" s="2"/>
      <c r="CA747" s="2"/>
      <c r="CB747" s="2"/>
      <c r="CC747" s="2"/>
      <c r="CE747" s="2"/>
      <c r="CF747" s="2"/>
      <c r="CG747" s="1250">
        <f t="shared" si="39"/>
        <v>0</v>
      </c>
      <c r="CH747" s="1252"/>
      <c r="CI747" s="1250">
        <f t="shared" si="40"/>
        <v>0</v>
      </c>
      <c r="CJ747" s="1252"/>
      <c r="CK747" s="1250">
        <f t="shared" si="18"/>
        <v>0</v>
      </c>
      <c r="CL747" s="1252"/>
      <c r="CM747" s="1250">
        <f t="shared" si="19"/>
        <v>0</v>
      </c>
      <c r="CN747" s="1252"/>
      <c r="CO747" s="2"/>
      <c r="CP747" s="1247">
        <f t="shared" si="20"/>
        <v>0</v>
      </c>
      <c r="CQ747" s="1248"/>
      <c r="CR747" s="1248"/>
      <c r="CS747" s="1248"/>
      <c r="CT747" s="1249"/>
      <c r="CU747" s="1255">
        <f t="shared" si="21"/>
        <v>0</v>
      </c>
      <c r="CV747" s="1255"/>
      <c r="CW747" s="1255"/>
      <c r="CX747" s="1255"/>
      <c r="CY747" s="1255"/>
      <c r="CZ747" s="1255">
        <f t="shared" si="22"/>
        <v>0</v>
      </c>
      <c r="DA747" s="1255"/>
      <c r="DB747" s="1255"/>
      <c r="DC747" s="1255"/>
      <c r="DD747" s="1255"/>
      <c r="DE747" s="1255">
        <f t="shared" si="23"/>
        <v>0</v>
      </c>
      <c r="DF747" s="1255"/>
      <c r="DG747" s="1255"/>
      <c r="DH747" s="1255"/>
      <c r="DI747" s="1255"/>
      <c r="DJ747" s="1255">
        <f t="shared" si="24"/>
        <v>0</v>
      </c>
      <c r="DK747" s="1255"/>
      <c r="DL747" s="1255"/>
      <c r="DM747" s="1255"/>
      <c r="DN747" s="1255"/>
      <c r="DO747" s="1255">
        <f t="shared" si="25"/>
        <v>0</v>
      </c>
      <c r="DP747" s="1255"/>
      <c r="DQ747" s="1255"/>
      <c r="DR747" s="1255"/>
      <c r="DS747" s="1255"/>
      <c r="DT747" s="1065"/>
      <c r="DU747" s="1267">
        <f t="shared" si="26"/>
        <v>0</v>
      </c>
      <c r="DV747" s="1267"/>
      <c r="DW747" s="1267"/>
      <c r="DX747" s="1267"/>
      <c r="DY747" s="1267"/>
      <c r="DZ747" s="1267">
        <f t="shared" si="27"/>
        <v>0</v>
      </c>
      <c r="EA747" s="1267"/>
      <c r="EB747" s="1267"/>
      <c r="EC747" s="1267"/>
      <c r="ED747" s="1267"/>
      <c r="EE747" s="1267">
        <f t="shared" si="28"/>
        <v>0</v>
      </c>
      <c r="EF747" s="1267"/>
      <c r="EG747" s="1267"/>
      <c r="EH747" s="1267"/>
      <c r="EI747" s="1267"/>
      <c r="EJ747" s="1267">
        <f t="shared" si="29"/>
        <v>0</v>
      </c>
      <c r="EK747" s="1267"/>
      <c r="EL747" s="1267"/>
      <c r="EM747" s="1267"/>
      <c r="EN747" s="1267"/>
      <c r="EO747" s="1267">
        <f t="shared" si="30"/>
        <v>0</v>
      </c>
      <c r="EP747" s="1267"/>
      <c r="EQ747" s="1267"/>
      <c r="ER747" s="1267"/>
      <c r="ES747" s="1267"/>
      <c r="ET747" s="1267">
        <f t="shared" si="31"/>
        <v>0</v>
      </c>
      <c r="EU747" s="1267"/>
      <c r="EV747" s="1267"/>
      <c r="EW747" s="1267"/>
      <c r="EX747" s="1267"/>
      <c r="EZ747" s="1250" t="str">
        <f t="shared" si="32"/>
        <v/>
      </c>
      <c r="FA747" s="1251"/>
      <c r="FB747" s="1251"/>
      <c r="FC747" s="1251"/>
      <c r="FD747" s="1252"/>
      <c r="FE747" s="1250" t="str">
        <f t="shared" si="33"/>
        <v/>
      </c>
      <c r="FF747" s="1251"/>
      <c r="FG747" s="1251"/>
      <c r="FH747" s="1251"/>
      <c r="FI747" s="1252"/>
      <c r="FJ747" s="1250" t="str">
        <f t="shared" si="34"/>
        <v/>
      </c>
      <c r="FK747" s="1251"/>
      <c r="FL747" s="1251"/>
      <c r="FM747" s="1251"/>
      <c r="FN747" s="1252"/>
      <c r="FO747" s="1250" t="str">
        <f t="shared" si="35"/>
        <v/>
      </c>
      <c r="FP747" s="1251"/>
      <c r="FQ747" s="1251"/>
      <c r="FR747" s="1251"/>
      <c r="FS747" s="1252"/>
      <c r="FT747" s="1250" t="str">
        <f t="shared" si="36"/>
        <v/>
      </c>
      <c r="FU747" s="1251"/>
      <c r="FV747" s="1251"/>
      <c r="FW747" s="1251"/>
      <c r="FX747" s="1252"/>
      <c r="FY747" s="1250" t="str">
        <f t="shared" si="37"/>
        <v/>
      </c>
      <c r="FZ747" s="1251"/>
      <c r="GA747" s="1251"/>
      <c r="GB747" s="1251"/>
      <c r="GC747" s="1252"/>
    </row>
    <row r="748" spans="1:185" ht="13.2" customHeight="1">
      <c r="B748" s="1264"/>
      <c r="C748" s="1265"/>
      <c r="D748" s="1265"/>
      <c r="E748" s="1265"/>
      <c r="F748" s="1266"/>
      <c r="G748" s="1475"/>
      <c r="H748" s="1476"/>
      <c r="I748" s="1476"/>
      <c r="J748" s="1477"/>
      <c r="K748" s="1482"/>
      <c r="L748" s="1483"/>
      <c r="M748" s="1483"/>
      <c r="N748" s="1484"/>
      <c r="O748" s="1478"/>
      <c r="P748" s="1479"/>
      <c r="Q748" s="1479"/>
      <c r="R748" s="1479"/>
      <c r="S748" s="1480"/>
      <c r="T748" s="1478"/>
      <c r="U748" s="1479"/>
      <c r="V748" s="1479"/>
      <c r="W748" s="1480"/>
      <c r="X748" s="1317">
        <f t="shared" si="10"/>
        <v>0</v>
      </c>
      <c r="Y748" s="1318"/>
      <c r="Z748" s="1318"/>
      <c r="AA748" s="1318"/>
      <c r="AB748" s="1319"/>
      <c r="AC748" s="1485"/>
      <c r="AD748" s="1486"/>
      <c r="AE748" s="1486"/>
      <c r="AF748" s="1486"/>
      <c r="AG748" s="1487"/>
      <c r="AH748" s="1304" t="str">
        <f t="shared" si="38"/>
        <v/>
      </c>
      <c r="AI748" s="1305"/>
      <c r="AJ748" s="1306"/>
      <c r="AK748" s="1264" t="s">
        <v>829</v>
      </c>
      <c r="AL748" s="1265"/>
      <c r="AM748" s="1265"/>
      <c r="AN748" s="1265"/>
      <c r="AO748" s="1266"/>
      <c r="AP748" s="2"/>
      <c r="AQ748" s="2"/>
      <c r="AR748" s="2"/>
      <c r="AS748" s="2"/>
      <c r="AY748" s="754"/>
      <c r="AZ748" s="68" t="str">
        <f t="shared" si="11"/>
        <v>N/A</v>
      </c>
      <c r="BA748" s="2"/>
      <c r="BE748" s="114"/>
      <c r="BF748" s="179">
        <f t="shared" si="12"/>
        <v>0</v>
      </c>
      <c r="BG748" s="182">
        <f t="shared" si="13"/>
        <v>0</v>
      </c>
      <c r="BH748" s="183" t="str">
        <f t="shared" si="14"/>
        <v/>
      </c>
      <c r="BK748" s="2"/>
      <c r="BL748" s="2"/>
      <c r="BM748" s="2"/>
      <c r="BN748" s="2"/>
      <c r="BS748" s="179">
        <f t="shared" si="15"/>
        <v>0</v>
      </c>
      <c r="BT748" s="182">
        <f t="shared" si="16"/>
        <v>0</v>
      </c>
      <c r="BU748" s="183" t="str">
        <f t="shared" si="17"/>
        <v/>
      </c>
      <c r="BV748" s="2"/>
      <c r="BW748" s="2"/>
      <c r="BX748" s="2"/>
      <c r="BY748" s="2"/>
      <c r="BZ748" s="2"/>
      <c r="CA748" s="2"/>
      <c r="CB748" s="2"/>
      <c r="CC748" s="2"/>
      <c r="CE748" s="2"/>
      <c r="CF748" s="2"/>
      <c r="CG748" s="1250">
        <f t="shared" si="39"/>
        <v>0</v>
      </c>
      <c r="CH748" s="1252"/>
      <c r="CI748" s="1250">
        <f t="shared" si="40"/>
        <v>0</v>
      </c>
      <c r="CJ748" s="1252"/>
      <c r="CK748" s="1250">
        <f t="shared" si="18"/>
        <v>0</v>
      </c>
      <c r="CL748" s="1252"/>
      <c r="CM748" s="1250">
        <f t="shared" si="19"/>
        <v>0</v>
      </c>
      <c r="CN748" s="1252"/>
      <c r="CO748" s="2"/>
      <c r="CP748" s="1247">
        <f t="shared" si="20"/>
        <v>0</v>
      </c>
      <c r="CQ748" s="1248"/>
      <c r="CR748" s="1248"/>
      <c r="CS748" s="1248"/>
      <c r="CT748" s="1249"/>
      <c r="CU748" s="1255">
        <f t="shared" si="21"/>
        <v>0</v>
      </c>
      <c r="CV748" s="1255"/>
      <c r="CW748" s="1255"/>
      <c r="CX748" s="1255"/>
      <c r="CY748" s="1255"/>
      <c r="CZ748" s="1255">
        <f t="shared" si="22"/>
        <v>0</v>
      </c>
      <c r="DA748" s="1255"/>
      <c r="DB748" s="1255"/>
      <c r="DC748" s="1255"/>
      <c r="DD748" s="1255"/>
      <c r="DE748" s="1255">
        <f t="shared" si="23"/>
        <v>0</v>
      </c>
      <c r="DF748" s="1255"/>
      <c r="DG748" s="1255"/>
      <c r="DH748" s="1255"/>
      <c r="DI748" s="1255"/>
      <c r="DJ748" s="1255">
        <f t="shared" si="24"/>
        <v>0</v>
      </c>
      <c r="DK748" s="1255"/>
      <c r="DL748" s="1255"/>
      <c r="DM748" s="1255"/>
      <c r="DN748" s="1255"/>
      <c r="DO748" s="1255">
        <f t="shared" si="25"/>
        <v>0</v>
      </c>
      <c r="DP748" s="1255"/>
      <c r="DQ748" s="1255"/>
      <c r="DR748" s="1255"/>
      <c r="DS748" s="1255"/>
      <c r="DT748" s="1065"/>
      <c r="DU748" s="1267">
        <f t="shared" si="26"/>
        <v>0</v>
      </c>
      <c r="DV748" s="1267"/>
      <c r="DW748" s="1267"/>
      <c r="DX748" s="1267"/>
      <c r="DY748" s="1267"/>
      <c r="DZ748" s="1267">
        <f t="shared" si="27"/>
        <v>0</v>
      </c>
      <c r="EA748" s="1267"/>
      <c r="EB748" s="1267"/>
      <c r="EC748" s="1267"/>
      <c r="ED748" s="1267"/>
      <c r="EE748" s="1267">
        <f t="shared" si="28"/>
        <v>0</v>
      </c>
      <c r="EF748" s="1267"/>
      <c r="EG748" s="1267"/>
      <c r="EH748" s="1267"/>
      <c r="EI748" s="1267"/>
      <c r="EJ748" s="1267">
        <f t="shared" si="29"/>
        <v>0</v>
      </c>
      <c r="EK748" s="1267"/>
      <c r="EL748" s="1267"/>
      <c r="EM748" s="1267"/>
      <c r="EN748" s="1267"/>
      <c r="EO748" s="1267">
        <f t="shared" si="30"/>
        <v>0</v>
      </c>
      <c r="EP748" s="1267"/>
      <c r="EQ748" s="1267"/>
      <c r="ER748" s="1267"/>
      <c r="ES748" s="1267"/>
      <c r="ET748" s="1267">
        <f t="shared" si="31"/>
        <v>0</v>
      </c>
      <c r="EU748" s="1267"/>
      <c r="EV748" s="1267"/>
      <c r="EW748" s="1267"/>
      <c r="EX748" s="1267"/>
      <c r="EZ748" s="1250" t="str">
        <f t="shared" si="32"/>
        <v/>
      </c>
      <c r="FA748" s="1251"/>
      <c r="FB748" s="1251"/>
      <c r="FC748" s="1251"/>
      <c r="FD748" s="1252"/>
      <c r="FE748" s="1250" t="str">
        <f t="shared" si="33"/>
        <v/>
      </c>
      <c r="FF748" s="1251"/>
      <c r="FG748" s="1251"/>
      <c r="FH748" s="1251"/>
      <c r="FI748" s="1252"/>
      <c r="FJ748" s="1250" t="str">
        <f t="shared" si="34"/>
        <v/>
      </c>
      <c r="FK748" s="1251"/>
      <c r="FL748" s="1251"/>
      <c r="FM748" s="1251"/>
      <c r="FN748" s="1252"/>
      <c r="FO748" s="1250" t="str">
        <f t="shared" si="35"/>
        <v/>
      </c>
      <c r="FP748" s="1251"/>
      <c r="FQ748" s="1251"/>
      <c r="FR748" s="1251"/>
      <c r="FS748" s="1252"/>
      <c r="FT748" s="1250" t="str">
        <f t="shared" si="36"/>
        <v/>
      </c>
      <c r="FU748" s="1251"/>
      <c r="FV748" s="1251"/>
      <c r="FW748" s="1251"/>
      <c r="FX748" s="1252"/>
      <c r="FY748" s="1250" t="str">
        <f t="shared" si="37"/>
        <v/>
      </c>
      <c r="FZ748" s="1251"/>
      <c r="GA748" s="1251"/>
      <c r="GB748" s="1251"/>
      <c r="GC748" s="1252"/>
    </row>
    <row r="749" spans="1:185" ht="13.2" customHeight="1">
      <c r="B749" s="1264"/>
      <c r="C749" s="1265"/>
      <c r="D749" s="1265"/>
      <c r="E749" s="1265"/>
      <c r="F749" s="1266"/>
      <c r="G749" s="1475"/>
      <c r="H749" s="1476"/>
      <c r="I749" s="1476"/>
      <c r="J749" s="1477"/>
      <c r="K749" s="1482"/>
      <c r="L749" s="1483"/>
      <c r="M749" s="1483"/>
      <c r="N749" s="1484"/>
      <c r="O749" s="1478"/>
      <c r="P749" s="1479"/>
      <c r="Q749" s="1479"/>
      <c r="R749" s="1479"/>
      <c r="S749" s="1480"/>
      <c r="T749" s="1478"/>
      <c r="U749" s="1479"/>
      <c r="V749" s="1479"/>
      <c r="W749" s="1480"/>
      <c r="X749" s="1317">
        <f t="shared" si="10"/>
        <v>0</v>
      </c>
      <c r="Y749" s="1318"/>
      <c r="Z749" s="1318"/>
      <c r="AA749" s="1318"/>
      <c r="AB749" s="1319"/>
      <c r="AC749" s="1485"/>
      <c r="AD749" s="1486"/>
      <c r="AE749" s="1486"/>
      <c r="AF749" s="1486"/>
      <c r="AG749" s="1487"/>
      <c r="AH749" s="1304" t="str">
        <f t="shared" si="38"/>
        <v/>
      </c>
      <c r="AI749" s="1305"/>
      <c r="AJ749" s="1306"/>
      <c r="AK749" s="1264" t="s">
        <v>829</v>
      </c>
      <c r="AL749" s="1265"/>
      <c r="AM749" s="1265"/>
      <c r="AN749" s="1265"/>
      <c r="AO749" s="1266"/>
      <c r="AP749" s="2"/>
      <c r="AQ749" s="2"/>
      <c r="AR749" s="2"/>
      <c r="AS749" s="2"/>
      <c r="AY749" s="754"/>
      <c r="AZ749" s="68" t="str">
        <f t="shared" si="11"/>
        <v>N/A</v>
      </c>
      <c r="BA749" s="2"/>
      <c r="BE749" s="114"/>
      <c r="BF749" s="179">
        <f t="shared" si="12"/>
        <v>0</v>
      </c>
      <c r="BG749" s="182">
        <f t="shared" si="13"/>
        <v>0</v>
      </c>
      <c r="BH749" s="183" t="str">
        <f t="shared" si="14"/>
        <v/>
      </c>
      <c r="BK749" s="2"/>
      <c r="BL749" s="2"/>
      <c r="BM749" s="2"/>
      <c r="BN749" s="2"/>
      <c r="BS749" s="179">
        <f t="shared" si="15"/>
        <v>0</v>
      </c>
      <c r="BT749" s="182">
        <f t="shared" si="16"/>
        <v>0</v>
      </c>
      <c r="BU749" s="183" t="str">
        <f t="shared" si="17"/>
        <v/>
      </c>
      <c r="BV749" s="2"/>
      <c r="BW749" s="2"/>
      <c r="BX749" s="2"/>
      <c r="BY749" s="2"/>
      <c r="BZ749" s="2"/>
      <c r="CA749" s="2"/>
      <c r="CB749" s="2"/>
      <c r="CC749" s="2"/>
      <c r="CE749" s="2"/>
      <c r="CF749" s="2"/>
      <c r="CG749" s="1250">
        <f t="shared" si="39"/>
        <v>0</v>
      </c>
      <c r="CH749" s="1252"/>
      <c r="CI749" s="1250">
        <f t="shared" si="40"/>
        <v>0</v>
      </c>
      <c r="CJ749" s="1252"/>
      <c r="CK749" s="1250">
        <f t="shared" si="18"/>
        <v>0</v>
      </c>
      <c r="CL749" s="1252"/>
      <c r="CM749" s="1250">
        <f t="shared" si="19"/>
        <v>0</v>
      </c>
      <c r="CN749" s="1252"/>
      <c r="CO749" s="2"/>
      <c r="CP749" s="1247">
        <f t="shared" si="20"/>
        <v>0</v>
      </c>
      <c r="CQ749" s="1248"/>
      <c r="CR749" s="1248"/>
      <c r="CS749" s="1248"/>
      <c r="CT749" s="1249"/>
      <c r="CU749" s="1255">
        <f t="shared" si="21"/>
        <v>0</v>
      </c>
      <c r="CV749" s="1255"/>
      <c r="CW749" s="1255"/>
      <c r="CX749" s="1255"/>
      <c r="CY749" s="1255"/>
      <c r="CZ749" s="1255">
        <f t="shared" si="22"/>
        <v>0</v>
      </c>
      <c r="DA749" s="1255"/>
      <c r="DB749" s="1255"/>
      <c r="DC749" s="1255"/>
      <c r="DD749" s="1255"/>
      <c r="DE749" s="1255">
        <f t="shared" si="23"/>
        <v>0</v>
      </c>
      <c r="DF749" s="1255"/>
      <c r="DG749" s="1255"/>
      <c r="DH749" s="1255"/>
      <c r="DI749" s="1255"/>
      <c r="DJ749" s="1255">
        <f t="shared" si="24"/>
        <v>0</v>
      </c>
      <c r="DK749" s="1255"/>
      <c r="DL749" s="1255"/>
      <c r="DM749" s="1255"/>
      <c r="DN749" s="1255"/>
      <c r="DO749" s="1255">
        <f t="shared" si="25"/>
        <v>0</v>
      </c>
      <c r="DP749" s="1255"/>
      <c r="DQ749" s="1255"/>
      <c r="DR749" s="1255"/>
      <c r="DS749" s="1255"/>
      <c r="DT749" s="1065"/>
      <c r="DU749" s="1267">
        <f t="shared" si="26"/>
        <v>0</v>
      </c>
      <c r="DV749" s="1267"/>
      <c r="DW749" s="1267"/>
      <c r="DX749" s="1267"/>
      <c r="DY749" s="1267"/>
      <c r="DZ749" s="1267">
        <f t="shared" si="27"/>
        <v>0</v>
      </c>
      <c r="EA749" s="1267"/>
      <c r="EB749" s="1267"/>
      <c r="EC749" s="1267"/>
      <c r="ED749" s="1267"/>
      <c r="EE749" s="1267">
        <f t="shared" si="28"/>
        <v>0</v>
      </c>
      <c r="EF749" s="1267"/>
      <c r="EG749" s="1267"/>
      <c r="EH749" s="1267"/>
      <c r="EI749" s="1267"/>
      <c r="EJ749" s="1267">
        <f t="shared" si="29"/>
        <v>0</v>
      </c>
      <c r="EK749" s="1267"/>
      <c r="EL749" s="1267"/>
      <c r="EM749" s="1267"/>
      <c r="EN749" s="1267"/>
      <c r="EO749" s="1267">
        <f t="shared" si="30"/>
        <v>0</v>
      </c>
      <c r="EP749" s="1267"/>
      <c r="EQ749" s="1267"/>
      <c r="ER749" s="1267"/>
      <c r="ES749" s="1267"/>
      <c r="ET749" s="1267">
        <f t="shared" si="31"/>
        <v>0</v>
      </c>
      <c r="EU749" s="1267"/>
      <c r="EV749" s="1267"/>
      <c r="EW749" s="1267"/>
      <c r="EX749" s="1267"/>
      <c r="EZ749" s="1250" t="str">
        <f t="shared" si="32"/>
        <v/>
      </c>
      <c r="FA749" s="1251"/>
      <c r="FB749" s="1251"/>
      <c r="FC749" s="1251"/>
      <c r="FD749" s="1252"/>
      <c r="FE749" s="1250" t="str">
        <f t="shared" si="33"/>
        <v/>
      </c>
      <c r="FF749" s="1251"/>
      <c r="FG749" s="1251"/>
      <c r="FH749" s="1251"/>
      <c r="FI749" s="1252"/>
      <c r="FJ749" s="1250" t="str">
        <f t="shared" si="34"/>
        <v/>
      </c>
      <c r="FK749" s="1251"/>
      <c r="FL749" s="1251"/>
      <c r="FM749" s="1251"/>
      <c r="FN749" s="1252"/>
      <c r="FO749" s="1250" t="str">
        <f t="shared" si="35"/>
        <v/>
      </c>
      <c r="FP749" s="1251"/>
      <c r="FQ749" s="1251"/>
      <c r="FR749" s="1251"/>
      <c r="FS749" s="1252"/>
      <c r="FT749" s="1250" t="str">
        <f t="shared" si="36"/>
        <v/>
      </c>
      <c r="FU749" s="1251"/>
      <c r="FV749" s="1251"/>
      <c r="FW749" s="1251"/>
      <c r="FX749" s="1252"/>
      <c r="FY749" s="1250" t="str">
        <f t="shared" si="37"/>
        <v/>
      </c>
      <c r="FZ749" s="1251"/>
      <c r="GA749" s="1251"/>
      <c r="GB749" s="1251"/>
      <c r="GC749" s="1252"/>
    </row>
    <row r="750" spans="1:185" ht="13.2" customHeight="1">
      <c r="B750" s="1264"/>
      <c r="C750" s="1265"/>
      <c r="D750" s="1265"/>
      <c r="E750" s="1265"/>
      <c r="F750" s="1266"/>
      <c r="G750" s="1475"/>
      <c r="H750" s="1476"/>
      <c r="I750" s="1476"/>
      <c r="J750" s="1477"/>
      <c r="K750" s="1482"/>
      <c r="L750" s="1483"/>
      <c r="M750" s="1483"/>
      <c r="N750" s="1484"/>
      <c r="O750" s="1478"/>
      <c r="P750" s="1479"/>
      <c r="Q750" s="1479"/>
      <c r="R750" s="1479"/>
      <c r="S750" s="1480"/>
      <c r="T750" s="1478"/>
      <c r="U750" s="1479"/>
      <c r="V750" s="1479"/>
      <c r="W750" s="1480"/>
      <c r="X750" s="1317">
        <f t="shared" ref="X750:X759" si="41">O750+T750</f>
        <v>0</v>
      </c>
      <c r="Y750" s="1318"/>
      <c r="Z750" s="1318"/>
      <c r="AA750" s="1318"/>
      <c r="AB750" s="1319"/>
      <c r="AC750" s="1485"/>
      <c r="AD750" s="1486"/>
      <c r="AE750" s="1486"/>
      <c r="AF750" s="1486"/>
      <c r="AG750" s="1487"/>
      <c r="AH750" s="1304" t="str">
        <f t="shared" si="38"/>
        <v/>
      </c>
      <c r="AI750" s="1305"/>
      <c r="AJ750" s="1306"/>
      <c r="AK750" s="1264" t="s">
        <v>829</v>
      </c>
      <c r="AL750" s="1265"/>
      <c r="AM750" s="1265"/>
      <c r="AN750" s="1265"/>
      <c r="AO750" s="1266"/>
      <c r="AP750" s="2"/>
      <c r="AQ750" s="2"/>
      <c r="AR750" s="2"/>
      <c r="AS750" s="2"/>
      <c r="AY750" s="754"/>
      <c r="AZ750" s="68" t="str">
        <f t="shared" si="11"/>
        <v>N/A</v>
      </c>
      <c r="BA750" s="2"/>
      <c r="BB750" s="2"/>
      <c r="BE750" s="114"/>
      <c r="BF750" s="179">
        <f t="shared" si="12"/>
        <v>0</v>
      </c>
      <c r="BG750" s="182">
        <f t="shared" si="13"/>
        <v>0</v>
      </c>
      <c r="BH750" s="183" t="str">
        <f t="shared" si="14"/>
        <v/>
      </c>
      <c r="BL750" s="2"/>
      <c r="BM750" s="2"/>
      <c r="BN750" s="2"/>
      <c r="BS750" s="179">
        <f t="shared" si="15"/>
        <v>0</v>
      </c>
      <c r="BT750" s="182">
        <f t="shared" si="16"/>
        <v>0</v>
      </c>
      <c r="BU750" s="183" t="str">
        <f t="shared" si="17"/>
        <v/>
      </c>
      <c r="BV750" s="2"/>
      <c r="BW750" s="2"/>
      <c r="BX750" s="2"/>
      <c r="BY750" s="2"/>
      <c r="BZ750" s="2"/>
      <c r="CA750" s="2"/>
      <c r="CB750" s="2"/>
      <c r="CC750" s="2"/>
      <c r="CE750" s="2"/>
      <c r="CF750" s="2"/>
      <c r="CG750" s="1250">
        <f t="shared" si="39"/>
        <v>0</v>
      </c>
      <c r="CH750" s="1252"/>
      <c r="CI750" s="1250">
        <f t="shared" si="40"/>
        <v>0</v>
      </c>
      <c r="CJ750" s="1252"/>
      <c r="CK750" s="1250">
        <f t="shared" si="18"/>
        <v>0</v>
      </c>
      <c r="CL750" s="1252"/>
      <c r="CM750" s="1250">
        <f t="shared" si="19"/>
        <v>0</v>
      </c>
      <c r="CN750" s="1252"/>
      <c r="CO750" s="2"/>
      <c r="CP750" s="1247">
        <f t="shared" si="20"/>
        <v>0</v>
      </c>
      <c r="CQ750" s="1248"/>
      <c r="CR750" s="1248"/>
      <c r="CS750" s="1248"/>
      <c r="CT750" s="1249"/>
      <c r="CU750" s="1255">
        <f t="shared" si="21"/>
        <v>0</v>
      </c>
      <c r="CV750" s="1255"/>
      <c r="CW750" s="1255"/>
      <c r="CX750" s="1255"/>
      <c r="CY750" s="1255"/>
      <c r="CZ750" s="1255">
        <f t="shared" si="22"/>
        <v>0</v>
      </c>
      <c r="DA750" s="1255"/>
      <c r="DB750" s="1255"/>
      <c r="DC750" s="1255"/>
      <c r="DD750" s="1255"/>
      <c r="DE750" s="1255">
        <f t="shared" si="23"/>
        <v>0</v>
      </c>
      <c r="DF750" s="1255"/>
      <c r="DG750" s="1255"/>
      <c r="DH750" s="1255"/>
      <c r="DI750" s="1255"/>
      <c r="DJ750" s="1255">
        <f t="shared" si="24"/>
        <v>0</v>
      </c>
      <c r="DK750" s="1255"/>
      <c r="DL750" s="1255"/>
      <c r="DM750" s="1255"/>
      <c r="DN750" s="1255"/>
      <c r="DO750" s="1255">
        <f t="shared" si="25"/>
        <v>0</v>
      </c>
      <c r="DP750" s="1255"/>
      <c r="DQ750" s="1255"/>
      <c r="DR750" s="1255"/>
      <c r="DS750" s="1255"/>
      <c r="DT750" s="1065"/>
      <c r="DU750" s="1267">
        <f t="shared" si="26"/>
        <v>0</v>
      </c>
      <c r="DV750" s="1267"/>
      <c r="DW750" s="1267"/>
      <c r="DX750" s="1267"/>
      <c r="DY750" s="1267"/>
      <c r="DZ750" s="1267">
        <f t="shared" si="27"/>
        <v>0</v>
      </c>
      <c r="EA750" s="1267"/>
      <c r="EB750" s="1267"/>
      <c r="EC750" s="1267"/>
      <c r="ED750" s="1267"/>
      <c r="EE750" s="1267">
        <f t="shared" si="28"/>
        <v>0</v>
      </c>
      <c r="EF750" s="1267"/>
      <c r="EG750" s="1267"/>
      <c r="EH750" s="1267"/>
      <c r="EI750" s="1267"/>
      <c r="EJ750" s="1267">
        <f t="shared" si="29"/>
        <v>0</v>
      </c>
      <c r="EK750" s="1267"/>
      <c r="EL750" s="1267"/>
      <c r="EM750" s="1267"/>
      <c r="EN750" s="1267"/>
      <c r="EO750" s="1267">
        <f t="shared" si="30"/>
        <v>0</v>
      </c>
      <c r="EP750" s="1267"/>
      <c r="EQ750" s="1267"/>
      <c r="ER750" s="1267"/>
      <c r="ES750" s="1267"/>
      <c r="ET750" s="1267">
        <f t="shared" si="31"/>
        <v>0</v>
      </c>
      <c r="EU750" s="1267"/>
      <c r="EV750" s="1267"/>
      <c r="EW750" s="1267"/>
      <c r="EX750" s="1267"/>
      <c r="EZ750" s="1250" t="str">
        <f t="shared" si="32"/>
        <v/>
      </c>
      <c r="FA750" s="1251"/>
      <c r="FB750" s="1251"/>
      <c r="FC750" s="1251"/>
      <c r="FD750" s="1252"/>
      <c r="FE750" s="1250" t="str">
        <f t="shared" si="33"/>
        <v/>
      </c>
      <c r="FF750" s="1251"/>
      <c r="FG750" s="1251"/>
      <c r="FH750" s="1251"/>
      <c r="FI750" s="1252"/>
      <c r="FJ750" s="1250" t="str">
        <f t="shared" si="34"/>
        <v/>
      </c>
      <c r="FK750" s="1251"/>
      <c r="FL750" s="1251"/>
      <c r="FM750" s="1251"/>
      <c r="FN750" s="1252"/>
      <c r="FO750" s="1250" t="str">
        <f t="shared" si="35"/>
        <v/>
      </c>
      <c r="FP750" s="1251"/>
      <c r="FQ750" s="1251"/>
      <c r="FR750" s="1251"/>
      <c r="FS750" s="1252"/>
      <c r="FT750" s="1250" t="str">
        <f t="shared" si="36"/>
        <v/>
      </c>
      <c r="FU750" s="1251"/>
      <c r="FV750" s="1251"/>
      <c r="FW750" s="1251"/>
      <c r="FX750" s="1252"/>
      <c r="FY750" s="1250" t="str">
        <f t="shared" si="37"/>
        <v/>
      </c>
      <c r="FZ750" s="1251"/>
      <c r="GA750" s="1251"/>
      <c r="GB750" s="1251"/>
      <c r="GC750" s="1252"/>
    </row>
    <row r="751" spans="1:185" s="2" customFormat="1" ht="13.2" customHeight="1">
      <c r="A751"/>
      <c r="B751" s="1264"/>
      <c r="C751" s="1265"/>
      <c r="D751" s="1265"/>
      <c r="E751" s="1265"/>
      <c r="F751" s="1266"/>
      <c r="G751" s="1475"/>
      <c r="H751" s="1476"/>
      <c r="I751" s="1476"/>
      <c r="J751" s="1477"/>
      <c r="K751" s="1482"/>
      <c r="L751" s="1483"/>
      <c r="M751" s="1483"/>
      <c r="N751" s="1484"/>
      <c r="O751" s="1478"/>
      <c r="P751" s="1479"/>
      <c r="Q751" s="1479"/>
      <c r="R751" s="1479"/>
      <c r="S751" s="1480"/>
      <c r="T751" s="1478"/>
      <c r="U751" s="1479"/>
      <c r="V751" s="1479"/>
      <c r="W751" s="1480"/>
      <c r="X751" s="1317">
        <f t="shared" si="41"/>
        <v>0</v>
      </c>
      <c r="Y751" s="1318"/>
      <c r="Z751" s="1318"/>
      <c r="AA751" s="1318"/>
      <c r="AB751" s="1319"/>
      <c r="AC751" s="1485"/>
      <c r="AD751" s="1486"/>
      <c r="AE751" s="1486"/>
      <c r="AF751" s="1486"/>
      <c r="AG751" s="1487"/>
      <c r="AH751" s="1304" t="str">
        <f t="shared" si="38"/>
        <v/>
      </c>
      <c r="AI751" s="1305"/>
      <c r="AJ751" s="1306"/>
      <c r="AK751" s="1264" t="s">
        <v>829</v>
      </c>
      <c r="AL751" s="1265"/>
      <c r="AM751" s="1265"/>
      <c r="AN751" s="1265"/>
      <c r="AO751" s="1266"/>
      <c r="AT751"/>
      <c r="AU751"/>
      <c r="AV751"/>
      <c r="AW751"/>
      <c r="AX751"/>
      <c r="AY751" s="754"/>
      <c r="AZ751" s="68" t="str">
        <f t="shared" si="11"/>
        <v>N/A</v>
      </c>
      <c r="BD751"/>
      <c r="BE751"/>
      <c r="BF751" s="179">
        <f t="shared" si="12"/>
        <v>0</v>
      </c>
      <c r="BG751" s="182">
        <f t="shared" si="13"/>
        <v>0</v>
      </c>
      <c r="BH751" s="183" t="str">
        <f t="shared" si="14"/>
        <v/>
      </c>
      <c r="BI751"/>
      <c r="BJ751"/>
      <c r="BK751"/>
      <c r="BL751"/>
      <c r="BM751"/>
      <c r="BN751"/>
      <c r="BO751"/>
      <c r="BP751"/>
      <c r="BQ751"/>
      <c r="BR751"/>
      <c r="BS751" s="179">
        <f t="shared" si="15"/>
        <v>0</v>
      </c>
      <c r="BT751" s="182">
        <f t="shared" si="16"/>
        <v>0</v>
      </c>
      <c r="BU751" s="183" t="str">
        <f t="shared" si="17"/>
        <v/>
      </c>
      <c r="CD751"/>
      <c r="CG751" s="1250">
        <f t="shared" si="39"/>
        <v>0</v>
      </c>
      <c r="CH751" s="1252"/>
      <c r="CI751" s="1250">
        <f t="shared" si="40"/>
        <v>0</v>
      </c>
      <c r="CJ751" s="1252"/>
      <c r="CK751" s="1250">
        <f t="shared" si="18"/>
        <v>0</v>
      </c>
      <c r="CL751" s="1252"/>
      <c r="CM751" s="1250">
        <f t="shared" si="19"/>
        <v>0</v>
      </c>
      <c r="CN751" s="1252"/>
      <c r="CP751" s="1247">
        <f t="shared" si="20"/>
        <v>0</v>
      </c>
      <c r="CQ751" s="1248"/>
      <c r="CR751" s="1248"/>
      <c r="CS751" s="1248"/>
      <c r="CT751" s="1249"/>
      <c r="CU751" s="1255">
        <f t="shared" si="21"/>
        <v>0</v>
      </c>
      <c r="CV751" s="1255"/>
      <c r="CW751" s="1255"/>
      <c r="CX751" s="1255"/>
      <c r="CY751" s="1255"/>
      <c r="CZ751" s="1255">
        <f t="shared" si="22"/>
        <v>0</v>
      </c>
      <c r="DA751" s="1255"/>
      <c r="DB751" s="1255"/>
      <c r="DC751" s="1255"/>
      <c r="DD751" s="1255"/>
      <c r="DE751" s="1255">
        <f t="shared" si="23"/>
        <v>0</v>
      </c>
      <c r="DF751" s="1255"/>
      <c r="DG751" s="1255"/>
      <c r="DH751" s="1255"/>
      <c r="DI751" s="1255"/>
      <c r="DJ751" s="1255">
        <f t="shared" si="24"/>
        <v>0</v>
      </c>
      <c r="DK751" s="1255"/>
      <c r="DL751" s="1255"/>
      <c r="DM751" s="1255"/>
      <c r="DN751" s="1255"/>
      <c r="DO751" s="1255">
        <f t="shared" si="25"/>
        <v>0</v>
      </c>
      <c r="DP751" s="1255"/>
      <c r="DQ751" s="1255"/>
      <c r="DR751" s="1255"/>
      <c r="DS751" s="1255"/>
      <c r="DT751" s="1065"/>
      <c r="DU751" s="1267">
        <f t="shared" si="26"/>
        <v>0</v>
      </c>
      <c r="DV751" s="1267"/>
      <c r="DW751" s="1267"/>
      <c r="DX751" s="1267"/>
      <c r="DY751" s="1267"/>
      <c r="DZ751" s="1267">
        <f t="shared" si="27"/>
        <v>0</v>
      </c>
      <c r="EA751" s="1267"/>
      <c r="EB751" s="1267"/>
      <c r="EC751" s="1267"/>
      <c r="ED751" s="1267"/>
      <c r="EE751" s="1267">
        <f t="shared" si="28"/>
        <v>0</v>
      </c>
      <c r="EF751" s="1267"/>
      <c r="EG751" s="1267"/>
      <c r="EH751" s="1267"/>
      <c r="EI751" s="1267"/>
      <c r="EJ751" s="1267">
        <f t="shared" si="29"/>
        <v>0</v>
      </c>
      <c r="EK751" s="1267"/>
      <c r="EL751" s="1267"/>
      <c r="EM751" s="1267"/>
      <c r="EN751" s="1267"/>
      <c r="EO751" s="1267">
        <f t="shared" si="30"/>
        <v>0</v>
      </c>
      <c r="EP751" s="1267"/>
      <c r="EQ751" s="1267"/>
      <c r="ER751" s="1267"/>
      <c r="ES751" s="1267"/>
      <c r="ET751" s="1267">
        <f t="shared" si="31"/>
        <v>0</v>
      </c>
      <c r="EU751" s="1267"/>
      <c r="EV751" s="1267"/>
      <c r="EW751" s="1267"/>
      <c r="EX751" s="1267"/>
      <c r="EY751"/>
      <c r="EZ751" s="1250" t="str">
        <f t="shared" si="32"/>
        <v/>
      </c>
      <c r="FA751" s="1251"/>
      <c r="FB751" s="1251"/>
      <c r="FC751" s="1251"/>
      <c r="FD751" s="1252"/>
      <c r="FE751" s="1250" t="str">
        <f t="shared" si="33"/>
        <v/>
      </c>
      <c r="FF751" s="1251"/>
      <c r="FG751" s="1251"/>
      <c r="FH751" s="1251"/>
      <c r="FI751" s="1252"/>
      <c r="FJ751" s="1250" t="str">
        <f t="shared" si="34"/>
        <v/>
      </c>
      <c r="FK751" s="1251"/>
      <c r="FL751" s="1251"/>
      <c r="FM751" s="1251"/>
      <c r="FN751" s="1252"/>
      <c r="FO751" s="1250" t="str">
        <f t="shared" si="35"/>
        <v/>
      </c>
      <c r="FP751" s="1251"/>
      <c r="FQ751" s="1251"/>
      <c r="FR751" s="1251"/>
      <c r="FS751" s="1252"/>
      <c r="FT751" s="1250" t="str">
        <f t="shared" si="36"/>
        <v/>
      </c>
      <c r="FU751" s="1251"/>
      <c r="FV751" s="1251"/>
      <c r="FW751" s="1251"/>
      <c r="FX751" s="1252"/>
      <c r="FY751" s="1250" t="str">
        <f t="shared" si="37"/>
        <v/>
      </c>
      <c r="FZ751" s="1251"/>
      <c r="GA751" s="1251"/>
      <c r="GB751" s="1251"/>
      <c r="GC751" s="1252"/>
    </row>
    <row r="752" spans="1:185" ht="13.2" customHeight="1">
      <c r="B752" s="1264"/>
      <c r="C752" s="1265"/>
      <c r="D752" s="1265"/>
      <c r="E752" s="1265"/>
      <c r="F752" s="1266"/>
      <c r="G752" s="1475"/>
      <c r="H752" s="1476"/>
      <c r="I752" s="1476"/>
      <c r="J752" s="1477"/>
      <c r="K752" s="1482"/>
      <c r="L752" s="1483"/>
      <c r="M752" s="1483"/>
      <c r="N752" s="1484"/>
      <c r="O752" s="1478"/>
      <c r="P752" s="1479"/>
      <c r="Q752" s="1479"/>
      <c r="R752" s="1479"/>
      <c r="S752" s="1480"/>
      <c r="T752" s="1478"/>
      <c r="U752" s="1479"/>
      <c r="V752" s="1479"/>
      <c r="W752" s="1480"/>
      <c r="X752" s="1317">
        <f t="shared" si="41"/>
        <v>0</v>
      </c>
      <c r="Y752" s="1318"/>
      <c r="Z752" s="1318"/>
      <c r="AA752" s="1318"/>
      <c r="AB752" s="1319"/>
      <c r="AC752" s="1485"/>
      <c r="AD752" s="1486"/>
      <c r="AE752" s="1486"/>
      <c r="AF752" s="1486"/>
      <c r="AG752" s="1487"/>
      <c r="AH752" s="1304" t="str">
        <f t="shared" si="38"/>
        <v/>
      </c>
      <c r="AI752" s="1305"/>
      <c r="AJ752" s="1306"/>
      <c r="AK752" s="1264" t="s">
        <v>829</v>
      </c>
      <c r="AL752" s="1265"/>
      <c r="AM752" s="1265"/>
      <c r="AN752" s="1265"/>
      <c r="AO752" s="1266"/>
      <c r="AP752" s="2"/>
      <c r="AQ752" s="2"/>
      <c r="AR752" s="2"/>
      <c r="AS752" s="2"/>
      <c r="AY752" s="754"/>
      <c r="AZ752" s="68" t="str">
        <f t="shared" si="11"/>
        <v>N/A</v>
      </c>
      <c r="BA752" s="2"/>
      <c r="BB752" s="2"/>
      <c r="BC752" s="2"/>
      <c r="BD752" s="2"/>
      <c r="BE752" s="2"/>
      <c r="BF752" s="179">
        <f t="shared" si="12"/>
        <v>0</v>
      </c>
      <c r="BG752" s="182">
        <f t="shared" si="13"/>
        <v>0</v>
      </c>
      <c r="BH752" s="183" t="str">
        <f t="shared" si="14"/>
        <v/>
      </c>
      <c r="BI752" s="2"/>
      <c r="BJ752" s="2"/>
      <c r="BK752" s="2"/>
      <c r="BL752" s="2"/>
      <c r="BM752" s="2"/>
      <c r="BN752" s="2"/>
      <c r="BS752" s="179">
        <f t="shared" si="15"/>
        <v>0</v>
      </c>
      <c r="BT752" s="182">
        <f t="shared" si="16"/>
        <v>0</v>
      </c>
      <c r="BU752" s="183" t="str">
        <f t="shared" si="17"/>
        <v/>
      </c>
      <c r="BV752" s="2"/>
      <c r="BW752" s="2"/>
      <c r="BX752" s="2"/>
      <c r="BY752" s="2"/>
      <c r="BZ752" s="2"/>
      <c r="CA752" s="2"/>
      <c r="CB752" s="2"/>
      <c r="CC752" s="2"/>
      <c r="CE752" s="2"/>
      <c r="CF752" s="2"/>
      <c r="CG752" s="1250">
        <f t="shared" si="39"/>
        <v>0</v>
      </c>
      <c r="CH752" s="1252"/>
      <c r="CI752" s="1250">
        <f t="shared" si="40"/>
        <v>0</v>
      </c>
      <c r="CJ752" s="1252"/>
      <c r="CK752" s="1250">
        <f t="shared" si="18"/>
        <v>0</v>
      </c>
      <c r="CL752" s="1252"/>
      <c r="CM752" s="1250">
        <f t="shared" si="19"/>
        <v>0</v>
      </c>
      <c r="CN752" s="1252"/>
      <c r="CO752" s="2"/>
      <c r="CP752" s="1247">
        <f t="shared" si="20"/>
        <v>0</v>
      </c>
      <c r="CQ752" s="1248"/>
      <c r="CR752" s="1248"/>
      <c r="CS752" s="1248"/>
      <c r="CT752" s="1249"/>
      <c r="CU752" s="1255">
        <f t="shared" si="21"/>
        <v>0</v>
      </c>
      <c r="CV752" s="1255"/>
      <c r="CW752" s="1255"/>
      <c r="CX752" s="1255"/>
      <c r="CY752" s="1255"/>
      <c r="CZ752" s="1255">
        <f t="shared" si="22"/>
        <v>0</v>
      </c>
      <c r="DA752" s="1255"/>
      <c r="DB752" s="1255"/>
      <c r="DC752" s="1255"/>
      <c r="DD752" s="1255"/>
      <c r="DE752" s="1255">
        <f t="shared" si="23"/>
        <v>0</v>
      </c>
      <c r="DF752" s="1255"/>
      <c r="DG752" s="1255"/>
      <c r="DH752" s="1255"/>
      <c r="DI752" s="1255"/>
      <c r="DJ752" s="1255">
        <f t="shared" si="24"/>
        <v>0</v>
      </c>
      <c r="DK752" s="1255"/>
      <c r="DL752" s="1255"/>
      <c r="DM752" s="1255"/>
      <c r="DN752" s="1255"/>
      <c r="DO752" s="1255">
        <f t="shared" si="25"/>
        <v>0</v>
      </c>
      <c r="DP752" s="1255"/>
      <c r="DQ752" s="1255"/>
      <c r="DR752" s="1255"/>
      <c r="DS752" s="1255"/>
      <c r="DT752" s="1065"/>
      <c r="DU752" s="1267">
        <f t="shared" si="26"/>
        <v>0</v>
      </c>
      <c r="DV752" s="1267"/>
      <c r="DW752" s="1267"/>
      <c r="DX752" s="1267"/>
      <c r="DY752" s="1267"/>
      <c r="DZ752" s="1267">
        <f t="shared" si="27"/>
        <v>0</v>
      </c>
      <c r="EA752" s="1267"/>
      <c r="EB752" s="1267"/>
      <c r="EC752" s="1267"/>
      <c r="ED752" s="1267"/>
      <c r="EE752" s="1267">
        <f t="shared" si="28"/>
        <v>0</v>
      </c>
      <c r="EF752" s="1267"/>
      <c r="EG752" s="1267"/>
      <c r="EH752" s="1267"/>
      <c r="EI752" s="1267"/>
      <c r="EJ752" s="1267">
        <f t="shared" si="29"/>
        <v>0</v>
      </c>
      <c r="EK752" s="1267"/>
      <c r="EL752" s="1267"/>
      <c r="EM752" s="1267"/>
      <c r="EN752" s="1267"/>
      <c r="EO752" s="1267">
        <f t="shared" si="30"/>
        <v>0</v>
      </c>
      <c r="EP752" s="1267"/>
      <c r="EQ752" s="1267"/>
      <c r="ER752" s="1267"/>
      <c r="ES752" s="1267"/>
      <c r="ET752" s="1267">
        <f t="shared" si="31"/>
        <v>0</v>
      </c>
      <c r="EU752" s="1267"/>
      <c r="EV752" s="1267"/>
      <c r="EW752" s="1267"/>
      <c r="EX752" s="1267"/>
      <c r="EZ752" s="1250" t="str">
        <f t="shared" si="32"/>
        <v/>
      </c>
      <c r="FA752" s="1251"/>
      <c r="FB752" s="1251"/>
      <c r="FC752" s="1251"/>
      <c r="FD752" s="1252"/>
      <c r="FE752" s="1250" t="str">
        <f t="shared" si="33"/>
        <v/>
      </c>
      <c r="FF752" s="1251"/>
      <c r="FG752" s="1251"/>
      <c r="FH752" s="1251"/>
      <c r="FI752" s="1252"/>
      <c r="FJ752" s="1250" t="str">
        <f t="shared" si="34"/>
        <v/>
      </c>
      <c r="FK752" s="1251"/>
      <c r="FL752" s="1251"/>
      <c r="FM752" s="1251"/>
      <c r="FN752" s="1252"/>
      <c r="FO752" s="1250" t="str">
        <f t="shared" si="35"/>
        <v/>
      </c>
      <c r="FP752" s="1251"/>
      <c r="FQ752" s="1251"/>
      <c r="FR752" s="1251"/>
      <c r="FS752" s="1252"/>
      <c r="FT752" s="1250" t="str">
        <f t="shared" si="36"/>
        <v/>
      </c>
      <c r="FU752" s="1251"/>
      <c r="FV752" s="1251"/>
      <c r="FW752" s="1251"/>
      <c r="FX752" s="1252"/>
      <c r="FY752" s="1250" t="str">
        <f t="shared" si="37"/>
        <v/>
      </c>
      <c r="FZ752" s="1251"/>
      <c r="GA752" s="1251"/>
      <c r="GB752" s="1251"/>
      <c r="GC752" s="1252"/>
    </row>
    <row r="753" spans="1:185" ht="13.2" customHeight="1">
      <c r="B753" s="1264"/>
      <c r="C753" s="1265"/>
      <c r="D753" s="1265"/>
      <c r="E753" s="1265"/>
      <c r="F753" s="1266"/>
      <c r="G753" s="1475"/>
      <c r="H753" s="1476"/>
      <c r="I753" s="1476"/>
      <c r="J753" s="1477"/>
      <c r="K753" s="1482"/>
      <c r="L753" s="1483"/>
      <c r="M753" s="1483"/>
      <c r="N753" s="1484"/>
      <c r="O753" s="1478"/>
      <c r="P753" s="1479"/>
      <c r="Q753" s="1479"/>
      <c r="R753" s="1479"/>
      <c r="S753" s="1480"/>
      <c r="T753" s="1478"/>
      <c r="U753" s="1479"/>
      <c r="V753" s="1479"/>
      <c r="W753" s="1480"/>
      <c r="X753" s="1317">
        <f t="shared" si="41"/>
        <v>0</v>
      </c>
      <c r="Y753" s="1318"/>
      <c r="Z753" s="1318"/>
      <c r="AA753" s="1318"/>
      <c r="AB753" s="1319"/>
      <c r="AC753" s="1485"/>
      <c r="AD753" s="1486"/>
      <c r="AE753" s="1486"/>
      <c r="AF753" s="1486"/>
      <c r="AG753" s="1487"/>
      <c r="AH753" s="1304" t="str">
        <f t="shared" si="38"/>
        <v/>
      </c>
      <c r="AI753" s="1305"/>
      <c r="AJ753" s="1306"/>
      <c r="AK753" s="1264" t="s">
        <v>829</v>
      </c>
      <c r="AL753" s="1265"/>
      <c r="AM753" s="1265"/>
      <c r="AN753" s="1265"/>
      <c r="AO753" s="1266"/>
      <c r="AP753" s="2"/>
      <c r="AQ753" s="2"/>
      <c r="AR753" s="2"/>
      <c r="AS753" s="2"/>
      <c r="AY753" s="754"/>
      <c r="AZ753" s="68" t="str">
        <f t="shared" si="11"/>
        <v>N/A</v>
      </c>
      <c r="BA753" s="2"/>
      <c r="BB753" s="2"/>
      <c r="BC753" s="2"/>
      <c r="BD753" s="2"/>
      <c r="BE753" s="2"/>
      <c r="BF753" s="179">
        <f t="shared" si="12"/>
        <v>0</v>
      </c>
      <c r="BG753" s="182">
        <f t="shared" si="13"/>
        <v>0</v>
      </c>
      <c r="BH753" s="183" t="str">
        <f t="shared" si="14"/>
        <v/>
      </c>
      <c r="BI753" s="2"/>
      <c r="BJ753" s="2"/>
      <c r="BK753" s="2"/>
      <c r="BL753" s="2"/>
      <c r="BM753" s="2"/>
      <c r="BN753" s="2"/>
      <c r="BS753" s="179">
        <f t="shared" si="15"/>
        <v>0</v>
      </c>
      <c r="BT753" s="182">
        <f t="shared" si="16"/>
        <v>0</v>
      </c>
      <c r="BU753" s="183" t="str">
        <f t="shared" si="17"/>
        <v/>
      </c>
      <c r="BV753" s="2"/>
      <c r="BW753" s="2"/>
      <c r="BX753" s="2"/>
      <c r="BY753" s="2"/>
      <c r="BZ753" s="2"/>
      <c r="CA753" s="2"/>
      <c r="CB753" s="2"/>
      <c r="CC753" s="2"/>
      <c r="CE753" s="2"/>
      <c r="CF753" s="2"/>
      <c r="CG753" s="1250">
        <f t="shared" si="39"/>
        <v>0</v>
      </c>
      <c r="CH753" s="1252"/>
      <c r="CI753" s="1250">
        <f t="shared" si="40"/>
        <v>0</v>
      </c>
      <c r="CJ753" s="1252"/>
      <c r="CK753" s="1250">
        <f t="shared" si="18"/>
        <v>0</v>
      </c>
      <c r="CL753" s="1252"/>
      <c r="CM753" s="1250">
        <f t="shared" si="19"/>
        <v>0</v>
      </c>
      <c r="CN753" s="1252"/>
      <c r="CO753" s="2"/>
      <c r="CP753" s="1247">
        <f t="shared" si="20"/>
        <v>0</v>
      </c>
      <c r="CQ753" s="1248"/>
      <c r="CR753" s="1248"/>
      <c r="CS753" s="1248"/>
      <c r="CT753" s="1249"/>
      <c r="CU753" s="1255">
        <f t="shared" si="21"/>
        <v>0</v>
      </c>
      <c r="CV753" s="1255"/>
      <c r="CW753" s="1255"/>
      <c r="CX753" s="1255"/>
      <c r="CY753" s="1255"/>
      <c r="CZ753" s="1255">
        <f t="shared" si="22"/>
        <v>0</v>
      </c>
      <c r="DA753" s="1255"/>
      <c r="DB753" s="1255"/>
      <c r="DC753" s="1255"/>
      <c r="DD753" s="1255"/>
      <c r="DE753" s="1255">
        <f t="shared" si="23"/>
        <v>0</v>
      </c>
      <c r="DF753" s="1255"/>
      <c r="DG753" s="1255"/>
      <c r="DH753" s="1255"/>
      <c r="DI753" s="1255"/>
      <c r="DJ753" s="1255">
        <f t="shared" si="24"/>
        <v>0</v>
      </c>
      <c r="DK753" s="1255"/>
      <c r="DL753" s="1255"/>
      <c r="DM753" s="1255"/>
      <c r="DN753" s="1255"/>
      <c r="DO753" s="1255">
        <f t="shared" si="25"/>
        <v>0</v>
      </c>
      <c r="DP753" s="1255"/>
      <c r="DQ753" s="1255"/>
      <c r="DR753" s="1255"/>
      <c r="DS753" s="1255"/>
      <c r="DT753" s="1065"/>
      <c r="DU753" s="1267">
        <f t="shared" si="26"/>
        <v>0</v>
      </c>
      <c r="DV753" s="1267"/>
      <c r="DW753" s="1267"/>
      <c r="DX753" s="1267"/>
      <c r="DY753" s="1267"/>
      <c r="DZ753" s="1267">
        <f t="shared" si="27"/>
        <v>0</v>
      </c>
      <c r="EA753" s="1267"/>
      <c r="EB753" s="1267"/>
      <c r="EC753" s="1267"/>
      <c r="ED753" s="1267"/>
      <c r="EE753" s="1267">
        <f t="shared" si="28"/>
        <v>0</v>
      </c>
      <c r="EF753" s="1267"/>
      <c r="EG753" s="1267"/>
      <c r="EH753" s="1267"/>
      <c r="EI753" s="1267"/>
      <c r="EJ753" s="1267">
        <f t="shared" si="29"/>
        <v>0</v>
      </c>
      <c r="EK753" s="1267"/>
      <c r="EL753" s="1267"/>
      <c r="EM753" s="1267"/>
      <c r="EN753" s="1267"/>
      <c r="EO753" s="1267">
        <f t="shared" si="30"/>
        <v>0</v>
      </c>
      <c r="EP753" s="1267"/>
      <c r="EQ753" s="1267"/>
      <c r="ER753" s="1267"/>
      <c r="ES753" s="1267"/>
      <c r="ET753" s="1267">
        <f t="shared" si="31"/>
        <v>0</v>
      </c>
      <c r="EU753" s="1267"/>
      <c r="EV753" s="1267"/>
      <c r="EW753" s="1267"/>
      <c r="EX753" s="1267"/>
      <c r="EZ753" s="1250" t="str">
        <f t="shared" si="32"/>
        <v/>
      </c>
      <c r="FA753" s="1251"/>
      <c r="FB753" s="1251"/>
      <c r="FC753" s="1251"/>
      <c r="FD753" s="1252"/>
      <c r="FE753" s="1250" t="str">
        <f t="shared" si="33"/>
        <v/>
      </c>
      <c r="FF753" s="1251"/>
      <c r="FG753" s="1251"/>
      <c r="FH753" s="1251"/>
      <c r="FI753" s="1252"/>
      <c r="FJ753" s="1250" t="str">
        <f t="shared" si="34"/>
        <v/>
      </c>
      <c r="FK753" s="1251"/>
      <c r="FL753" s="1251"/>
      <c r="FM753" s="1251"/>
      <c r="FN753" s="1252"/>
      <c r="FO753" s="1250" t="str">
        <f t="shared" si="35"/>
        <v/>
      </c>
      <c r="FP753" s="1251"/>
      <c r="FQ753" s="1251"/>
      <c r="FR753" s="1251"/>
      <c r="FS753" s="1252"/>
      <c r="FT753" s="1250" t="str">
        <f t="shared" si="36"/>
        <v/>
      </c>
      <c r="FU753" s="1251"/>
      <c r="FV753" s="1251"/>
      <c r="FW753" s="1251"/>
      <c r="FX753" s="1252"/>
      <c r="FY753" s="1250" t="str">
        <f t="shared" si="37"/>
        <v/>
      </c>
      <c r="FZ753" s="1251"/>
      <c r="GA753" s="1251"/>
      <c r="GB753" s="1251"/>
      <c r="GC753" s="1252"/>
    </row>
    <row r="754" spans="1:185" ht="13.2" customHeight="1">
      <c r="B754" s="1264"/>
      <c r="C754" s="1265"/>
      <c r="D754" s="1265"/>
      <c r="E754" s="1265"/>
      <c r="F754" s="1266"/>
      <c r="G754" s="1475"/>
      <c r="H754" s="1476"/>
      <c r="I754" s="1476"/>
      <c r="J754" s="1477"/>
      <c r="K754" s="1482"/>
      <c r="L754" s="1483"/>
      <c r="M754" s="1483"/>
      <c r="N754" s="1484"/>
      <c r="O754" s="1478"/>
      <c r="P754" s="1479"/>
      <c r="Q754" s="1479"/>
      <c r="R754" s="1479"/>
      <c r="S754" s="1480"/>
      <c r="T754" s="1478"/>
      <c r="U754" s="1479"/>
      <c r="V754" s="1479"/>
      <c r="W754" s="1480"/>
      <c r="X754" s="1317">
        <f t="shared" si="41"/>
        <v>0</v>
      </c>
      <c r="Y754" s="1318"/>
      <c r="Z754" s="1318"/>
      <c r="AA754" s="1318"/>
      <c r="AB754" s="1319"/>
      <c r="AC754" s="1485"/>
      <c r="AD754" s="1486"/>
      <c r="AE754" s="1486"/>
      <c r="AF754" s="1486"/>
      <c r="AG754" s="1487"/>
      <c r="AH754" s="1304" t="str">
        <f t="shared" si="38"/>
        <v/>
      </c>
      <c r="AI754" s="1305"/>
      <c r="AJ754" s="1306"/>
      <c r="AK754" s="1264" t="s">
        <v>829</v>
      </c>
      <c r="AL754" s="1265"/>
      <c r="AM754" s="1265"/>
      <c r="AN754" s="1265"/>
      <c r="AO754" s="1266"/>
      <c r="AP754" s="2"/>
      <c r="AQ754" s="2"/>
      <c r="AR754" s="2"/>
      <c r="AS754" s="2"/>
      <c r="AY754" s="754"/>
      <c r="AZ754" s="68" t="str">
        <f t="shared" si="11"/>
        <v>N/A</v>
      </c>
      <c r="BA754" s="2"/>
      <c r="BB754" s="2"/>
      <c r="BC754" s="2"/>
      <c r="BD754" s="2"/>
      <c r="BE754" s="2"/>
      <c r="BF754" s="179">
        <f t="shared" si="12"/>
        <v>0</v>
      </c>
      <c r="BG754" s="182">
        <f t="shared" si="13"/>
        <v>0</v>
      </c>
      <c r="BH754" s="183" t="str">
        <f t="shared" si="14"/>
        <v/>
      </c>
      <c r="BI754" s="2"/>
      <c r="BJ754" s="2"/>
      <c r="BK754" s="2"/>
      <c r="BL754" s="2"/>
      <c r="BM754" s="2"/>
      <c r="BN754" s="2"/>
      <c r="BS754" s="179">
        <f t="shared" si="15"/>
        <v>0</v>
      </c>
      <c r="BT754" s="182">
        <f t="shared" si="16"/>
        <v>0</v>
      </c>
      <c r="BU754" s="183" t="str">
        <f t="shared" si="17"/>
        <v/>
      </c>
      <c r="BV754" s="2"/>
      <c r="BW754" s="2"/>
      <c r="BX754" s="2"/>
      <c r="BY754" s="2"/>
      <c r="BZ754" s="2"/>
      <c r="CA754" s="2"/>
      <c r="CB754" s="2"/>
      <c r="CC754" s="2"/>
      <c r="CE754" s="2"/>
      <c r="CF754" s="2"/>
      <c r="CG754" s="1250">
        <f t="shared" si="39"/>
        <v>0</v>
      </c>
      <c r="CH754" s="1252"/>
      <c r="CI754" s="1250">
        <f t="shared" si="40"/>
        <v>0</v>
      </c>
      <c r="CJ754" s="1252"/>
      <c r="CK754" s="1250">
        <f t="shared" si="18"/>
        <v>0</v>
      </c>
      <c r="CL754" s="1252"/>
      <c r="CM754" s="1250">
        <f t="shared" si="19"/>
        <v>0</v>
      </c>
      <c r="CN754" s="1252"/>
      <c r="CO754" s="2"/>
      <c r="CP754" s="1247">
        <f t="shared" si="20"/>
        <v>0</v>
      </c>
      <c r="CQ754" s="1248"/>
      <c r="CR754" s="1248"/>
      <c r="CS754" s="1248"/>
      <c r="CT754" s="1249"/>
      <c r="CU754" s="1255">
        <f t="shared" si="21"/>
        <v>0</v>
      </c>
      <c r="CV754" s="1255"/>
      <c r="CW754" s="1255"/>
      <c r="CX754" s="1255"/>
      <c r="CY754" s="1255"/>
      <c r="CZ754" s="1255">
        <f t="shared" si="22"/>
        <v>0</v>
      </c>
      <c r="DA754" s="1255"/>
      <c r="DB754" s="1255"/>
      <c r="DC754" s="1255"/>
      <c r="DD754" s="1255"/>
      <c r="DE754" s="1255">
        <f t="shared" si="23"/>
        <v>0</v>
      </c>
      <c r="DF754" s="1255"/>
      <c r="DG754" s="1255"/>
      <c r="DH754" s="1255"/>
      <c r="DI754" s="1255"/>
      <c r="DJ754" s="1255">
        <f t="shared" si="24"/>
        <v>0</v>
      </c>
      <c r="DK754" s="1255"/>
      <c r="DL754" s="1255"/>
      <c r="DM754" s="1255"/>
      <c r="DN754" s="1255"/>
      <c r="DO754" s="1255">
        <f t="shared" si="25"/>
        <v>0</v>
      </c>
      <c r="DP754" s="1255"/>
      <c r="DQ754" s="1255"/>
      <c r="DR754" s="1255"/>
      <c r="DS754" s="1255"/>
      <c r="DT754" s="1065"/>
      <c r="DU754" s="1267">
        <f t="shared" si="26"/>
        <v>0</v>
      </c>
      <c r="DV754" s="1267"/>
      <c r="DW754" s="1267"/>
      <c r="DX754" s="1267"/>
      <c r="DY754" s="1267"/>
      <c r="DZ754" s="1267">
        <f t="shared" si="27"/>
        <v>0</v>
      </c>
      <c r="EA754" s="1267"/>
      <c r="EB754" s="1267"/>
      <c r="EC754" s="1267"/>
      <c r="ED754" s="1267"/>
      <c r="EE754" s="1267">
        <f t="shared" si="28"/>
        <v>0</v>
      </c>
      <c r="EF754" s="1267"/>
      <c r="EG754" s="1267"/>
      <c r="EH754" s="1267"/>
      <c r="EI754" s="1267"/>
      <c r="EJ754" s="1267">
        <f t="shared" si="29"/>
        <v>0</v>
      </c>
      <c r="EK754" s="1267"/>
      <c r="EL754" s="1267"/>
      <c r="EM754" s="1267"/>
      <c r="EN754" s="1267"/>
      <c r="EO754" s="1267">
        <f t="shared" si="30"/>
        <v>0</v>
      </c>
      <c r="EP754" s="1267"/>
      <c r="EQ754" s="1267"/>
      <c r="ER754" s="1267"/>
      <c r="ES754" s="1267"/>
      <c r="ET754" s="1267">
        <f t="shared" si="31"/>
        <v>0</v>
      </c>
      <c r="EU754" s="1267"/>
      <c r="EV754" s="1267"/>
      <c r="EW754" s="1267"/>
      <c r="EX754" s="1267"/>
      <c r="EZ754" s="1250" t="str">
        <f t="shared" si="32"/>
        <v/>
      </c>
      <c r="FA754" s="1251"/>
      <c r="FB754" s="1251"/>
      <c r="FC754" s="1251"/>
      <c r="FD754" s="1252"/>
      <c r="FE754" s="1250" t="str">
        <f t="shared" si="33"/>
        <v/>
      </c>
      <c r="FF754" s="1251"/>
      <c r="FG754" s="1251"/>
      <c r="FH754" s="1251"/>
      <c r="FI754" s="1252"/>
      <c r="FJ754" s="1250" t="str">
        <f t="shared" si="34"/>
        <v/>
      </c>
      <c r="FK754" s="1251"/>
      <c r="FL754" s="1251"/>
      <c r="FM754" s="1251"/>
      <c r="FN754" s="1252"/>
      <c r="FO754" s="1250" t="str">
        <f t="shared" si="35"/>
        <v/>
      </c>
      <c r="FP754" s="1251"/>
      <c r="FQ754" s="1251"/>
      <c r="FR754" s="1251"/>
      <c r="FS754" s="1252"/>
      <c r="FT754" s="1250" t="str">
        <f t="shared" si="36"/>
        <v/>
      </c>
      <c r="FU754" s="1251"/>
      <c r="FV754" s="1251"/>
      <c r="FW754" s="1251"/>
      <c r="FX754" s="1252"/>
      <c r="FY754" s="1250" t="str">
        <f t="shared" si="37"/>
        <v/>
      </c>
      <c r="FZ754" s="1251"/>
      <c r="GA754" s="1251"/>
      <c r="GB754" s="1251"/>
      <c r="GC754" s="1252"/>
    </row>
    <row r="755" spans="1:185" ht="13.2" customHeight="1">
      <c r="B755" s="1264"/>
      <c r="C755" s="1265"/>
      <c r="D755" s="1265"/>
      <c r="E755" s="1265"/>
      <c r="F755" s="1266"/>
      <c r="G755" s="1475"/>
      <c r="H755" s="1476"/>
      <c r="I755" s="1476"/>
      <c r="J755" s="1477"/>
      <c r="K755" s="1482"/>
      <c r="L755" s="1483"/>
      <c r="M755" s="1483"/>
      <c r="N755" s="1484"/>
      <c r="O755" s="1478"/>
      <c r="P755" s="1479"/>
      <c r="Q755" s="1479"/>
      <c r="R755" s="1479"/>
      <c r="S755" s="1480"/>
      <c r="T755" s="1478"/>
      <c r="U755" s="1479"/>
      <c r="V755" s="1479"/>
      <c r="W755" s="1480"/>
      <c r="X755" s="1317">
        <f t="shared" si="41"/>
        <v>0</v>
      </c>
      <c r="Y755" s="1318"/>
      <c r="Z755" s="1318"/>
      <c r="AA755" s="1318"/>
      <c r="AB755" s="1319"/>
      <c r="AC755" s="1485"/>
      <c r="AD755" s="1486"/>
      <c r="AE755" s="1486"/>
      <c r="AF755" s="1486"/>
      <c r="AG755" s="1487"/>
      <c r="AH755" s="1304" t="str">
        <f t="shared" si="38"/>
        <v/>
      </c>
      <c r="AI755" s="1305"/>
      <c r="AJ755" s="1306"/>
      <c r="AK755" s="1264" t="s">
        <v>829</v>
      </c>
      <c r="AL755" s="1265"/>
      <c r="AM755" s="1265"/>
      <c r="AN755" s="1265"/>
      <c r="AO755" s="1266"/>
      <c r="AP755" s="2"/>
      <c r="AQ755" s="2"/>
      <c r="AR755" s="2"/>
      <c r="AS755" s="2"/>
      <c r="AY755" s="754"/>
      <c r="AZ755" s="68" t="str">
        <f t="shared" si="11"/>
        <v>N/A</v>
      </c>
      <c r="BA755" s="2"/>
      <c r="BB755" s="2"/>
      <c r="BC755" s="2"/>
      <c r="BD755" s="2"/>
      <c r="BE755" s="2"/>
      <c r="BF755" s="179">
        <f t="shared" si="12"/>
        <v>0</v>
      </c>
      <c r="BG755" s="182">
        <f t="shared" si="13"/>
        <v>0</v>
      </c>
      <c r="BH755" s="183" t="str">
        <f t="shared" si="14"/>
        <v/>
      </c>
      <c r="BI755" s="2"/>
      <c r="BJ755" s="2"/>
      <c r="BK755" s="2"/>
      <c r="BL755" s="2"/>
      <c r="BM755" s="2"/>
      <c r="BN755" s="2"/>
      <c r="BS755" s="179">
        <f t="shared" si="15"/>
        <v>0</v>
      </c>
      <c r="BT755" s="182">
        <f t="shared" si="16"/>
        <v>0</v>
      </c>
      <c r="BU755" s="183" t="str">
        <f t="shared" si="17"/>
        <v/>
      </c>
      <c r="BV755" s="2"/>
      <c r="BW755" s="2"/>
      <c r="BX755" s="2"/>
      <c r="BY755" s="2"/>
      <c r="BZ755" s="2"/>
      <c r="CA755" s="2"/>
      <c r="CB755" s="2"/>
      <c r="CC755" s="2"/>
      <c r="CE755" s="2"/>
      <c r="CF755" s="2"/>
      <c r="CG755" s="1250">
        <f t="shared" si="39"/>
        <v>0</v>
      </c>
      <c r="CH755" s="1252"/>
      <c r="CI755" s="1250">
        <f t="shared" si="40"/>
        <v>0</v>
      </c>
      <c r="CJ755" s="1252"/>
      <c r="CK755" s="1250">
        <f t="shared" si="18"/>
        <v>0</v>
      </c>
      <c r="CL755" s="1252"/>
      <c r="CM755" s="1250">
        <f t="shared" si="19"/>
        <v>0</v>
      </c>
      <c r="CN755" s="1252"/>
      <c r="CO755" s="2"/>
      <c r="CP755" s="1247">
        <f t="shared" si="20"/>
        <v>0</v>
      </c>
      <c r="CQ755" s="1248"/>
      <c r="CR755" s="1248"/>
      <c r="CS755" s="1248"/>
      <c r="CT755" s="1249"/>
      <c r="CU755" s="1255">
        <f t="shared" si="21"/>
        <v>0</v>
      </c>
      <c r="CV755" s="1255"/>
      <c r="CW755" s="1255"/>
      <c r="CX755" s="1255"/>
      <c r="CY755" s="1255"/>
      <c r="CZ755" s="1255">
        <f t="shared" si="22"/>
        <v>0</v>
      </c>
      <c r="DA755" s="1255"/>
      <c r="DB755" s="1255"/>
      <c r="DC755" s="1255"/>
      <c r="DD755" s="1255"/>
      <c r="DE755" s="1255">
        <f t="shared" si="23"/>
        <v>0</v>
      </c>
      <c r="DF755" s="1255"/>
      <c r="DG755" s="1255"/>
      <c r="DH755" s="1255"/>
      <c r="DI755" s="1255"/>
      <c r="DJ755" s="1255">
        <f t="shared" si="24"/>
        <v>0</v>
      </c>
      <c r="DK755" s="1255"/>
      <c r="DL755" s="1255"/>
      <c r="DM755" s="1255"/>
      <c r="DN755" s="1255"/>
      <c r="DO755" s="1255">
        <f t="shared" si="25"/>
        <v>0</v>
      </c>
      <c r="DP755" s="1255"/>
      <c r="DQ755" s="1255"/>
      <c r="DR755" s="1255"/>
      <c r="DS755" s="1255"/>
      <c r="DT755" s="1065"/>
      <c r="DU755" s="1267">
        <f t="shared" si="26"/>
        <v>0</v>
      </c>
      <c r="DV755" s="1267"/>
      <c r="DW755" s="1267"/>
      <c r="DX755" s="1267"/>
      <c r="DY755" s="1267"/>
      <c r="DZ755" s="1267">
        <f t="shared" si="27"/>
        <v>0</v>
      </c>
      <c r="EA755" s="1267"/>
      <c r="EB755" s="1267"/>
      <c r="EC755" s="1267"/>
      <c r="ED755" s="1267"/>
      <c r="EE755" s="1267">
        <f t="shared" si="28"/>
        <v>0</v>
      </c>
      <c r="EF755" s="1267"/>
      <c r="EG755" s="1267"/>
      <c r="EH755" s="1267"/>
      <c r="EI755" s="1267"/>
      <c r="EJ755" s="1267">
        <f t="shared" si="29"/>
        <v>0</v>
      </c>
      <c r="EK755" s="1267"/>
      <c r="EL755" s="1267"/>
      <c r="EM755" s="1267"/>
      <c r="EN755" s="1267"/>
      <c r="EO755" s="1267">
        <f t="shared" si="30"/>
        <v>0</v>
      </c>
      <c r="EP755" s="1267"/>
      <c r="EQ755" s="1267"/>
      <c r="ER755" s="1267"/>
      <c r="ES755" s="1267"/>
      <c r="ET755" s="1267">
        <f t="shared" si="31"/>
        <v>0</v>
      </c>
      <c r="EU755" s="1267"/>
      <c r="EV755" s="1267"/>
      <c r="EW755" s="1267"/>
      <c r="EX755" s="1267"/>
      <c r="EZ755" s="1250" t="str">
        <f t="shared" si="32"/>
        <v/>
      </c>
      <c r="FA755" s="1251"/>
      <c r="FB755" s="1251"/>
      <c r="FC755" s="1251"/>
      <c r="FD755" s="1252"/>
      <c r="FE755" s="1250" t="str">
        <f t="shared" si="33"/>
        <v/>
      </c>
      <c r="FF755" s="1251"/>
      <c r="FG755" s="1251"/>
      <c r="FH755" s="1251"/>
      <c r="FI755" s="1252"/>
      <c r="FJ755" s="1250" t="str">
        <f t="shared" si="34"/>
        <v/>
      </c>
      <c r="FK755" s="1251"/>
      <c r="FL755" s="1251"/>
      <c r="FM755" s="1251"/>
      <c r="FN755" s="1252"/>
      <c r="FO755" s="1250" t="str">
        <f t="shared" si="35"/>
        <v/>
      </c>
      <c r="FP755" s="1251"/>
      <c r="FQ755" s="1251"/>
      <c r="FR755" s="1251"/>
      <c r="FS755" s="1252"/>
      <c r="FT755" s="1250" t="str">
        <f t="shared" si="36"/>
        <v/>
      </c>
      <c r="FU755" s="1251"/>
      <c r="FV755" s="1251"/>
      <c r="FW755" s="1251"/>
      <c r="FX755" s="1252"/>
      <c r="FY755" s="1250" t="str">
        <f t="shared" si="37"/>
        <v/>
      </c>
      <c r="FZ755" s="1251"/>
      <c r="GA755" s="1251"/>
      <c r="GB755" s="1251"/>
      <c r="GC755" s="1252"/>
    </row>
    <row r="756" spans="1:185" s="2" customFormat="1" ht="13.2" customHeight="1">
      <c r="A756"/>
      <c r="B756" s="1264"/>
      <c r="C756" s="1265"/>
      <c r="D756" s="1265"/>
      <c r="E756" s="1265"/>
      <c r="F756" s="1266"/>
      <c r="G756" s="1475"/>
      <c r="H756" s="1476"/>
      <c r="I756" s="1476"/>
      <c r="J756" s="1477"/>
      <c r="K756" s="1482"/>
      <c r="L756" s="1483"/>
      <c r="M756" s="1483"/>
      <c r="N756" s="1484"/>
      <c r="O756" s="1478"/>
      <c r="P756" s="1479"/>
      <c r="Q756" s="1479"/>
      <c r="R756" s="1479"/>
      <c r="S756" s="1480"/>
      <c r="T756" s="1478"/>
      <c r="U756" s="1479"/>
      <c r="V756" s="1479"/>
      <c r="W756" s="1480"/>
      <c r="X756" s="1317">
        <f t="shared" si="41"/>
        <v>0</v>
      </c>
      <c r="Y756" s="1318"/>
      <c r="Z756" s="1318"/>
      <c r="AA756" s="1318"/>
      <c r="AB756" s="1319"/>
      <c r="AC756" s="1485"/>
      <c r="AD756" s="1486"/>
      <c r="AE756" s="1486"/>
      <c r="AF756" s="1486"/>
      <c r="AG756" s="1487"/>
      <c r="AH756" s="1304" t="str">
        <f t="shared" si="38"/>
        <v/>
      </c>
      <c r="AI756" s="1305"/>
      <c r="AJ756" s="1306"/>
      <c r="AK756" s="1264" t="s">
        <v>829</v>
      </c>
      <c r="AL756" s="1265"/>
      <c r="AM756" s="1265"/>
      <c r="AN756" s="1265"/>
      <c r="AO756" s="1266"/>
      <c r="AT756"/>
      <c r="AU756"/>
      <c r="AV756"/>
      <c r="AW756"/>
      <c r="AX756"/>
      <c r="AY756" s="754"/>
      <c r="AZ756" s="68" t="str">
        <f t="shared" si="11"/>
        <v>N/A</v>
      </c>
      <c r="BF756" s="179">
        <f t="shared" si="12"/>
        <v>0</v>
      </c>
      <c r="BG756" s="182">
        <f t="shared" si="13"/>
        <v>0</v>
      </c>
      <c r="BH756" s="183" t="str">
        <f t="shared" si="14"/>
        <v/>
      </c>
      <c r="BO756"/>
      <c r="BP756"/>
      <c r="BQ756"/>
      <c r="BR756"/>
      <c r="BS756" s="179">
        <f t="shared" si="15"/>
        <v>0</v>
      </c>
      <c r="BT756" s="182">
        <f t="shared" si="16"/>
        <v>0</v>
      </c>
      <c r="BU756" s="183" t="str">
        <f t="shared" si="17"/>
        <v/>
      </c>
      <c r="CD756"/>
      <c r="CG756" s="1250">
        <f t="shared" si="39"/>
        <v>0</v>
      </c>
      <c r="CH756" s="1252"/>
      <c r="CI756" s="1250">
        <f t="shared" si="40"/>
        <v>0</v>
      </c>
      <c r="CJ756" s="1252"/>
      <c r="CK756" s="1250">
        <f t="shared" si="18"/>
        <v>0</v>
      </c>
      <c r="CL756" s="1252"/>
      <c r="CM756" s="1250">
        <f t="shared" si="19"/>
        <v>0</v>
      </c>
      <c r="CN756" s="1252"/>
      <c r="CP756" s="1247">
        <f t="shared" si="20"/>
        <v>0</v>
      </c>
      <c r="CQ756" s="1248"/>
      <c r="CR756" s="1248"/>
      <c r="CS756" s="1248"/>
      <c r="CT756" s="1249"/>
      <c r="CU756" s="1255">
        <f t="shared" si="21"/>
        <v>0</v>
      </c>
      <c r="CV756" s="1255"/>
      <c r="CW756" s="1255"/>
      <c r="CX756" s="1255"/>
      <c r="CY756" s="1255"/>
      <c r="CZ756" s="1255">
        <f t="shared" si="22"/>
        <v>0</v>
      </c>
      <c r="DA756" s="1255"/>
      <c r="DB756" s="1255"/>
      <c r="DC756" s="1255"/>
      <c r="DD756" s="1255"/>
      <c r="DE756" s="1255">
        <f t="shared" si="23"/>
        <v>0</v>
      </c>
      <c r="DF756" s="1255"/>
      <c r="DG756" s="1255"/>
      <c r="DH756" s="1255"/>
      <c r="DI756" s="1255"/>
      <c r="DJ756" s="1255">
        <f t="shared" si="24"/>
        <v>0</v>
      </c>
      <c r="DK756" s="1255"/>
      <c r="DL756" s="1255"/>
      <c r="DM756" s="1255"/>
      <c r="DN756" s="1255"/>
      <c r="DO756" s="1255">
        <f t="shared" si="25"/>
        <v>0</v>
      </c>
      <c r="DP756" s="1255"/>
      <c r="DQ756" s="1255"/>
      <c r="DR756" s="1255"/>
      <c r="DS756" s="1255"/>
      <c r="DT756" s="1065"/>
      <c r="DU756" s="1267">
        <f t="shared" si="26"/>
        <v>0</v>
      </c>
      <c r="DV756" s="1267"/>
      <c r="DW756" s="1267"/>
      <c r="DX756" s="1267"/>
      <c r="DY756" s="1267"/>
      <c r="DZ756" s="1267">
        <f t="shared" si="27"/>
        <v>0</v>
      </c>
      <c r="EA756" s="1267"/>
      <c r="EB756" s="1267"/>
      <c r="EC756" s="1267"/>
      <c r="ED756" s="1267"/>
      <c r="EE756" s="1267">
        <f t="shared" si="28"/>
        <v>0</v>
      </c>
      <c r="EF756" s="1267"/>
      <c r="EG756" s="1267"/>
      <c r="EH756" s="1267"/>
      <c r="EI756" s="1267"/>
      <c r="EJ756" s="1267">
        <f t="shared" si="29"/>
        <v>0</v>
      </c>
      <c r="EK756" s="1267"/>
      <c r="EL756" s="1267"/>
      <c r="EM756" s="1267"/>
      <c r="EN756" s="1267"/>
      <c r="EO756" s="1267">
        <f t="shared" si="30"/>
        <v>0</v>
      </c>
      <c r="EP756" s="1267"/>
      <c r="EQ756" s="1267"/>
      <c r="ER756" s="1267"/>
      <c r="ES756" s="1267"/>
      <c r="ET756" s="1267">
        <f t="shared" si="31"/>
        <v>0</v>
      </c>
      <c r="EU756" s="1267"/>
      <c r="EV756" s="1267"/>
      <c r="EW756" s="1267"/>
      <c r="EX756" s="1267"/>
      <c r="EY756"/>
      <c r="EZ756" s="1250" t="str">
        <f t="shared" si="32"/>
        <v/>
      </c>
      <c r="FA756" s="1251"/>
      <c r="FB756" s="1251"/>
      <c r="FC756" s="1251"/>
      <c r="FD756" s="1252"/>
      <c r="FE756" s="1250" t="str">
        <f t="shared" si="33"/>
        <v/>
      </c>
      <c r="FF756" s="1251"/>
      <c r="FG756" s="1251"/>
      <c r="FH756" s="1251"/>
      <c r="FI756" s="1252"/>
      <c r="FJ756" s="1250" t="str">
        <f t="shared" si="34"/>
        <v/>
      </c>
      <c r="FK756" s="1251"/>
      <c r="FL756" s="1251"/>
      <c r="FM756" s="1251"/>
      <c r="FN756" s="1252"/>
      <c r="FO756" s="1250" t="str">
        <f t="shared" si="35"/>
        <v/>
      </c>
      <c r="FP756" s="1251"/>
      <c r="FQ756" s="1251"/>
      <c r="FR756" s="1251"/>
      <c r="FS756" s="1252"/>
      <c r="FT756" s="1250" t="str">
        <f t="shared" si="36"/>
        <v/>
      </c>
      <c r="FU756" s="1251"/>
      <c r="FV756" s="1251"/>
      <c r="FW756" s="1251"/>
      <c r="FX756" s="1252"/>
      <c r="FY756" s="1250" t="str">
        <f t="shared" si="37"/>
        <v/>
      </c>
      <c r="FZ756" s="1251"/>
      <c r="GA756" s="1251"/>
      <c r="GB756" s="1251"/>
      <c r="GC756" s="1252"/>
    </row>
    <row r="757" spans="1:185" s="2" customFormat="1" ht="13.2" customHeight="1">
      <c r="A757"/>
      <c r="B757" s="1264"/>
      <c r="C757" s="1265"/>
      <c r="D757" s="1265"/>
      <c r="E757" s="1265"/>
      <c r="F757" s="1266"/>
      <c r="G757" s="1475"/>
      <c r="H757" s="1476"/>
      <c r="I757" s="1476"/>
      <c r="J757" s="1477"/>
      <c r="K757" s="1482"/>
      <c r="L757" s="1483"/>
      <c r="M757" s="1483"/>
      <c r="N757" s="1484"/>
      <c r="O757" s="1478"/>
      <c r="P757" s="1479"/>
      <c r="Q757" s="1479"/>
      <c r="R757" s="1479"/>
      <c r="S757" s="1480"/>
      <c r="T757" s="1478"/>
      <c r="U757" s="1479"/>
      <c r="V757" s="1479"/>
      <c r="W757" s="1480"/>
      <c r="X757" s="1317">
        <f t="shared" si="41"/>
        <v>0</v>
      </c>
      <c r="Y757" s="1318"/>
      <c r="Z757" s="1318"/>
      <c r="AA757" s="1318"/>
      <c r="AB757" s="1319"/>
      <c r="AC757" s="1485"/>
      <c r="AD757" s="1486"/>
      <c r="AE757" s="1486"/>
      <c r="AF757" s="1486"/>
      <c r="AG757" s="1487"/>
      <c r="AH757" s="1304" t="str">
        <f t="shared" si="38"/>
        <v/>
      </c>
      <c r="AI757" s="1305"/>
      <c r="AJ757" s="1306"/>
      <c r="AK757" s="1264" t="s">
        <v>829</v>
      </c>
      <c r="AL757" s="1265"/>
      <c r="AM757" s="1265"/>
      <c r="AN757" s="1265"/>
      <c r="AO757" s="1266"/>
      <c r="AT757"/>
      <c r="AU757"/>
      <c r="AV757"/>
      <c r="AW757"/>
      <c r="AX757"/>
      <c r="AY757" s="754"/>
      <c r="AZ757" s="68" t="str">
        <f t="shared" si="11"/>
        <v>N/A</v>
      </c>
      <c r="BF757" s="179">
        <f t="shared" si="12"/>
        <v>0</v>
      </c>
      <c r="BG757" s="182">
        <f t="shared" si="13"/>
        <v>0</v>
      </c>
      <c r="BH757" s="183" t="str">
        <f t="shared" si="14"/>
        <v/>
      </c>
      <c r="BO757"/>
      <c r="BP757"/>
      <c r="BQ757"/>
      <c r="BR757"/>
      <c r="BS757" s="179">
        <f t="shared" si="15"/>
        <v>0</v>
      </c>
      <c r="BT757" s="182">
        <f t="shared" si="16"/>
        <v>0</v>
      </c>
      <c r="BU757" s="183" t="str">
        <f t="shared" si="17"/>
        <v/>
      </c>
      <c r="CD757"/>
      <c r="CG757" s="1250">
        <f t="shared" si="39"/>
        <v>0</v>
      </c>
      <c r="CH757" s="1252"/>
      <c r="CI757" s="1250">
        <f t="shared" si="40"/>
        <v>0</v>
      </c>
      <c r="CJ757" s="1252"/>
      <c r="CK757" s="1250">
        <f t="shared" si="18"/>
        <v>0</v>
      </c>
      <c r="CL757" s="1252"/>
      <c r="CM757" s="1250">
        <f t="shared" si="19"/>
        <v>0</v>
      </c>
      <c r="CN757" s="1252"/>
      <c r="CP757" s="1247">
        <f t="shared" si="20"/>
        <v>0</v>
      </c>
      <c r="CQ757" s="1248"/>
      <c r="CR757" s="1248"/>
      <c r="CS757" s="1248"/>
      <c r="CT757" s="1249"/>
      <c r="CU757" s="1255">
        <f t="shared" si="21"/>
        <v>0</v>
      </c>
      <c r="CV757" s="1255"/>
      <c r="CW757" s="1255"/>
      <c r="CX757" s="1255"/>
      <c r="CY757" s="1255"/>
      <c r="CZ757" s="1255">
        <f t="shared" si="22"/>
        <v>0</v>
      </c>
      <c r="DA757" s="1255"/>
      <c r="DB757" s="1255"/>
      <c r="DC757" s="1255"/>
      <c r="DD757" s="1255"/>
      <c r="DE757" s="1255">
        <f t="shared" si="23"/>
        <v>0</v>
      </c>
      <c r="DF757" s="1255"/>
      <c r="DG757" s="1255"/>
      <c r="DH757" s="1255"/>
      <c r="DI757" s="1255"/>
      <c r="DJ757" s="1255">
        <f t="shared" si="24"/>
        <v>0</v>
      </c>
      <c r="DK757" s="1255"/>
      <c r="DL757" s="1255"/>
      <c r="DM757" s="1255"/>
      <c r="DN757" s="1255"/>
      <c r="DO757" s="1255">
        <f t="shared" si="25"/>
        <v>0</v>
      </c>
      <c r="DP757" s="1255"/>
      <c r="DQ757" s="1255"/>
      <c r="DR757" s="1255"/>
      <c r="DS757" s="1255"/>
      <c r="DT757" s="1065"/>
      <c r="DU757" s="1267">
        <f t="shared" si="26"/>
        <v>0</v>
      </c>
      <c r="DV757" s="1267"/>
      <c r="DW757" s="1267"/>
      <c r="DX757" s="1267"/>
      <c r="DY757" s="1267"/>
      <c r="DZ757" s="1267">
        <f t="shared" si="27"/>
        <v>0</v>
      </c>
      <c r="EA757" s="1267"/>
      <c r="EB757" s="1267"/>
      <c r="EC757" s="1267"/>
      <c r="ED757" s="1267"/>
      <c r="EE757" s="1267">
        <f t="shared" si="28"/>
        <v>0</v>
      </c>
      <c r="EF757" s="1267"/>
      <c r="EG757" s="1267"/>
      <c r="EH757" s="1267"/>
      <c r="EI757" s="1267"/>
      <c r="EJ757" s="1267">
        <f t="shared" si="29"/>
        <v>0</v>
      </c>
      <c r="EK757" s="1267"/>
      <c r="EL757" s="1267"/>
      <c r="EM757" s="1267"/>
      <c r="EN757" s="1267"/>
      <c r="EO757" s="1267">
        <f t="shared" si="30"/>
        <v>0</v>
      </c>
      <c r="EP757" s="1267"/>
      <c r="EQ757" s="1267"/>
      <c r="ER757" s="1267"/>
      <c r="ES757" s="1267"/>
      <c r="ET757" s="1267">
        <f t="shared" si="31"/>
        <v>0</v>
      </c>
      <c r="EU757" s="1267"/>
      <c r="EV757" s="1267"/>
      <c r="EW757" s="1267"/>
      <c r="EX757" s="1267"/>
      <c r="EY757"/>
      <c r="EZ757" s="1250" t="str">
        <f t="shared" si="32"/>
        <v/>
      </c>
      <c r="FA757" s="1251"/>
      <c r="FB757" s="1251"/>
      <c r="FC757" s="1251"/>
      <c r="FD757" s="1252"/>
      <c r="FE757" s="1250" t="str">
        <f t="shared" si="33"/>
        <v/>
      </c>
      <c r="FF757" s="1251"/>
      <c r="FG757" s="1251"/>
      <c r="FH757" s="1251"/>
      <c r="FI757" s="1252"/>
      <c r="FJ757" s="1250" t="str">
        <f t="shared" si="34"/>
        <v/>
      </c>
      <c r="FK757" s="1251"/>
      <c r="FL757" s="1251"/>
      <c r="FM757" s="1251"/>
      <c r="FN757" s="1252"/>
      <c r="FO757" s="1250" t="str">
        <f t="shared" si="35"/>
        <v/>
      </c>
      <c r="FP757" s="1251"/>
      <c r="FQ757" s="1251"/>
      <c r="FR757" s="1251"/>
      <c r="FS757" s="1252"/>
      <c r="FT757" s="1250" t="str">
        <f t="shared" si="36"/>
        <v/>
      </c>
      <c r="FU757" s="1251"/>
      <c r="FV757" s="1251"/>
      <c r="FW757" s="1251"/>
      <c r="FX757" s="1252"/>
      <c r="FY757" s="1250" t="str">
        <f t="shared" si="37"/>
        <v/>
      </c>
      <c r="FZ757" s="1251"/>
      <c r="GA757" s="1251"/>
      <c r="GB757" s="1251"/>
      <c r="GC757" s="1252"/>
    </row>
    <row r="758" spans="1:185" s="2" customFormat="1" ht="13.2" customHeight="1">
      <c r="A758"/>
      <c r="B758" s="1264"/>
      <c r="C758" s="1265"/>
      <c r="D758" s="1265"/>
      <c r="E758" s="1265"/>
      <c r="F758" s="1266"/>
      <c r="G758" s="1475"/>
      <c r="H758" s="1476"/>
      <c r="I758" s="1476"/>
      <c r="J758" s="1477"/>
      <c r="K758" s="1482"/>
      <c r="L758" s="1483"/>
      <c r="M758" s="1483"/>
      <c r="N758" s="1484"/>
      <c r="O758" s="1478"/>
      <c r="P758" s="1479"/>
      <c r="Q758" s="1479"/>
      <c r="R758" s="1479"/>
      <c r="S758" s="1480"/>
      <c r="T758" s="1478"/>
      <c r="U758" s="1479"/>
      <c r="V758" s="1479"/>
      <c r="W758" s="1480"/>
      <c r="X758" s="1317">
        <f t="shared" si="41"/>
        <v>0</v>
      </c>
      <c r="Y758" s="1318"/>
      <c r="Z758" s="1318"/>
      <c r="AA758" s="1318"/>
      <c r="AB758" s="1319"/>
      <c r="AC758" s="1485"/>
      <c r="AD758" s="1486"/>
      <c r="AE758" s="1486"/>
      <c r="AF758" s="1486"/>
      <c r="AG758" s="1487"/>
      <c r="AH758" s="1304" t="str">
        <f t="shared" si="38"/>
        <v/>
      </c>
      <c r="AI758" s="1305"/>
      <c r="AJ758" s="1306"/>
      <c r="AK758" s="1264" t="s">
        <v>829</v>
      </c>
      <c r="AL758" s="1265"/>
      <c r="AM758" s="1265"/>
      <c r="AN758" s="1265"/>
      <c r="AO758" s="1266"/>
      <c r="AT758"/>
      <c r="AU758"/>
      <c r="AV758"/>
      <c r="AW758"/>
      <c r="AX758"/>
      <c r="AY758"/>
      <c r="AZ758" s="68" t="str">
        <f t="shared" si="11"/>
        <v>N/A</v>
      </c>
      <c r="BF758" s="179">
        <f t="shared" si="12"/>
        <v>0</v>
      </c>
      <c r="BG758" s="182">
        <f t="shared" si="13"/>
        <v>0</v>
      </c>
      <c r="BH758" s="183" t="str">
        <f t="shared" si="14"/>
        <v/>
      </c>
      <c r="BO758"/>
      <c r="BP758"/>
      <c r="BQ758"/>
      <c r="BR758"/>
      <c r="BS758" s="179">
        <f t="shared" si="15"/>
        <v>0</v>
      </c>
      <c r="BT758" s="182">
        <f t="shared" si="16"/>
        <v>0</v>
      </c>
      <c r="BU758" s="183" t="str">
        <f t="shared" si="17"/>
        <v/>
      </c>
      <c r="CD758"/>
      <c r="CG758" s="1250">
        <f t="shared" si="39"/>
        <v>0</v>
      </c>
      <c r="CH758" s="1252"/>
      <c r="CI758" s="1250">
        <f t="shared" si="40"/>
        <v>0</v>
      </c>
      <c r="CJ758" s="1252"/>
      <c r="CK758" s="1250">
        <f t="shared" si="18"/>
        <v>0</v>
      </c>
      <c r="CL758" s="1252"/>
      <c r="CM758" s="1250">
        <f t="shared" si="19"/>
        <v>0</v>
      </c>
      <c r="CN758" s="1252"/>
      <c r="CP758" s="1247">
        <f t="shared" si="20"/>
        <v>0</v>
      </c>
      <c r="CQ758" s="1248"/>
      <c r="CR758" s="1248"/>
      <c r="CS758" s="1248"/>
      <c r="CT758" s="1249"/>
      <c r="CU758" s="1255">
        <f t="shared" si="21"/>
        <v>0</v>
      </c>
      <c r="CV758" s="1255"/>
      <c r="CW758" s="1255"/>
      <c r="CX758" s="1255"/>
      <c r="CY758" s="1255"/>
      <c r="CZ758" s="1255">
        <f t="shared" si="22"/>
        <v>0</v>
      </c>
      <c r="DA758" s="1255"/>
      <c r="DB758" s="1255"/>
      <c r="DC758" s="1255"/>
      <c r="DD758" s="1255"/>
      <c r="DE758" s="1255">
        <f t="shared" si="23"/>
        <v>0</v>
      </c>
      <c r="DF758" s="1255"/>
      <c r="DG758" s="1255"/>
      <c r="DH758" s="1255"/>
      <c r="DI758" s="1255"/>
      <c r="DJ758" s="1255">
        <f t="shared" si="24"/>
        <v>0</v>
      </c>
      <c r="DK758" s="1255"/>
      <c r="DL758" s="1255"/>
      <c r="DM758" s="1255"/>
      <c r="DN758" s="1255"/>
      <c r="DO758" s="1255">
        <f t="shared" si="25"/>
        <v>0</v>
      </c>
      <c r="DP758" s="1255"/>
      <c r="DQ758" s="1255"/>
      <c r="DR758" s="1255"/>
      <c r="DS758" s="1255"/>
      <c r="DT758" s="1065"/>
      <c r="DU758" s="1267">
        <f t="shared" si="26"/>
        <v>0</v>
      </c>
      <c r="DV758" s="1267"/>
      <c r="DW758" s="1267"/>
      <c r="DX758" s="1267"/>
      <c r="DY758" s="1267"/>
      <c r="DZ758" s="1267">
        <f t="shared" si="27"/>
        <v>0</v>
      </c>
      <c r="EA758" s="1267"/>
      <c r="EB758" s="1267"/>
      <c r="EC758" s="1267"/>
      <c r="ED758" s="1267"/>
      <c r="EE758" s="1267">
        <f t="shared" si="28"/>
        <v>0</v>
      </c>
      <c r="EF758" s="1267"/>
      <c r="EG758" s="1267"/>
      <c r="EH758" s="1267"/>
      <c r="EI758" s="1267"/>
      <c r="EJ758" s="1267">
        <f t="shared" si="29"/>
        <v>0</v>
      </c>
      <c r="EK758" s="1267"/>
      <c r="EL758" s="1267"/>
      <c r="EM758" s="1267"/>
      <c r="EN758" s="1267"/>
      <c r="EO758" s="1267">
        <f t="shared" si="30"/>
        <v>0</v>
      </c>
      <c r="EP758" s="1267"/>
      <c r="EQ758" s="1267"/>
      <c r="ER758" s="1267"/>
      <c r="ES758" s="1267"/>
      <c r="ET758" s="1267">
        <f t="shared" si="31"/>
        <v>0</v>
      </c>
      <c r="EU758" s="1267"/>
      <c r="EV758" s="1267"/>
      <c r="EW758" s="1267"/>
      <c r="EX758" s="1267"/>
      <c r="EY758"/>
      <c r="EZ758" s="1250" t="str">
        <f t="shared" si="32"/>
        <v/>
      </c>
      <c r="FA758" s="1251"/>
      <c r="FB758" s="1251"/>
      <c r="FC758" s="1251"/>
      <c r="FD758" s="1252"/>
      <c r="FE758" s="1250" t="str">
        <f t="shared" si="33"/>
        <v/>
      </c>
      <c r="FF758" s="1251"/>
      <c r="FG758" s="1251"/>
      <c r="FH758" s="1251"/>
      <c r="FI758" s="1252"/>
      <c r="FJ758" s="1250" t="str">
        <f t="shared" si="34"/>
        <v/>
      </c>
      <c r="FK758" s="1251"/>
      <c r="FL758" s="1251"/>
      <c r="FM758" s="1251"/>
      <c r="FN758" s="1252"/>
      <c r="FO758" s="1250" t="str">
        <f t="shared" si="35"/>
        <v/>
      </c>
      <c r="FP758" s="1251"/>
      <c r="FQ758" s="1251"/>
      <c r="FR758" s="1251"/>
      <c r="FS758" s="1252"/>
      <c r="FT758" s="1250" t="str">
        <f t="shared" si="36"/>
        <v/>
      </c>
      <c r="FU758" s="1251"/>
      <c r="FV758" s="1251"/>
      <c r="FW758" s="1251"/>
      <c r="FX758" s="1252"/>
      <c r="FY758" s="1250" t="str">
        <f t="shared" si="37"/>
        <v/>
      </c>
      <c r="FZ758" s="1251"/>
      <c r="GA758" s="1251"/>
      <c r="GB758" s="1251"/>
      <c r="GC758" s="1252"/>
    </row>
    <row r="759" spans="1:185" s="2" customFormat="1" ht="13.2" customHeight="1">
      <c r="A759"/>
      <c r="B759" s="1264"/>
      <c r="C759" s="1265"/>
      <c r="D759" s="1265"/>
      <c r="E759" s="1265"/>
      <c r="F759" s="1266"/>
      <c r="G759" s="1475"/>
      <c r="H759" s="1476"/>
      <c r="I759" s="1476"/>
      <c r="J759" s="1477"/>
      <c r="K759" s="1482"/>
      <c r="L759" s="1483"/>
      <c r="M759" s="1483"/>
      <c r="N759" s="1484"/>
      <c r="O759" s="1478"/>
      <c r="P759" s="1479"/>
      <c r="Q759" s="1479"/>
      <c r="R759" s="1479"/>
      <c r="S759" s="1480"/>
      <c r="T759" s="1478"/>
      <c r="U759" s="1479"/>
      <c r="V759" s="1479"/>
      <c r="W759" s="1480"/>
      <c r="X759" s="1317">
        <f t="shared" si="41"/>
        <v>0</v>
      </c>
      <c r="Y759" s="1318"/>
      <c r="Z759" s="1318"/>
      <c r="AA759" s="1318"/>
      <c r="AB759" s="1319"/>
      <c r="AC759" s="1485"/>
      <c r="AD759" s="1486"/>
      <c r="AE759" s="1486"/>
      <c r="AF759" s="1486"/>
      <c r="AG759" s="1487"/>
      <c r="AH759" s="1304" t="str">
        <f t="shared" si="38"/>
        <v/>
      </c>
      <c r="AI759" s="1305"/>
      <c r="AJ759" s="1306"/>
      <c r="AK759" s="1264" t="s">
        <v>829</v>
      </c>
      <c r="AL759" s="1265"/>
      <c r="AM759" s="1265"/>
      <c r="AN759" s="1265"/>
      <c r="AO759" s="1266"/>
      <c r="AT759"/>
      <c r="AU759"/>
      <c r="AV759"/>
      <c r="AW759"/>
      <c r="AX759"/>
      <c r="AY759"/>
      <c r="AZ759" s="68" t="str">
        <f t="shared" si="11"/>
        <v>N/A</v>
      </c>
      <c r="BF759" s="179">
        <f t="shared" si="12"/>
        <v>0</v>
      </c>
      <c r="BG759" s="182">
        <f t="shared" si="13"/>
        <v>0</v>
      </c>
      <c r="BH759" s="183" t="str">
        <f t="shared" si="14"/>
        <v/>
      </c>
      <c r="BO759"/>
      <c r="BP759"/>
      <c r="BQ759"/>
      <c r="BR759"/>
      <c r="BS759" s="179">
        <f t="shared" si="15"/>
        <v>0</v>
      </c>
      <c r="BT759" s="182">
        <f t="shared" si="16"/>
        <v>0</v>
      </c>
      <c r="BU759" s="183" t="str">
        <f t="shared" si="17"/>
        <v/>
      </c>
      <c r="CD759"/>
      <c r="CG759" s="1250">
        <f t="shared" si="39"/>
        <v>0</v>
      </c>
      <c r="CH759" s="1252"/>
      <c r="CI759" s="1250">
        <f t="shared" si="40"/>
        <v>0</v>
      </c>
      <c r="CJ759" s="1252"/>
      <c r="CK759" s="1250">
        <f t="shared" si="18"/>
        <v>0</v>
      </c>
      <c r="CL759" s="1252"/>
      <c r="CM759" s="1250">
        <f t="shared" si="19"/>
        <v>0</v>
      </c>
      <c r="CN759" s="1252"/>
      <c r="CP759" s="1247">
        <f t="shared" si="20"/>
        <v>0</v>
      </c>
      <c r="CQ759" s="1248"/>
      <c r="CR759" s="1248"/>
      <c r="CS759" s="1248"/>
      <c r="CT759" s="1249"/>
      <c r="CU759" s="1255">
        <f t="shared" si="21"/>
        <v>0</v>
      </c>
      <c r="CV759" s="1255"/>
      <c r="CW759" s="1255"/>
      <c r="CX759" s="1255"/>
      <c r="CY759" s="1255"/>
      <c r="CZ759" s="1255">
        <f t="shared" si="22"/>
        <v>0</v>
      </c>
      <c r="DA759" s="1255"/>
      <c r="DB759" s="1255"/>
      <c r="DC759" s="1255"/>
      <c r="DD759" s="1255"/>
      <c r="DE759" s="1255">
        <f t="shared" si="23"/>
        <v>0</v>
      </c>
      <c r="DF759" s="1255"/>
      <c r="DG759" s="1255"/>
      <c r="DH759" s="1255"/>
      <c r="DI759" s="1255"/>
      <c r="DJ759" s="1255">
        <f t="shared" si="24"/>
        <v>0</v>
      </c>
      <c r="DK759" s="1255"/>
      <c r="DL759" s="1255"/>
      <c r="DM759" s="1255"/>
      <c r="DN759" s="1255"/>
      <c r="DO759" s="1255">
        <f t="shared" si="25"/>
        <v>0</v>
      </c>
      <c r="DP759" s="1255"/>
      <c r="DQ759" s="1255"/>
      <c r="DR759" s="1255"/>
      <c r="DS759" s="1255"/>
      <c r="DT759" s="1065"/>
      <c r="DU759" s="1267">
        <f t="shared" si="26"/>
        <v>0</v>
      </c>
      <c r="DV759" s="1267"/>
      <c r="DW759" s="1267"/>
      <c r="DX759" s="1267"/>
      <c r="DY759" s="1267"/>
      <c r="DZ759" s="1267">
        <f t="shared" si="27"/>
        <v>0</v>
      </c>
      <c r="EA759" s="1267"/>
      <c r="EB759" s="1267"/>
      <c r="EC759" s="1267"/>
      <c r="ED759" s="1267"/>
      <c r="EE759" s="1267">
        <f t="shared" si="28"/>
        <v>0</v>
      </c>
      <c r="EF759" s="1267"/>
      <c r="EG759" s="1267"/>
      <c r="EH759" s="1267"/>
      <c r="EI759" s="1267"/>
      <c r="EJ759" s="1267">
        <f t="shared" si="29"/>
        <v>0</v>
      </c>
      <c r="EK759" s="1267"/>
      <c r="EL759" s="1267"/>
      <c r="EM759" s="1267"/>
      <c r="EN759" s="1267"/>
      <c r="EO759" s="1267">
        <f t="shared" si="30"/>
        <v>0</v>
      </c>
      <c r="EP759" s="1267"/>
      <c r="EQ759" s="1267"/>
      <c r="ER759" s="1267"/>
      <c r="ES759" s="1267"/>
      <c r="ET759" s="1267">
        <f t="shared" si="31"/>
        <v>0</v>
      </c>
      <c r="EU759" s="1267"/>
      <c r="EV759" s="1267"/>
      <c r="EW759" s="1267"/>
      <c r="EX759" s="1267"/>
      <c r="EY759"/>
      <c r="EZ759" s="1250" t="str">
        <f t="shared" si="32"/>
        <v/>
      </c>
      <c r="FA759" s="1251"/>
      <c r="FB759" s="1251"/>
      <c r="FC759" s="1251"/>
      <c r="FD759" s="1252"/>
      <c r="FE759" s="1250" t="str">
        <f t="shared" si="33"/>
        <v/>
      </c>
      <c r="FF759" s="1251"/>
      <c r="FG759" s="1251"/>
      <c r="FH759" s="1251"/>
      <c r="FI759" s="1252"/>
      <c r="FJ759" s="1250" t="str">
        <f t="shared" si="34"/>
        <v/>
      </c>
      <c r="FK759" s="1251"/>
      <c r="FL759" s="1251"/>
      <c r="FM759" s="1251"/>
      <c r="FN759" s="1252"/>
      <c r="FO759" s="1250" t="str">
        <f t="shared" si="35"/>
        <v/>
      </c>
      <c r="FP759" s="1251"/>
      <c r="FQ759" s="1251"/>
      <c r="FR759" s="1251"/>
      <c r="FS759" s="1252"/>
      <c r="FT759" s="1250" t="str">
        <f t="shared" si="36"/>
        <v/>
      </c>
      <c r="FU759" s="1251"/>
      <c r="FV759" s="1251"/>
      <c r="FW759" s="1251"/>
      <c r="FX759" s="1252"/>
      <c r="FY759" s="1250" t="str">
        <f t="shared" si="37"/>
        <v/>
      </c>
      <c r="FZ759" s="1251"/>
      <c r="GA759" s="1251"/>
      <c r="GB759" s="1251"/>
      <c r="GC759" s="1252"/>
    </row>
    <row r="760" spans="1:185" s="2" customFormat="1" ht="13.2" customHeight="1">
      <c r="A760"/>
      <c r="B760" s="1264"/>
      <c r="C760" s="1265"/>
      <c r="D760" s="1265"/>
      <c r="E760" s="1265"/>
      <c r="F760" s="1266"/>
      <c r="G760" s="1475"/>
      <c r="H760" s="1476"/>
      <c r="I760" s="1476"/>
      <c r="J760" s="1477"/>
      <c r="K760" s="1482"/>
      <c r="L760" s="1483"/>
      <c r="M760" s="1483"/>
      <c r="N760" s="1484"/>
      <c r="O760" s="1478"/>
      <c r="P760" s="1479"/>
      <c r="Q760" s="1479"/>
      <c r="R760" s="1479"/>
      <c r="S760" s="1480"/>
      <c r="T760" s="1478"/>
      <c r="U760" s="1479"/>
      <c r="V760" s="1479"/>
      <c r="W760" s="1480"/>
      <c r="X760" s="1317">
        <f>O760+T760</f>
        <v>0</v>
      </c>
      <c r="Y760" s="1318"/>
      <c r="Z760" s="1318"/>
      <c r="AA760" s="1318"/>
      <c r="AB760" s="1319"/>
      <c r="AC760" s="1485"/>
      <c r="AD760" s="1486"/>
      <c r="AE760" s="1486"/>
      <c r="AF760" s="1486"/>
      <c r="AG760" s="1487"/>
      <c r="AH760" s="1304" t="str">
        <f t="shared" si="38"/>
        <v/>
      </c>
      <c r="AI760" s="1305"/>
      <c r="AJ760" s="1306"/>
      <c r="AK760" s="1264" t="s">
        <v>829</v>
      </c>
      <c r="AL760" s="1265"/>
      <c r="AM760" s="1265"/>
      <c r="AN760" s="1265"/>
      <c r="AO760" s="1266"/>
      <c r="AT760"/>
      <c r="AU760"/>
      <c r="AV760"/>
      <c r="AW760"/>
      <c r="AX760"/>
      <c r="AY760"/>
      <c r="AZ760" s="68" t="str">
        <f t="shared" si="11"/>
        <v>N/A</v>
      </c>
      <c r="BE760"/>
      <c r="BF760" s="179">
        <f t="shared" si="12"/>
        <v>0</v>
      </c>
      <c r="BG760" s="182">
        <f t="shared" si="13"/>
        <v>0</v>
      </c>
      <c r="BH760" s="183" t="str">
        <f t="shared" si="14"/>
        <v/>
      </c>
      <c r="BO760"/>
      <c r="BP760"/>
      <c r="BQ760"/>
      <c r="BR760"/>
      <c r="BS760" s="673">
        <f t="shared" si="15"/>
        <v>0</v>
      </c>
      <c r="BT760" s="182">
        <f t="shared" si="16"/>
        <v>0</v>
      </c>
      <c r="BU760" s="183" t="str">
        <f t="shared" si="17"/>
        <v/>
      </c>
      <c r="CD760"/>
      <c r="CG760" s="1250">
        <f t="shared" si="39"/>
        <v>0</v>
      </c>
      <c r="CH760" s="1252"/>
      <c r="CI760" s="1250">
        <f t="shared" si="40"/>
        <v>0</v>
      </c>
      <c r="CJ760" s="1252"/>
      <c r="CK760" s="1250">
        <f t="shared" si="18"/>
        <v>0</v>
      </c>
      <c r="CL760" s="1252"/>
      <c r="CM760" s="1250">
        <f t="shared" si="19"/>
        <v>0</v>
      </c>
      <c r="CN760" s="1252"/>
      <c r="CP760" s="1247">
        <f t="shared" si="20"/>
        <v>0</v>
      </c>
      <c r="CQ760" s="1248"/>
      <c r="CR760" s="1248"/>
      <c r="CS760" s="1248"/>
      <c r="CT760" s="1249"/>
      <c r="CU760" s="1255">
        <f t="shared" si="21"/>
        <v>0</v>
      </c>
      <c r="CV760" s="1255"/>
      <c r="CW760" s="1255"/>
      <c r="CX760" s="1255"/>
      <c r="CY760" s="1255"/>
      <c r="CZ760" s="1255">
        <f t="shared" si="22"/>
        <v>0</v>
      </c>
      <c r="DA760" s="1255"/>
      <c r="DB760" s="1255"/>
      <c r="DC760" s="1255"/>
      <c r="DD760" s="1255"/>
      <c r="DE760" s="1255">
        <f t="shared" si="23"/>
        <v>0</v>
      </c>
      <c r="DF760" s="1255"/>
      <c r="DG760" s="1255"/>
      <c r="DH760" s="1255"/>
      <c r="DI760" s="1255"/>
      <c r="DJ760" s="1255">
        <f t="shared" si="24"/>
        <v>0</v>
      </c>
      <c r="DK760" s="1255"/>
      <c r="DL760" s="1255"/>
      <c r="DM760" s="1255"/>
      <c r="DN760" s="1255"/>
      <c r="DO760" s="1255">
        <f t="shared" si="25"/>
        <v>0</v>
      </c>
      <c r="DP760" s="1255"/>
      <c r="DQ760" s="1255"/>
      <c r="DR760" s="1255"/>
      <c r="DS760" s="1255"/>
      <c r="DT760" s="1065"/>
      <c r="DU760" s="1267">
        <f t="shared" si="26"/>
        <v>0</v>
      </c>
      <c r="DV760" s="1267"/>
      <c r="DW760" s="1267"/>
      <c r="DX760" s="1267"/>
      <c r="DY760" s="1267"/>
      <c r="DZ760" s="1267">
        <f t="shared" si="27"/>
        <v>0</v>
      </c>
      <c r="EA760" s="1267"/>
      <c r="EB760" s="1267"/>
      <c r="EC760" s="1267"/>
      <c r="ED760" s="1267"/>
      <c r="EE760" s="1267">
        <f t="shared" si="28"/>
        <v>0</v>
      </c>
      <c r="EF760" s="1267"/>
      <c r="EG760" s="1267"/>
      <c r="EH760" s="1267"/>
      <c r="EI760" s="1267"/>
      <c r="EJ760" s="1267">
        <f t="shared" si="29"/>
        <v>0</v>
      </c>
      <c r="EK760" s="1267"/>
      <c r="EL760" s="1267"/>
      <c r="EM760" s="1267"/>
      <c r="EN760" s="1267"/>
      <c r="EO760" s="1267">
        <f t="shared" si="30"/>
        <v>0</v>
      </c>
      <c r="EP760" s="1267"/>
      <c r="EQ760" s="1267"/>
      <c r="ER760" s="1267"/>
      <c r="ES760" s="1267"/>
      <c r="ET760" s="1267">
        <f t="shared" si="31"/>
        <v>0</v>
      </c>
      <c r="EU760" s="1267"/>
      <c r="EV760" s="1267"/>
      <c r="EW760" s="1267"/>
      <c r="EX760" s="1267"/>
      <c r="EY760"/>
      <c r="EZ760" s="1250" t="str">
        <f t="shared" si="32"/>
        <v/>
      </c>
      <c r="FA760" s="1251"/>
      <c r="FB760" s="1251"/>
      <c r="FC760" s="1251"/>
      <c r="FD760" s="1252"/>
      <c r="FE760" s="1250" t="str">
        <f t="shared" si="33"/>
        <v/>
      </c>
      <c r="FF760" s="1251"/>
      <c r="FG760" s="1251"/>
      <c r="FH760" s="1251"/>
      <c r="FI760" s="1252"/>
      <c r="FJ760" s="1250" t="str">
        <f t="shared" si="34"/>
        <v/>
      </c>
      <c r="FK760" s="1251"/>
      <c r="FL760" s="1251"/>
      <c r="FM760" s="1251"/>
      <c r="FN760" s="1252"/>
      <c r="FO760" s="1250" t="str">
        <f t="shared" si="35"/>
        <v/>
      </c>
      <c r="FP760" s="1251"/>
      <c r="FQ760" s="1251"/>
      <c r="FR760" s="1251"/>
      <c r="FS760" s="1252"/>
      <c r="FT760" s="1250" t="str">
        <f t="shared" si="36"/>
        <v/>
      </c>
      <c r="FU760" s="1251"/>
      <c r="FV760" s="1251"/>
      <c r="FW760" s="1251"/>
      <c r="FX760" s="1252"/>
      <c r="FY760" s="1250" t="str">
        <f t="shared" si="37"/>
        <v/>
      </c>
      <c r="FZ760" s="1251"/>
      <c r="GA760" s="1251"/>
      <c r="GB760" s="1251"/>
      <c r="GC760" s="1252"/>
    </row>
    <row r="761" spans="1:185" s="2" customFormat="1" ht="13.2" customHeight="1">
      <c r="A761"/>
      <c r="B761" s="1332" t="s">
        <v>1406</v>
      </c>
      <c r="C761" s="1333"/>
      <c r="D761" s="1333"/>
      <c r="E761" s="1333"/>
      <c r="F761" s="1335"/>
      <c r="G761" s="1599">
        <f>SUM(G726:G760)</f>
        <v>99</v>
      </c>
      <c r="H761" s="1600"/>
      <c r="I761" s="1600"/>
      <c r="J761" s="1601"/>
      <c r="K761" s="702" t="s">
        <v>1407</v>
      </c>
      <c r="L761" s="4"/>
      <c r="M761" s="4"/>
      <c r="N761" s="1083"/>
      <c r="O761" s="1317">
        <f>SUMPRODUCT(G726:G760,O726:O760)</f>
        <v>173674</v>
      </c>
      <c r="P761" s="1318"/>
      <c r="Q761" s="1318"/>
      <c r="R761" s="1318"/>
      <c r="S761" s="1319"/>
      <c r="T761"/>
      <c r="U761"/>
      <c r="V761"/>
      <c r="W761"/>
      <c r="X761" s="704" t="s">
        <v>1408</v>
      </c>
      <c r="Y761" s="703"/>
      <c r="Z761" s="703"/>
      <c r="AA761" s="703"/>
      <c r="AB761" s="705"/>
      <c r="AC761" s="1501">
        <f>BH761</f>
        <v>0.47878787878787871</v>
      </c>
      <c r="AD761" s="1502"/>
      <c r="AE761" s="1502"/>
      <c r="AF761" s="1502"/>
      <c r="AG761" s="1503"/>
      <c r="AH761" s="1501">
        <f>IFERROR(BU761,"")</f>
        <v>0.47875442892585385</v>
      </c>
      <c r="AI761" s="1502"/>
      <c r="AJ761" s="1503"/>
      <c r="AK761"/>
      <c r="AL761"/>
      <c r="AM761"/>
      <c r="AN761"/>
      <c r="AO761"/>
      <c r="AP761" s="115"/>
      <c r="AQ761" s="115"/>
      <c r="AR761" s="115"/>
      <c r="AS761" s="115"/>
      <c r="AT761"/>
      <c r="AU761"/>
      <c r="AV761"/>
      <c r="AW761"/>
      <c r="AX761"/>
      <c r="AY761"/>
      <c r="BE761" s="176" t="s">
        <v>1409</v>
      </c>
      <c r="BF761" s="184">
        <f>SUM(BF726:BF760)</f>
        <v>99</v>
      </c>
      <c r="BG761" s="185">
        <f>SUM(BG726:BG760)</f>
        <v>1.0000000000000002</v>
      </c>
      <c r="BH761" s="185">
        <f>SUM(BH726:BH760)</f>
        <v>0.47878787878787871</v>
      </c>
      <c r="BI761"/>
      <c r="BJ761"/>
      <c r="BK761"/>
      <c r="BL761"/>
      <c r="BO761"/>
      <c r="BP761"/>
      <c r="BQ761"/>
      <c r="BR761"/>
      <c r="BS761" s="672">
        <f>SUM(BS726:BS760)</f>
        <v>99</v>
      </c>
      <c r="BT761" s="185">
        <f>SUM(BT726:BT760)</f>
        <v>1.0000000000000002</v>
      </c>
      <c r="BU761" s="185">
        <f>SUM(BU726:BU760)</f>
        <v>0.47875442892585385</v>
      </c>
      <c r="CI761" s="1250">
        <f>SUM(CI726:CJ760)</f>
        <v>30</v>
      </c>
      <c r="CJ761" s="1252"/>
      <c r="CM761" s="1250">
        <f>SUM(CM726:CN760)</f>
        <v>30</v>
      </c>
      <c r="CN761" s="1252"/>
      <c r="CP761" s="1250">
        <f>SUM(CP726:CT760)</f>
        <v>4</v>
      </c>
      <c r="CQ761" s="1251"/>
      <c r="CR761" s="1251"/>
      <c r="CS761" s="1251"/>
      <c r="CT761" s="1252"/>
      <c r="CU761" s="1268">
        <f>SUM(CU726:CY760)</f>
        <v>45</v>
      </c>
      <c r="CV761" s="1268"/>
      <c r="CW761" s="1268"/>
      <c r="CX761" s="1268"/>
      <c r="CY761" s="1268"/>
      <c r="CZ761" s="1268">
        <f>SUM(CZ726:DD760)</f>
        <v>25</v>
      </c>
      <c r="DA761" s="1268"/>
      <c r="DB761" s="1268"/>
      <c r="DC761" s="1268"/>
      <c r="DD761" s="1268"/>
      <c r="DE761" s="1268">
        <f>SUM(DE726:DI760)</f>
        <v>25</v>
      </c>
      <c r="DF761" s="1268"/>
      <c r="DG761" s="1268"/>
      <c r="DH761" s="1268"/>
      <c r="DI761" s="1268"/>
      <c r="DJ761" s="1268">
        <f>SUM(DJ726:DN760)</f>
        <v>0</v>
      </c>
      <c r="DK761" s="1268"/>
      <c r="DL761" s="1268"/>
      <c r="DM761" s="1268"/>
      <c r="DN761" s="1268"/>
      <c r="DO761" s="1268">
        <f>SUM(DO726:DS760)</f>
        <v>0</v>
      </c>
      <c r="DP761" s="1268"/>
      <c r="DQ761" s="1268"/>
      <c r="DR761" s="1268"/>
      <c r="DS761" s="1268"/>
      <c r="DT761" s="1065"/>
      <c r="DU761" s="1268">
        <f>SUM(DU726:DY760)</f>
        <v>2</v>
      </c>
      <c r="DV761" s="1268"/>
      <c r="DW761" s="1268"/>
      <c r="DX761" s="1268"/>
      <c r="DY761" s="1268"/>
      <c r="DZ761" s="1268">
        <f>SUM(DZ726:ED760)</f>
        <v>8</v>
      </c>
      <c r="EA761" s="1268"/>
      <c r="EB761" s="1268"/>
      <c r="EC761" s="1268"/>
      <c r="ED761" s="1268"/>
      <c r="EE761" s="1268">
        <f>SUM(EE726:EI760)</f>
        <v>10</v>
      </c>
      <c r="EF761" s="1268"/>
      <c r="EG761" s="1268"/>
      <c r="EH761" s="1268"/>
      <c r="EI761" s="1268"/>
      <c r="EJ761" s="1268">
        <f>SUM(EJ726:EN760)</f>
        <v>10</v>
      </c>
      <c r="EK761" s="1268"/>
      <c r="EL761" s="1268"/>
      <c r="EM761" s="1268"/>
      <c r="EN761" s="1268"/>
      <c r="EO761" s="1268">
        <f>SUM(EO726:ES760)</f>
        <v>0</v>
      </c>
      <c r="EP761" s="1268"/>
      <c r="EQ761" s="1268"/>
      <c r="ER761" s="1268"/>
      <c r="ES761" s="1268"/>
      <c r="ET761" s="1268">
        <f>SUM(ET726:EX760)</f>
        <v>0</v>
      </c>
      <c r="EU761" s="1268"/>
      <c r="EV761" s="1268"/>
      <c r="EW761" s="1268"/>
      <c r="EX761" s="1268"/>
      <c r="EY761"/>
      <c r="EZ761" s="1268">
        <f>SUM(EZ726:FD760)</f>
        <v>2407</v>
      </c>
      <c r="FA761" s="1268"/>
      <c r="FB761" s="1268"/>
      <c r="FC761" s="1268"/>
      <c r="FD761" s="1268"/>
      <c r="FE761" s="1268">
        <f>SUM(FE726:FI760)</f>
        <v>4511</v>
      </c>
      <c r="FF761" s="1268"/>
      <c r="FG761" s="1268"/>
      <c r="FH761" s="1268"/>
      <c r="FI761" s="1268"/>
      <c r="FJ761" s="1268">
        <f>SUM(FJ726:FN760)</f>
        <v>5415</v>
      </c>
      <c r="FK761" s="1268"/>
      <c r="FL761" s="1268"/>
      <c r="FM761" s="1268"/>
      <c r="FN761" s="1268"/>
      <c r="FO761" s="1268">
        <f>SUM(FO726:FS760)</f>
        <v>6221</v>
      </c>
      <c r="FP761" s="1268"/>
      <c r="FQ761" s="1268"/>
      <c r="FR761" s="1268"/>
      <c r="FS761" s="1268"/>
      <c r="FT761" s="1268">
        <f>SUM(FT726:FX760)</f>
        <v>0</v>
      </c>
      <c r="FU761" s="1268"/>
      <c r="FV761" s="1268"/>
      <c r="FW761" s="1268"/>
      <c r="FX761" s="1268"/>
      <c r="FY761" s="1268">
        <f>SUM(FY726:GC760)</f>
        <v>0</v>
      </c>
      <c r="FZ761" s="1268"/>
      <c r="GA761" s="1268"/>
      <c r="GB761" s="1268"/>
      <c r="GC761" s="1268"/>
    </row>
    <row r="762" spans="1:185" s="2" customFormat="1" ht="13.2" customHeight="1">
      <c r="A762"/>
      <c r="B762" s="1510" t="s">
        <v>1410</v>
      </c>
      <c r="C762" s="1510"/>
      <c r="D762" s="1510"/>
      <c r="E762" s="1510"/>
      <c r="F762" s="1510"/>
      <c r="G762" s="1510"/>
      <c r="H762" s="1510"/>
      <c r="I762" s="1510"/>
      <c r="J762" s="1510"/>
      <c r="K762" s="1510"/>
      <c r="L762" s="1510"/>
      <c r="M762" s="1510"/>
      <c r="N762" s="1510"/>
      <c r="O762" s="1510"/>
      <c r="P762" s="1510"/>
      <c r="Q762" s="1510"/>
      <c r="R762" s="1510"/>
      <c r="S762" s="1510"/>
      <c r="T762" s="1510"/>
      <c r="U762" s="1510"/>
      <c r="V762" s="1510"/>
      <c r="W762" s="1510"/>
      <c r="X762" s="1510"/>
      <c r="Y762" s="1510"/>
      <c r="Z762" s="1510"/>
      <c r="AA762" s="1510"/>
      <c r="AB762" s="1510"/>
      <c r="AC762" s="1510"/>
      <c r="AD762" s="1510"/>
      <c r="AE762" s="1510"/>
      <c r="AF762" s="1510"/>
      <c r="AG762" s="1510"/>
      <c r="AH762" s="1510"/>
      <c r="AI762"/>
      <c r="AJ762"/>
      <c r="AK762"/>
      <c r="AT762"/>
      <c r="AU762"/>
      <c r="AV762"/>
      <c r="AW762"/>
      <c r="AX762"/>
      <c r="AY762"/>
      <c r="CD762"/>
      <c r="DN762" s="37" t="s">
        <v>1411</v>
      </c>
      <c r="DO762" s="1250">
        <f>CP761+CU761+CZ761+DE761+DJ761+DO761</f>
        <v>99</v>
      </c>
      <c r="DP762" s="1251"/>
      <c r="DQ762" s="1251"/>
      <c r="DR762" s="1251"/>
      <c r="DS762" s="1252"/>
      <c r="DT762" s="1065"/>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2" customHeight="1">
      <c r="B763" s="1510"/>
      <c r="C763" s="1510"/>
      <c r="D763" s="1510"/>
      <c r="E763" s="1510"/>
      <c r="F763" s="1510"/>
      <c r="G763" s="1510"/>
      <c r="H763" s="1510"/>
      <c r="I763" s="1510"/>
      <c r="J763" s="1510"/>
      <c r="K763" s="1510"/>
      <c r="L763" s="1510"/>
      <c r="M763" s="1510"/>
      <c r="N763" s="1510"/>
      <c r="O763" s="1510"/>
      <c r="P763" s="1510"/>
      <c r="Q763" s="1510"/>
      <c r="R763" s="1510"/>
      <c r="S763" s="1510"/>
      <c r="T763" s="1510"/>
      <c r="U763" s="1510"/>
      <c r="V763" s="1510"/>
      <c r="W763" s="1510"/>
      <c r="X763" s="1510"/>
      <c r="Y763" s="1510"/>
      <c r="Z763" s="1510"/>
      <c r="AA763" s="1510"/>
      <c r="AB763" s="1510"/>
      <c r="AC763" s="1510"/>
      <c r="AD763" s="1510"/>
      <c r="AE763" s="1510"/>
      <c r="AF763" s="1510"/>
      <c r="AG763" s="1510"/>
      <c r="AH763" s="1510"/>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4">
        <f>CP761*1</f>
        <v>4</v>
      </c>
      <c r="CU763" s="2"/>
      <c r="CV763" s="2"/>
      <c r="CW763" s="2"/>
      <c r="CX763" s="2"/>
      <c r="CY763" s="674">
        <f>CU761*1</f>
        <v>45</v>
      </c>
      <c r="CZ763" s="2"/>
      <c r="DA763" s="2"/>
      <c r="DB763" s="2"/>
      <c r="DC763" s="2"/>
      <c r="DD763" s="674">
        <f>CZ761*2</f>
        <v>50</v>
      </c>
      <c r="DE763" s="2"/>
      <c r="DF763" s="2"/>
      <c r="DG763" s="2"/>
      <c r="DH763" s="2"/>
      <c r="DI763" s="674">
        <f>DE761*3</f>
        <v>75</v>
      </c>
      <c r="DJ763" s="2"/>
      <c r="DK763" s="2"/>
      <c r="DL763" s="2"/>
      <c r="DM763" s="2"/>
      <c r="DN763" s="674">
        <f>DJ761*4</f>
        <v>0</v>
      </c>
      <c r="DO763" s="2"/>
      <c r="DP763" s="2"/>
      <c r="DQ763" s="2"/>
      <c r="DR763" s="2"/>
      <c r="DS763" s="674">
        <f>DO761*5</f>
        <v>0</v>
      </c>
      <c r="DU763" s="674">
        <f>CT763+CY763+DD763+DI763+DN763+DS763</f>
        <v>174</v>
      </c>
      <c r="DV763" s="38" t="s">
        <v>1412</v>
      </c>
      <c r="DW763" s="2"/>
      <c r="DX763" s="2"/>
      <c r="DY763" s="2"/>
      <c r="DZ763" s="2"/>
      <c r="EA763" s="2"/>
      <c r="EB763" s="2"/>
      <c r="EC763" s="2"/>
      <c r="ED763" s="2"/>
      <c r="EE763" s="2"/>
      <c r="EF763" s="2"/>
      <c r="EG763" s="2"/>
      <c r="EH763" s="2"/>
    </row>
    <row r="764" spans="1:185" ht="13.2" customHeight="1">
      <c r="A764" s="2"/>
      <c r="B764" s="2"/>
      <c r="C764" s="68" t="s">
        <v>1413</v>
      </c>
      <c r="D764" s="808"/>
      <c r="E764" s="808"/>
      <c r="F764" s="808"/>
      <c r="G764" s="809"/>
      <c r="H764" s="809"/>
      <c r="I764" s="809"/>
      <c r="J764" s="809"/>
      <c r="K764" s="808"/>
      <c r="L764" s="808"/>
      <c r="M764" s="808"/>
      <c r="N764" s="808"/>
      <c r="O764" s="1268">
        <f>DU763</f>
        <v>174</v>
      </c>
      <c r="P764" s="1268"/>
      <c r="Q764" s="1268"/>
      <c r="R764" s="1268"/>
      <c r="S764" s="761"/>
      <c r="T764" s="761"/>
      <c r="U764" s="68" t="s">
        <v>1414</v>
      </c>
      <c r="V764" s="808"/>
      <c r="W764" s="808"/>
      <c r="X764" s="808"/>
      <c r="Y764" s="809"/>
      <c r="Z764" s="809"/>
      <c r="AA764" s="809"/>
      <c r="AB764" s="809"/>
      <c r="AC764" s="808"/>
      <c r="AD764" s="808"/>
      <c r="AE764" s="808"/>
      <c r="AF764" s="808"/>
      <c r="AG764" s="1723">
        <v>0</v>
      </c>
      <c r="AH764" s="1723"/>
      <c r="AI764" s="1723"/>
      <c r="AJ764" s="1723"/>
      <c r="AK764" s="2"/>
      <c r="AL764" s="2"/>
      <c r="AM764" s="2"/>
      <c r="AN764" s="2"/>
      <c r="AO764" s="2"/>
      <c r="AP764" s="2"/>
      <c r="AQ764" s="2"/>
      <c r="AR764" s="2"/>
      <c r="AS764" s="2"/>
      <c r="AZ764" s="2"/>
      <c r="BA764" s="2"/>
      <c r="BB764" s="176"/>
      <c r="BC764" s="176"/>
      <c r="BD764" s="176"/>
      <c r="BE764" s="176"/>
      <c r="BF764" s="176"/>
      <c r="BG764" s="176"/>
      <c r="BH764" s="176"/>
      <c r="BI764" s="176"/>
      <c r="BJ764" s="176"/>
      <c r="BK764" s="176"/>
      <c r="BL764" s="176"/>
      <c r="BM764" s="176"/>
      <c r="BN764" s="176"/>
      <c r="BO764" s="176"/>
      <c r="BP764" s="176"/>
      <c r="BQ764" s="176"/>
      <c r="BR764" s="176"/>
      <c r="BS764" s="176"/>
      <c r="BT764" s="176"/>
      <c r="BU764" s="176"/>
      <c r="BV764" s="176"/>
      <c r="BW764" s="176"/>
      <c r="BX764" s="176"/>
      <c r="BY764" s="176"/>
      <c r="BZ764" s="176"/>
      <c r="CA764" s="176"/>
      <c r="CB764" s="176"/>
      <c r="CC764" s="176"/>
      <c r="CE764" s="2"/>
      <c r="CF764" s="176"/>
      <c r="CG764" s="176"/>
      <c r="CH764" s="176"/>
      <c r="CI764" s="176"/>
      <c r="CJ764" s="176"/>
      <c r="CK764" s="176"/>
      <c r="CL764" s="176"/>
      <c r="CM764" s="176"/>
      <c r="CN764" s="176"/>
      <c r="CO764" s="176"/>
      <c r="CP764" s="176"/>
      <c r="CQ764" s="176"/>
      <c r="CR764" s="176"/>
      <c r="CS764" s="176"/>
      <c r="CT764" s="176"/>
      <c r="CU764" s="176"/>
      <c r="CV764" s="176"/>
      <c r="CW764" s="176"/>
      <c r="CX764" s="176"/>
      <c r="CY764" s="176"/>
      <c r="CZ764" s="176"/>
      <c r="DA764" s="176"/>
      <c r="DB764" s="176"/>
      <c r="DC764" s="176"/>
      <c r="DD764" s="176"/>
      <c r="DE764" s="176"/>
      <c r="DF764" s="176"/>
      <c r="DG764" s="176"/>
      <c r="DH764" s="176"/>
      <c r="DI764" s="176"/>
      <c r="DJ764" s="176"/>
      <c r="DK764" s="176"/>
      <c r="DL764" s="176"/>
      <c r="DM764" s="176"/>
      <c r="DN764" s="176"/>
      <c r="DO764" s="176"/>
      <c r="DP764" s="176"/>
      <c r="DQ764" s="176"/>
      <c r="DR764" s="176"/>
      <c r="DS764" s="176"/>
      <c r="DT764" s="176"/>
      <c r="DU764" s="176"/>
      <c r="DV764" s="176"/>
      <c r="DW764" s="176"/>
      <c r="FB764" s="176"/>
      <c r="FC764" s="176"/>
    </row>
    <row r="765" spans="1:185" ht="13.2" customHeight="1">
      <c r="B765" s="38"/>
      <c r="C765" s="1741" t="str">
        <f>IF(G761&lt;&gt;AG449,"! Total Low-Income Units in the Unit Mix Table above does not match the number of Total Low-Income Units on row #"&amp;TEXT(ROW(D449),"#"),"")</f>
        <v/>
      </c>
      <c r="D765" s="1741"/>
      <c r="E765" s="1741"/>
      <c r="F765" s="1741"/>
      <c r="G765" s="1741"/>
      <c r="H765" s="1741"/>
      <c r="I765" s="1741"/>
      <c r="J765" s="1741"/>
      <c r="K765" s="1741"/>
      <c r="L765" s="1741"/>
      <c r="M765" s="1741"/>
      <c r="N765" s="1741"/>
      <c r="O765" s="1741"/>
      <c r="P765" s="1741"/>
      <c r="Q765" s="1741"/>
      <c r="R765" s="1741"/>
      <c r="S765" s="1741"/>
      <c r="T765" s="1741"/>
      <c r="U765" s="1741"/>
      <c r="V765" s="1741"/>
      <c r="W765" s="1741"/>
      <c r="X765" s="1741"/>
      <c r="Y765" s="1741"/>
      <c r="Z765" s="1741"/>
      <c r="AA765" s="1741"/>
      <c r="AB765" s="1741"/>
      <c r="AC765" s="1741"/>
      <c r="AD765" s="1741"/>
      <c r="AE765" s="1741"/>
      <c r="AF765" s="1741"/>
      <c r="AG765" s="1741"/>
      <c r="AH765" s="1741"/>
      <c r="AI765" s="1741"/>
      <c r="AJ765" s="1741"/>
      <c r="AK765" s="1741"/>
      <c r="AL765" s="1741"/>
      <c r="AM765" s="1741"/>
      <c r="AP765" s="176"/>
      <c r="AQ765" s="176"/>
      <c r="AR765" s="176"/>
      <c r="AS765" s="176"/>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3.2" customHeight="1">
      <c r="B766" s="38"/>
      <c r="C766" s="1741"/>
      <c r="D766" s="1741"/>
      <c r="E766" s="1741"/>
      <c r="F766" s="1741"/>
      <c r="G766" s="1741"/>
      <c r="H766" s="1741"/>
      <c r="I766" s="1741"/>
      <c r="J766" s="1741"/>
      <c r="K766" s="1741"/>
      <c r="L766" s="1741"/>
      <c r="M766" s="1741"/>
      <c r="N766" s="1741"/>
      <c r="O766" s="1741"/>
      <c r="P766" s="1741"/>
      <c r="Q766" s="1741"/>
      <c r="R766" s="1741"/>
      <c r="S766" s="1741"/>
      <c r="T766" s="1741"/>
      <c r="U766" s="1741"/>
      <c r="V766" s="1741"/>
      <c r="W766" s="1741"/>
      <c r="X766" s="1741"/>
      <c r="Y766" s="1741"/>
      <c r="Z766" s="1741"/>
      <c r="AA766" s="1741"/>
      <c r="AB766" s="1741"/>
      <c r="AC766" s="1741"/>
      <c r="AD766" s="1741"/>
      <c r="AE766" s="1741"/>
      <c r="AF766" s="1741"/>
      <c r="AG766" s="1741"/>
      <c r="AH766" s="1741"/>
      <c r="AI766" s="1741"/>
      <c r="AJ766" s="1741"/>
      <c r="AK766" s="1741"/>
      <c r="AL766" s="1741"/>
      <c r="AM766" s="1741"/>
      <c r="AP766" s="176"/>
      <c r="AQ766" s="176"/>
      <c r="AR766" s="176"/>
      <c r="AS766" s="176"/>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3.2" customHeight="1">
      <c r="B767" s="2"/>
      <c r="C767" s="68" t="s">
        <v>1415</v>
      </c>
      <c r="D767" s="810"/>
      <c r="E767" s="810"/>
      <c r="F767" s="810"/>
      <c r="G767" s="810"/>
      <c r="H767" s="810"/>
      <c r="I767" s="810"/>
      <c r="J767" s="810"/>
      <c r="K767" s="810"/>
      <c r="L767" s="810"/>
      <c r="M767" s="810"/>
      <c r="N767" s="810"/>
      <c r="O767" s="810"/>
      <c r="P767" s="810"/>
      <c r="Q767" s="810"/>
      <c r="R767" s="810"/>
      <c r="S767" s="810"/>
      <c r="T767" s="810"/>
      <c r="U767" s="810"/>
      <c r="V767" s="810"/>
      <c r="W767" s="810"/>
      <c r="X767" s="810"/>
      <c r="Y767" s="810"/>
      <c r="Z767" s="810"/>
      <c r="AA767" s="810"/>
      <c r="AB767" s="810"/>
      <c r="AC767" s="810"/>
      <c r="AD767" s="1622" t="s">
        <v>829</v>
      </c>
      <c r="AE767" s="1622"/>
      <c r="AF767" s="1622"/>
      <c r="AG767" s="810"/>
      <c r="AH767" s="810"/>
      <c r="AI767" s="810"/>
      <c r="AJ767" s="810"/>
      <c r="AK767" s="810"/>
      <c r="AL767" s="810"/>
      <c r="AM767" s="810"/>
      <c r="AN767" s="810"/>
      <c r="AO767" s="810"/>
      <c r="AP767" s="810"/>
      <c r="AQ767" s="810"/>
      <c r="AR767" s="810"/>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3.2" customHeight="1">
      <c r="C768" s="811" t="s">
        <v>1416</v>
      </c>
      <c r="D768" s="810"/>
      <c r="E768" s="810"/>
      <c r="F768" s="810"/>
      <c r="G768" s="810"/>
      <c r="H768" s="810"/>
      <c r="I768" s="810"/>
      <c r="J768" s="810"/>
      <c r="K768" s="810"/>
      <c r="L768" s="810"/>
      <c r="M768" s="810"/>
      <c r="N768" s="810"/>
      <c r="O768" s="810"/>
      <c r="P768" s="810"/>
      <c r="Q768" s="810"/>
      <c r="R768" s="810"/>
      <c r="S768" s="810"/>
      <c r="T768" s="810"/>
      <c r="U768" s="810"/>
      <c r="V768" s="810"/>
      <c r="W768" s="810"/>
      <c r="X768" s="810"/>
      <c r="Y768" s="810"/>
      <c r="Z768" s="810"/>
      <c r="AA768" s="810"/>
      <c r="AB768" s="810"/>
      <c r="AC768" s="810"/>
      <c r="AD768" s="810"/>
      <c r="AE768" s="810"/>
      <c r="AF768" s="810"/>
      <c r="AG768" s="810"/>
      <c r="AH768" s="810"/>
      <c r="AI768" s="810"/>
      <c r="AJ768" s="810"/>
      <c r="AK768" s="810"/>
      <c r="AL768" s="810"/>
      <c r="AM768" s="810"/>
      <c r="AN768" s="810"/>
      <c r="AO768" s="810"/>
      <c r="AP768" s="810"/>
      <c r="AQ768" s="810"/>
      <c r="AR768" s="810"/>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3.2" customHeight="1">
      <c r="A769" s="1" t="s">
        <v>926</v>
      </c>
      <c r="B769" s="37"/>
      <c r="C769" s="38" t="s">
        <v>1417</v>
      </c>
      <c r="D769" s="37"/>
      <c r="E769" s="37"/>
      <c r="F769" s="37"/>
      <c r="G769" s="1065"/>
      <c r="H769" s="1065"/>
      <c r="I769" s="1065"/>
      <c r="J769" s="1065"/>
      <c r="K769" s="1065"/>
      <c r="L769" s="37"/>
      <c r="M769" s="37"/>
      <c r="N769" s="37"/>
      <c r="O769" s="37"/>
      <c r="P769" s="37"/>
      <c r="Q769" s="1065"/>
      <c r="R769" s="1065"/>
      <c r="S769" s="1065"/>
      <c r="T769" s="1065"/>
      <c r="U769" s="1065"/>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3.2" customHeight="1">
      <c r="A770" s="2"/>
      <c r="B770" s="808"/>
      <c r="C770" s="68" t="s">
        <v>1418</v>
      </c>
      <c r="D770" s="808"/>
      <c r="E770" s="808"/>
      <c r="F770" s="808"/>
      <c r="G770" s="1065"/>
      <c r="H770" s="1065"/>
      <c r="I770" s="1065"/>
      <c r="J770" s="1065"/>
      <c r="K770" s="1065"/>
      <c r="L770" s="808"/>
      <c r="M770" s="808"/>
      <c r="N770" s="808"/>
      <c r="O770" s="808"/>
      <c r="P770" s="808"/>
      <c r="Q770" s="1065"/>
      <c r="R770" s="1065"/>
      <c r="S770" s="1065"/>
      <c r="T770" s="1065"/>
      <c r="U770" s="1065"/>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3.2" customHeight="1">
      <c r="A771" s="2"/>
      <c r="B771" s="808"/>
      <c r="C771" s="1462" t="s">
        <v>1419</v>
      </c>
      <c r="D771" s="1462"/>
      <c r="E771" s="1462"/>
      <c r="F771" s="1462"/>
      <c r="G771" s="1462"/>
      <c r="H771" s="1462"/>
      <c r="I771" s="1462"/>
      <c r="J771" s="1462"/>
      <c r="K771" s="1462"/>
      <c r="L771" s="1462"/>
      <c r="M771" s="1462"/>
      <c r="N771" s="1462"/>
      <c r="O771" s="1462"/>
      <c r="P771" s="1462"/>
      <c r="Q771" s="1462"/>
      <c r="R771" s="1462"/>
      <c r="S771" s="1462"/>
      <c r="T771" s="1462"/>
      <c r="U771" s="1462"/>
      <c r="V771" s="1462"/>
      <c r="W771" s="1462"/>
      <c r="X771" s="1462"/>
      <c r="Y771" s="1462"/>
      <c r="Z771" s="1462"/>
      <c r="AA771" s="1462"/>
      <c r="AB771" s="1462"/>
      <c r="AC771" s="1462"/>
      <c r="AD771" s="1462"/>
      <c r="AE771" s="1462"/>
      <c r="AF771" s="1462"/>
      <c r="AG771" s="1462"/>
      <c r="AH771" s="1462"/>
      <c r="AI771" s="1462"/>
      <c r="AJ771" s="1462"/>
      <c r="AK771" s="1462"/>
      <c r="AL771" s="1462"/>
      <c r="AM771" s="1462"/>
      <c r="AN771" s="1462"/>
      <c r="AO771" s="1462"/>
      <c r="AP771" s="1462"/>
      <c r="AQ771" s="1462"/>
      <c r="AR771" s="1462"/>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3.2" customHeight="1">
      <c r="A772" s="2"/>
      <c r="B772" s="808"/>
      <c r="C772" s="1462"/>
      <c r="D772" s="1462"/>
      <c r="E772" s="1462"/>
      <c r="F772" s="1462"/>
      <c r="G772" s="1462"/>
      <c r="H772" s="1462"/>
      <c r="I772" s="1462"/>
      <c r="J772" s="1462"/>
      <c r="K772" s="1462"/>
      <c r="L772" s="1462"/>
      <c r="M772" s="1462"/>
      <c r="N772" s="1462"/>
      <c r="O772" s="1462"/>
      <c r="P772" s="1462"/>
      <c r="Q772" s="1462"/>
      <c r="R772" s="1462"/>
      <c r="S772" s="1462"/>
      <c r="T772" s="1462"/>
      <c r="U772" s="1462"/>
      <c r="V772" s="1462"/>
      <c r="W772" s="1462"/>
      <c r="X772" s="1462"/>
      <c r="Y772" s="1462"/>
      <c r="Z772" s="1462"/>
      <c r="AA772" s="1462"/>
      <c r="AB772" s="1462"/>
      <c r="AC772" s="1462"/>
      <c r="AD772" s="1462"/>
      <c r="AE772" s="1462"/>
      <c r="AF772" s="1462"/>
      <c r="AG772" s="1462"/>
      <c r="AH772" s="1462"/>
      <c r="AI772" s="1462"/>
      <c r="AJ772" s="1462"/>
      <c r="AK772" s="1462"/>
      <c r="AL772" s="1462"/>
      <c r="AM772" s="1462"/>
      <c r="AN772" s="1462"/>
      <c r="AO772" s="1462"/>
      <c r="AP772" s="1462"/>
      <c r="AQ772" s="1462"/>
      <c r="AR772" s="1462"/>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3.2" customHeight="1">
      <c r="A773" s="2"/>
      <c r="B773" s="808"/>
      <c r="C773" s="1462"/>
      <c r="D773" s="1462"/>
      <c r="E773" s="1462"/>
      <c r="F773" s="1462"/>
      <c r="G773" s="1462"/>
      <c r="H773" s="1462"/>
      <c r="I773" s="1462"/>
      <c r="J773" s="1462"/>
      <c r="K773" s="1462"/>
      <c r="L773" s="1462"/>
      <c r="M773" s="1462"/>
      <c r="N773" s="1462"/>
      <c r="O773" s="1462"/>
      <c r="P773" s="1462"/>
      <c r="Q773" s="1462"/>
      <c r="R773" s="1462"/>
      <c r="S773" s="1462"/>
      <c r="T773" s="1462"/>
      <c r="U773" s="1462"/>
      <c r="V773" s="1462"/>
      <c r="W773" s="1462"/>
      <c r="X773" s="1462"/>
      <c r="Y773" s="1462"/>
      <c r="Z773" s="1462"/>
      <c r="AA773" s="1462"/>
      <c r="AB773" s="1462"/>
      <c r="AC773" s="1462"/>
      <c r="AD773" s="1462"/>
      <c r="AE773" s="1462"/>
      <c r="AF773" s="1462"/>
      <c r="AG773" s="1462"/>
      <c r="AH773" s="1462"/>
      <c r="AI773" s="1462"/>
      <c r="AJ773" s="1462"/>
      <c r="AK773" s="1462"/>
      <c r="AL773" s="1462"/>
      <c r="AM773" s="1462"/>
      <c r="AN773" s="1462"/>
      <c r="AO773" s="1462"/>
      <c r="AP773" s="1462"/>
      <c r="AQ773" s="1462"/>
      <c r="AR773" s="1462"/>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3.2" customHeight="1">
      <c r="A774" s="2"/>
      <c r="B774" s="808"/>
      <c r="C774" s="1462" t="s">
        <v>1420</v>
      </c>
      <c r="D774" s="1462"/>
      <c r="E774" s="1462"/>
      <c r="F774" s="1462"/>
      <c r="G774" s="1462"/>
      <c r="H774" s="1462"/>
      <c r="I774" s="1462"/>
      <c r="J774" s="1462"/>
      <c r="K774" s="1462"/>
      <c r="L774" s="1462"/>
      <c r="M774" s="1462"/>
      <c r="N774" s="1462"/>
      <c r="O774" s="1462"/>
      <c r="P774" s="1462"/>
      <c r="Q774" s="1462"/>
      <c r="R774" s="1462"/>
      <c r="S774" s="1462"/>
      <c r="T774" s="1462"/>
      <c r="U774" s="1462"/>
      <c r="V774" s="1462"/>
      <c r="W774" s="1462"/>
      <c r="X774" s="1462"/>
      <c r="Y774" s="1462"/>
      <c r="Z774" s="1462"/>
      <c r="AA774" s="1462"/>
      <c r="AB774" s="1462"/>
      <c r="AC774" s="1462"/>
      <c r="AD774" s="1462"/>
      <c r="AE774" s="1462"/>
      <c r="AF774" s="1462"/>
      <c r="AG774" s="1462"/>
      <c r="AH774" s="1462"/>
      <c r="AI774" s="1462"/>
      <c r="AJ774" s="1462"/>
      <c r="AK774" s="1462"/>
      <c r="AL774" s="1462"/>
      <c r="AM774" s="1462"/>
      <c r="AN774" s="1462"/>
      <c r="AO774" s="1462"/>
      <c r="AP774" s="1462"/>
      <c r="AQ774" s="1462"/>
      <c r="AR774" s="1462"/>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6"/>
      <c r="DY774" s="176"/>
      <c r="DZ774" s="176"/>
      <c r="EA774" s="176"/>
      <c r="EB774" s="176"/>
      <c r="EC774" s="176"/>
      <c r="ED774" s="176"/>
      <c r="EE774" s="176"/>
      <c r="EF774" s="176"/>
      <c r="EG774" s="176"/>
      <c r="EH774" s="176"/>
      <c r="EI774" s="176"/>
      <c r="EJ774" s="176"/>
      <c r="EK774" s="176"/>
      <c r="EL774" s="176"/>
      <c r="EM774" s="176"/>
      <c r="EN774" s="176"/>
      <c r="EO774" s="176"/>
      <c r="EP774" s="176"/>
      <c r="EQ774" s="176"/>
      <c r="ER774" s="176"/>
      <c r="ES774" s="176"/>
      <c r="ET774" s="176"/>
      <c r="EU774" s="176"/>
      <c r="EV774" s="176"/>
      <c r="EW774" s="176"/>
      <c r="EX774" s="176"/>
      <c r="EY774" s="176"/>
      <c r="EZ774" s="176"/>
      <c r="FA774" s="176"/>
    </row>
    <row r="775" spans="1:159" ht="13.2" customHeight="1">
      <c r="A775" s="2"/>
      <c r="B775" s="808"/>
      <c r="C775" s="1462"/>
      <c r="D775" s="1462"/>
      <c r="E775" s="1462"/>
      <c r="F775" s="1462"/>
      <c r="G775" s="1462"/>
      <c r="H775" s="1462"/>
      <c r="I775" s="1462"/>
      <c r="J775" s="1462"/>
      <c r="K775" s="1462"/>
      <c r="L775" s="1462"/>
      <c r="M775" s="1462"/>
      <c r="N775" s="1462"/>
      <c r="O775" s="1462"/>
      <c r="P775" s="1462"/>
      <c r="Q775" s="1462"/>
      <c r="R775" s="1462"/>
      <c r="S775" s="1462"/>
      <c r="T775" s="1462"/>
      <c r="U775" s="1462"/>
      <c r="V775" s="1462"/>
      <c r="W775" s="1462"/>
      <c r="X775" s="1462"/>
      <c r="Y775" s="1462"/>
      <c r="Z775" s="1462"/>
      <c r="AA775" s="1462"/>
      <c r="AB775" s="1462"/>
      <c r="AC775" s="1462"/>
      <c r="AD775" s="1462"/>
      <c r="AE775" s="1462"/>
      <c r="AF775" s="1462"/>
      <c r="AG775" s="1462"/>
      <c r="AH775" s="1462"/>
      <c r="AI775" s="1462"/>
      <c r="AJ775" s="1462"/>
      <c r="AK775" s="1462"/>
      <c r="AL775" s="1462"/>
      <c r="AM775" s="1462"/>
      <c r="AN775" s="1462"/>
      <c r="AO775" s="1462"/>
      <c r="AP775" s="1462"/>
      <c r="AQ775" s="1462"/>
      <c r="AR775" s="1462"/>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3.2" customHeight="1">
      <c r="A776" s="2"/>
      <c r="B776" s="808"/>
      <c r="C776" s="1462"/>
      <c r="D776" s="1462"/>
      <c r="E776" s="1462"/>
      <c r="F776" s="1462"/>
      <c r="G776" s="1462"/>
      <c r="H776" s="1462"/>
      <c r="I776" s="1462"/>
      <c r="J776" s="1462"/>
      <c r="K776" s="1462"/>
      <c r="L776" s="1462"/>
      <c r="M776" s="1462"/>
      <c r="N776" s="1462"/>
      <c r="O776" s="1462"/>
      <c r="P776" s="1462"/>
      <c r="Q776" s="1462"/>
      <c r="R776" s="1462"/>
      <c r="S776" s="1462"/>
      <c r="T776" s="1462"/>
      <c r="U776" s="1462"/>
      <c r="V776" s="1462"/>
      <c r="W776" s="1462"/>
      <c r="X776" s="1462"/>
      <c r="Y776" s="1462"/>
      <c r="Z776" s="1462"/>
      <c r="AA776" s="1462"/>
      <c r="AB776" s="1462"/>
      <c r="AC776" s="1462"/>
      <c r="AD776" s="1462"/>
      <c r="AE776" s="1462"/>
      <c r="AF776" s="1462"/>
      <c r="AG776" s="1462"/>
      <c r="AH776" s="1462"/>
      <c r="AI776" s="1462"/>
      <c r="AJ776" s="1462"/>
      <c r="AK776" s="1462"/>
      <c r="AL776" s="1462"/>
      <c r="AM776" s="1462"/>
      <c r="AN776" s="1462"/>
      <c r="AO776" s="1462"/>
      <c r="AP776" s="1462"/>
      <c r="AQ776" s="1462"/>
      <c r="AR776" s="1462"/>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3.2" customHeight="1">
      <c r="J777" s="1279" t="s">
        <v>1386</v>
      </c>
      <c r="K777" s="1280"/>
      <c r="L777" s="1280"/>
      <c r="M777" s="1280"/>
      <c r="N777" s="1281"/>
      <c r="O777" s="1507" t="s">
        <v>1387</v>
      </c>
      <c r="P777" s="1507"/>
      <c r="Q777" s="1507"/>
      <c r="R777" s="1507"/>
      <c r="S777" s="1507"/>
      <c r="T777" s="1489" t="s">
        <v>1388</v>
      </c>
      <c r="U777" s="1490"/>
      <c r="V777" s="1490"/>
      <c r="W777" s="1491"/>
      <c r="X777" s="1279" t="s">
        <v>1389</v>
      </c>
      <c r="Y777" s="1280"/>
      <c r="Z777" s="1280"/>
      <c r="AA777" s="1280"/>
      <c r="AB777" s="1281"/>
      <c r="AC777" s="1279" t="s">
        <v>1421</v>
      </c>
      <c r="AD777" s="1280"/>
      <c r="AE777" s="1280"/>
      <c r="AF777" s="1280"/>
      <c r="AG777" s="1281"/>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3.2" customHeight="1">
      <c r="J778" s="1282"/>
      <c r="K778" s="1283"/>
      <c r="L778" s="1283"/>
      <c r="M778" s="1283"/>
      <c r="N778" s="1284"/>
      <c r="O778" s="1507"/>
      <c r="P778" s="1507"/>
      <c r="Q778" s="1507"/>
      <c r="R778" s="1507"/>
      <c r="S778" s="1507"/>
      <c r="T778" s="1492"/>
      <c r="U778" s="1493"/>
      <c r="V778" s="1493"/>
      <c r="W778" s="1494"/>
      <c r="X778" s="1282"/>
      <c r="Y778" s="1283"/>
      <c r="Z778" s="1283"/>
      <c r="AA778" s="1283"/>
      <c r="AB778" s="1284"/>
      <c r="AC778" s="1282"/>
      <c r="AD778" s="1283"/>
      <c r="AE778" s="1283"/>
      <c r="AF778" s="1283"/>
      <c r="AG778" s="1284"/>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3.2" customHeight="1">
      <c r="J779" s="1282"/>
      <c r="K779" s="1283"/>
      <c r="L779" s="1283"/>
      <c r="M779" s="1283"/>
      <c r="N779" s="1284"/>
      <c r="O779" s="1507"/>
      <c r="P779" s="1507"/>
      <c r="Q779" s="1507"/>
      <c r="R779" s="1507"/>
      <c r="S779" s="1507"/>
      <c r="T779" s="1492"/>
      <c r="U779" s="1493"/>
      <c r="V779" s="1493"/>
      <c r="W779" s="1494"/>
      <c r="X779" s="1282"/>
      <c r="Y779" s="1283"/>
      <c r="Z779" s="1283"/>
      <c r="AA779" s="1283"/>
      <c r="AB779" s="1284"/>
      <c r="AC779" s="1282"/>
      <c r="AD779" s="1283"/>
      <c r="AE779" s="1283"/>
      <c r="AF779" s="1283"/>
      <c r="AG779" s="1284"/>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3.2" customHeight="1">
      <c r="J780" s="1285"/>
      <c r="K780" s="1286"/>
      <c r="L780" s="1286"/>
      <c r="M780" s="1286"/>
      <c r="N780" s="1287"/>
      <c r="O780" s="1507"/>
      <c r="P780" s="1507"/>
      <c r="Q780" s="1507"/>
      <c r="R780" s="1507"/>
      <c r="S780" s="1507"/>
      <c r="T780" s="1495"/>
      <c r="U780" s="1496"/>
      <c r="V780" s="1496"/>
      <c r="W780" s="1497"/>
      <c r="X780" s="1285"/>
      <c r="Y780" s="1286"/>
      <c r="Z780" s="1286"/>
      <c r="AA780" s="1286"/>
      <c r="AB780" s="1287"/>
      <c r="AC780" s="1285"/>
      <c r="AD780" s="1286"/>
      <c r="AE780" s="1286"/>
      <c r="AF780" s="1286"/>
      <c r="AG780" s="1287"/>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1422</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065"/>
      <c r="DU780" s="2"/>
      <c r="DV780" s="2"/>
    </row>
    <row r="781" spans="1:159" ht="13.2" customHeight="1">
      <c r="J781" s="1264" t="s">
        <v>849</v>
      </c>
      <c r="K781" s="1265"/>
      <c r="L781" s="1265"/>
      <c r="M781" s="1265"/>
      <c r="N781" s="1266"/>
      <c r="O781" s="1402">
        <v>1</v>
      </c>
      <c r="P781" s="1402"/>
      <c r="Q781" s="1402"/>
      <c r="R781" s="1402"/>
      <c r="S781" s="1402"/>
      <c r="T781" s="1482">
        <v>1037</v>
      </c>
      <c r="U781" s="1483"/>
      <c r="V781" s="1483"/>
      <c r="W781" s="1484"/>
      <c r="X781" s="1478">
        <v>0</v>
      </c>
      <c r="Y781" s="1479"/>
      <c r="Z781" s="1479"/>
      <c r="AA781" s="1479"/>
      <c r="AB781" s="1480"/>
      <c r="AC781" s="1317">
        <f>X781*O781</f>
        <v>0</v>
      </c>
      <c r="AD781" s="1318"/>
      <c r="AE781" s="1318"/>
      <c r="AF781" s="1318"/>
      <c r="AG781" s="1319"/>
      <c r="AH781" s="963"/>
      <c r="AI781" s="69"/>
      <c r="AJ781" s="69"/>
      <c r="AK781" s="963"/>
      <c r="AL781" s="963"/>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247">
        <f>IF(J781="SRO/Studio",O781,0)</f>
        <v>0</v>
      </c>
      <c r="CQ781" s="1248"/>
      <c r="CR781" s="1248"/>
      <c r="CS781" s="1248"/>
      <c r="CT781" s="1249"/>
      <c r="CU781" s="1255">
        <f>IF(J781="1 Bedroom",O781,0)</f>
        <v>0</v>
      </c>
      <c r="CV781" s="1255"/>
      <c r="CW781" s="1255"/>
      <c r="CX781" s="1255"/>
      <c r="CY781" s="1255"/>
      <c r="CZ781" s="1255">
        <f>IF(J781="2 Bedrooms",O781,0)</f>
        <v>0</v>
      </c>
      <c r="DA781" s="1255"/>
      <c r="DB781" s="1255"/>
      <c r="DC781" s="1255"/>
      <c r="DD781" s="1255"/>
      <c r="DE781" s="1255">
        <f>IF(J781="3 Bedrooms",O781,0)</f>
        <v>1</v>
      </c>
      <c r="DF781" s="1255"/>
      <c r="DG781" s="1255"/>
      <c r="DH781" s="1255"/>
      <c r="DI781" s="1255"/>
      <c r="DJ781" s="1255">
        <f>IF(J781="4 Bedrooms",O781,0)</f>
        <v>0</v>
      </c>
      <c r="DK781" s="1255"/>
      <c r="DL781" s="1255"/>
      <c r="DM781" s="1255"/>
      <c r="DN781" s="1255"/>
      <c r="DO781" s="1255">
        <f>IF(J781="5 Bedrooms",O781,0)</f>
        <v>0</v>
      </c>
      <c r="DP781" s="1255"/>
      <c r="DQ781" s="1255"/>
      <c r="DR781" s="1255"/>
      <c r="DS781" s="1255"/>
      <c r="DT781" s="1065"/>
      <c r="DU781" s="2"/>
      <c r="DV781" s="2"/>
    </row>
    <row r="782" spans="1:159" ht="13.2" customHeight="1">
      <c r="J782" s="1264"/>
      <c r="K782" s="1265"/>
      <c r="L782" s="1265"/>
      <c r="M782" s="1265"/>
      <c r="N782" s="1266"/>
      <c r="O782" s="1402"/>
      <c r="P782" s="1402"/>
      <c r="Q782" s="1402"/>
      <c r="R782" s="1402"/>
      <c r="S782" s="1402"/>
      <c r="T782" s="1482"/>
      <c r="U782" s="1483"/>
      <c r="V782" s="1483"/>
      <c r="W782" s="1484"/>
      <c r="X782" s="1478"/>
      <c r="Y782" s="1479"/>
      <c r="Z782" s="1479"/>
      <c r="AA782" s="1479"/>
      <c r="AB782" s="1480"/>
      <c r="AC782" s="1317">
        <f>X782*O782</f>
        <v>0</v>
      </c>
      <c r="AD782" s="1318"/>
      <c r="AE782" s="1318"/>
      <c r="AF782" s="1318"/>
      <c r="AG782" s="1319"/>
      <c r="AH782" s="963"/>
      <c r="AI782" s="963"/>
      <c r="AJ782" s="963"/>
      <c r="AK782" s="963"/>
      <c r="AL782" s="963"/>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247">
        <f>IF(J782="SRO/Studio",O782,0)</f>
        <v>0</v>
      </c>
      <c r="CQ782" s="1248"/>
      <c r="CR782" s="1248"/>
      <c r="CS782" s="1248"/>
      <c r="CT782" s="1249"/>
      <c r="CU782" s="1255">
        <f>IF(J782="1 Bedroom",O782,0)</f>
        <v>0</v>
      </c>
      <c r="CV782" s="1255"/>
      <c r="CW782" s="1255"/>
      <c r="CX782" s="1255"/>
      <c r="CY782" s="1255"/>
      <c r="CZ782" s="1255">
        <f>IF(J782="2 Bedrooms",O782,0)</f>
        <v>0</v>
      </c>
      <c r="DA782" s="1255"/>
      <c r="DB782" s="1255"/>
      <c r="DC782" s="1255"/>
      <c r="DD782" s="1255"/>
      <c r="DE782" s="1255">
        <f>IF(J782="3 Bedrooms",O782,0)</f>
        <v>0</v>
      </c>
      <c r="DF782" s="1255"/>
      <c r="DG782" s="1255"/>
      <c r="DH782" s="1255"/>
      <c r="DI782" s="1255"/>
      <c r="DJ782" s="1255">
        <f>IF(J782="4 Bedrooms",O782,0)</f>
        <v>0</v>
      </c>
      <c r="DK782" s="1255"/>
      <c r="DL782" s="1255"/>
      <c r="DM782" s="1255"/>
      <c r="DN782" s="1255"/>
      <c r="DO782" s="1255">
        <f>IF(J782="5 Bedrooms",O782,0)</f>
        <v>0</v>
      </c>
      <c r="DP782" s="1255"/>
      <c r="DQ782" s="1255"/>
      <c r="DR782" s="1255"/>
      <c r="DS782" s="1255"/>
      <c r="DT782" s="1065"/>
      <c r="DU782" s="2"/>
      <c r="DV782" s="2"/>
    </row>
    <row r="783" spans="1:159" ht="13.2" customHeight="1">
      <c r="J783" s="1264"/>
      <c r="K783" s="1265"/>
      <c r="L783" s="1265"/>
      <c r="M783" s="1265"/>
      <c r="N783" s="1266"/>
      <c r="O783" s="1402"/>
      <c r="P783" s="1402"/>
      <c r="Q783" s="1402"/>
      <c r="R783" s="1402"/>
      <c r="S783" s="1402"/>
      <c r="T783" s="1482"/>
      <c r="U783" s="1483"/>
      <c r="V783" s="1483"/>
      <c r="W783" s="1484"/>
      <c r="X783" s="1478"/>
      <c r="Y783" s="1479"/>
      <c r="Z783" s="1479"/>
      <c r="AA783" s="1479"/>
      <c r="AB783" s="1480"/>
      <c r="AC783" s="1317">
        <f>X783*O783</f>
        <v>0</v>
      </c>
      <c r="AD783" s="1318"/>
      <c r="AE783" s="1318"/>
      <c r="AF783" s="1318"/>
      <c r="AG783" s="1319"/>
      <c r="AH783" s="963"/>
      <c r="AI783" s="963"/>
      <c r="AJ783" s="963"/>
      <c r="AK783" s="963"/>
      <c r="AL783" s="963"/>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247">
        <f>IF(J783="SRO/Studio",O783,0)</f>
        <v>0</v>
      </c>
      <c r="CQ783" s="1248"/>
      <c r="CR783" s="1248"/>
      <c r="CS783" s="1248"/>
      <c r="CT783" s="1249"/>
      <c r="CU783" s="1255">
        <f>IF(J783="1 Bedroom",O783,0)</f>
        <v>0</v>
      </c>
      <c r="CV783" s="1255"/>
      <c r="CW783" s="1255"/>
      <c r="CX783" s="1255"/>
      <c r="CY783" s="1255"/>
      <c r="CZ783" s="1255">
        <f>IF(J783="2 Bedrooms",O783,0)</f>
        <v>0</v>
      </c>
      <c r="DA783" s="1255"/>
      <c r="DB783" s="1255"/>
      <c r="DC783" s="1255"/>
      <c r="DD783" s="1255"/>
      <c r="DE783" s="1255">
        <f>IF(J783="3 Bedrooms",O783,0)</f>
        <v>0</v>
      </c>
      <c r="DF783" s="1255"/>
      <c r="DG783" s="1255"/>
      <c r="DH783" s="1255"/>
      <c r="DI783" s="1255"/>
      <c r="DJ783" s="1255">
        <f>IF(J783="4 Bedrooms",O783,0)</f>
        <v>0</v>
      </c>
      <c r="DK783" s="1255"/>
      <c r="DL783" s="1255"/>
      <c r="DM783" s="1255"/>
      <c r="DN783" s="1255"/>
      <c r="DO783" s="1255">
        <f>IF(J783="5 Bedrooms",O783,0)</f>
        <v>0</v>
      </c>
      <c r="DP783" s="1255"/>
      <c r="DQ783" s="1255"/>
      <c r="DR783" s="1255"/>
      <c r="DS783" s="1255"/>
      <c r="DT783" s="1065"/>
    </row>
    <row r="784" spans="1:159" ht="13.2" customHeight="1">
      <c r="J784" s="1264"/>
      <c r="K784" s="1265"/>
      <c r="L784" s="1265"/>
      <c r="M784" s="1265"/>
      <c r="N784" s="1266"/>
      <c r="O784" s="1402"/>
      <c r="P784" s="1402"/>
      <c r="Q784" s="1402"/>
      <c r="R784" s="1402"/>
      <c r="S784" s="1402"/>
      <c r="T784" s="1482"/>
      <c r="U784" s="1483"/>
      <c r="V784" s="1483"/>
      <c r="W784" s="1484"/>
      <c r="X784" s="1478"/>
      <c r="Y784" s="1479"/>
      <c r="Z784" s="1479"/>
      <c r="AA784" s="1479"/>
      <c r="AB784" s="1480"/>
      <c r="AC784" s="1317">
        <f>X784*O784</f>
        <v>0</v>
      </c>
      <c r="AD784" s="1318"/>
      <c r="AE784" s="1318"/>
      <c r="AF784" s="1318"/>
      <c r="AG784" s="1319"/>
      <c r="AH784" s="963"/>
      <c r="AI784" s="963"/>
      <c r="AJ784" s="963"/>
      <c r="AK784" s="963"/>
      <c r="AL784" s="963"/>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247">
        <f>IF(J784="SRO/Studio",O784,0)</f>
        <v>0</v>
      </c>
      <c r="CQ784" s="1248"/>
      <c r="CR784" s="1248"/>
      <c r="CS784" s="1248"/>
      <c r="CT784" s="1249"/>
      <c r="CU784" s="1255">
        <f>IF(J784="1 Bedroom",O784,0)</f>
        <v>0</v>
      </c>
      <c r="CV784" s="1255"/>
      <c r="CW784" s="1255"/>
      <c r="CX784" s="1255"/>
      <c r="CY784" s="1255"/>
      <c r="CZ784" s="1255">
        <f>IF(J784="2 Bedrooms",O784,0)</f>
        <v>0</v>
      </c>
      <c r="DA784" s="1255"/>
      <c r="DB784" s="1255"/>
      <c r="DC784" s="1255"/>
      <c r="DD784" s="1255"/>
      <c r="DE784" s="1255">
        <f>IF(J784="3 Bedrooms",O784,0)</f>
        <v>0</v>
      </c>
      <c r="DF784" s="1255"/>
      <c r="DG784" s="1255"/>
      <c r="DH784" s="1255"/>
      <c r="DI784" s="1255"/>
      <c r="DJ784" s="1255">
        <f>IF(J784="4 Bedrooms",O784,0)</f>
        <v>0</v>
      </c>
      <c r="DK784" s="1255"/>
      <c r="DL784" s="1255"/>
      <c r="DM784" s="1255"/>
      <c r="DN784" s="1255"/>
      <c r="DO784" s="1255">
        <f>IF(J784="5 Bedrooms",O784,0)</f>
        <v>0</v>
      </c>
      <c r="DP784" s="1255"/>
      <c r="DQ784" s="1255"/>
      <c r="DR784" s="1255"/>
      <c r="DS784" s="1255"/>
    </row>
    <row r="785" spans="1:154" ht="13.2" customHeight="1">
      <c r="J785" s="1332" t="s">
        <v>1406</v>
      </c>
      <c r="K785" s="1333"/>
      <c r="L785" s="1333"/>
      <c r="M785" s="1333"/>
      <c r="N785" s="1335"/>
      <c r="O785" s="1250">
        <f>SUM(O781:S784)</f>
        <v>1</v>
      </c>
      <c r="P785" s="1251"/>
      <c r="Q785" s="1251"/>
      <c r="R785" s="1251"/>
      <c r="S785" s="1252"/>
      <c r="X785" s="1332" t="s">
        <v>1407</v>
      </c>
      <c r="Y785" s="1333"/>
      <c r="Z785" s="1333"/>
      <c r="AA785" s="1333"/>
      <c r="AB785" s="1335"/>
      <c r="AC785" s="1317">
        <f>SUM(AC781:AG784)</f>
        <v>0</v>
      </c>
      <c r="AD785" s="1318"/>
      <c r="AE785" s="1318"/>
      <c r="AF785" s="1318"/>
      <c r="AG785" s="1319"/>
      <c r="AI785" s="963"/>
      <c r="AJ785" s="963"/>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250">
        <f>SUM(CP781:CT784)</f>
        <v>0</v>
      </c>
      <c r="CQ785" s="1251"/>
      <c r="CR785" s="1251"/>
      <c r="CS785" s="1251"/>
      <c r="CT785" s="1252"/>
      <c r="CU785" s="1250">
        <f>SUM(CU781:CY784)</f>
        <v>0</v>
      </c>
      <c r="CV785" s="1251"/>
      <c r="CW785" s="1251"/>
      <c r="CX785" s="1251"/>
      <c r="CY785" s="1252"/>
      <c r="CZ785" s="1250">
        <f>SUM(CZ781:DD784)</f>
        <v>0</v>
      </c>
      <c r="DA785" s="1251"/>
      <c r="DB785" s="1251"/>
      <c r="DC785" s="1251"/>
      <c r="DD785" s="1252"/>
      <c r="DE785" s="1250">
        <f>SUM(DE781:DI784)</f>
        <v>1</v>
      </c>
      <c r="DF785" s="1251"/>
      <c r="DG785" s="1251"/>
      <c r="DH785" s="1251"/>
      <c r="DI785" s="1252"/>
      <c r="DJ785" s="1250">
        <f>SUM(DJ781:DN784)</f>
        <v>0</v>
      </c>
      <c r="DK785" s="1251"/>
      <c r="DL785" s="1251"/>
      <c r="DM785" s="1251"/>
      <c r="DN785" s="1252"/>
      <c r="DO785" s="1250">
        <f>SUM(DO781:DS784)</f>
        <v>0</v>
      </c>
      <c r="DP785" s="1251"/>
      <c r="DQ785" s="1251"/>
      <c r="DR785" s="1251"/>
      <c r="DS785" s="1252"/>
      <c r="DU785" s="674">
        <f>CP785+CU785+CZ785+DE785+DJ785+DO785</f>
        <v>1</v>
      </c>
      <c r="DV785" s="38" t="s">
        <v>1423</v>
      </c>
    </row>
    <row r="786" spans="1:154" ht="13.2" customHeight="1">
      <c r="J786" s="37"/>
      <c r="K786" s="37"/>
      <c r="L786" s="37"/>
      <c r="M786" s="37"/>
      <c r="N786" s="37"/>
      <c r="O786" s="1065"/>
      <c r="P786" s="1065"/>
      <c r="Q786" s="1065"/>
      <c r="R786" s="1065"/>
      <c r="S786" s="1065"/>
      <c r="T786" s="37"/>
      <c r="U786" s="37"/>
      <c r="V786" s="37"/>
      <c r="W786" s="37"/>
      <c r="X786" s="37"/>
      <c r="Y786" s="761"/>
      <c r="Z786" s="1058"/>
      <c r="AA786" s="1058"/>
      <c r="AB786" s="1058"/>
      <c r="AC786" s="1058"/>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4">
        <f>CP785*1</f>
        <v>0</v>
      </c>
      <c r="CU786" s="2"/>
      <c r="CV786" s="2"/>
      <c r="CW786" s="2"/>
      <c r="CX786" s="2"/>
      <c r="CY786" s="674">
        <f>CU785*1</f>
        <v>0</v>
      </c>
      <c r="CZ786" s="2"/>
      <c r="DA786" s="2"/>
      <c r="DB786" s="2"/>
      <c r="DC786" s="2"/>
      <c r="DD786" s="674">
        <f>CZ785*2</f>
        <v>0</v>
      </c>
      <c r="DE786" s="2"/>
      <c r="DF786" s="2"/>
      <c r="DG786" s="2"/>
      <c r="DH786" s="2"/>
      <c r="DI786" s="674">
        <f>DE785*3</f>
        <v>3</v>
      </c>
      <c r="DJ786" s="2"/>
      <c r="DK786" s="2"/>
      <c r="DL786" s="2"/>
      <c r="DM786" s="2"/>
      <c r="DN786" s="674">
        <f>DJ785*4</f>
        <v>0</v>
      </c>
      <c r="DO786" s="2"/>
      <c r="DP786" s="2"/>
      <c r="DQ786" s="2"/>
      <c r="DR786" s="2"/>
      <c r="DS786" s="674">
        <f>DO785*5</f>
        <v>0</v>
      </c>
      <c r="DU786" s="674">
        <f>CT786+CY786+DD786+DI786+DN786+DS786</f>
        <v>3</v>
      </c>
      <c r="DV786" s="38" t="s">
        <v>1424</v>
      </c>
    </row>
    <row r="787" spans="1:154" ht="13.2" customHeight="1">
      <c r="B787" s="37"/>
      <c r="C787" s="37"/>
      <c r="D787" s="37"/>
      <c r="E787" s="37"/>
      <c r="F787" s="37"/>
      <c r="G787" s="1065"/>
      <c r="H787" s="1065"/>
      <c r="I787" s="1065"/>
      <c r="J787" s="1300" t="s">
        <v>710</v>
      </c>
      <c r="K787" s="1300"/>
      <c r="L787" s="37"/>
      <c r="M787" s="68" t="s">
        <v>1425</v>
      </c>
      <c r="N787" s="37"/>
      <c r="O787" s="37"/>
      <c r="P787" s="37"/>
      <c r="Q787" s="1065"/>
      <c r="R787" s="1065"/>
      <c r="S787" s="1065"/>
      <c r="T787" s="1065"/>
      <c r="U787" s="1065"/>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3.2" customHeight="1">
      <c r="B788" s="37"/>
      <c r="C788" s="37"/>
      <c r="D788" s="37"/>
      <c r="E788" s="37"/>
      <c r="F788" s="37"/>
      <c r="G788" s="1065"/>
      <c r="H788" s="1065"/>
      <c r="I788" s="1065"/>
      <c r="J788" s="1065"/>
      <c r="K788" s="1065"/>
      <c r="L788" s="37"/>
      <c r="M788" s="68" t="s">
        <v>1426</v>
      </c>
      <c r="N788" s="37"/>
      <c r="O788" s="37"/>
      <c r="P788" s="37"/>
      <c r="Q788" s="1065"/>
      <c r="R788" s="1065"/>
      <c r="S788" s="1065"/>
      <c r="T788" s="1065"/>
      <c r="U788" s="1065"/>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3.2" customHeight="1">
      <c r="A789" s="1" t="s">
        <v>1002</v>
      </c>
      <c r="B789" s="38"/>
      <c r="C789" s="38" t="s">
        <v>209</v>
      </c>
      <c r="D789" s="37"/>
      <c r="E789" s="37"/>
      <c r="F789" s="37"/>
      <c r="G789" s="1065"/>
      <c r="H789" s="1065"/>
      <c r="I789" s="1065"/>
      <c r="J789" s="1065"/>
      <c r="K789" s="1065"/>
      <c r="L789" s="37"/>
      <c r="M789" s="37"/>
      <c r="N789" s="37"/>
      <c r="O789" s="37"/>
      <c r="P789" s="37"/>
      <c r="Q789" s="1065"/>
      <c r="R789" s="1065"/>
      <c r="S789" s="1065"/>
      <c r="T789" s="1065"/>
      <c r="U789" s="1065"/>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3.2" customHeight="1">
      <c r="B790" s="37"/>
      <c r="C790" s="37"/>
      <c r="D790" s="37"/>
      <c r="E790" s="37"/>
      <c r="F790" s="37"/>
      <c r="G790" s="1065"/>
      <c r="H790" s="1065"/>
      <c r="I790" s="1065"/>
      <c r="J790" s="360"/>
      <c r="K790" s="1065"/>
      <c r="L790" s="37"/>
      <c r="M790" s="37"/>
      <c r="N790" s="37"/>
      <c r="O790" s="37"/>
      <c r="P790" s="37"/>
      <c r="Q790" s="1065"/>
      <c r="R790" s="1065"/>
      <c r="S790" s="1065"/>
      <c r="T790" s="1065"/>
      <c r="U790" s="1065"/>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3.2" customHeight="1">
      <c r="J791" s="1279" t="s">
        <v>1386</v>
      </c>
      <c r="K791" s="1280"/>
      <c r="L791" s="1280"/>
      <c r="M791" s="1280"/>
      <c r="N791" s="1281"/>
      <c r="O791" s="1507" t="s">
        <v>1387</v>
      </c>
      <c r="P791" s="1507"/>
      <c r="Q791" s="1507"/>
      <c r="R791" s="1507"/>
      <c r="S791" s="1507"/>
      <c r="T791" s="1489" t="s">
        <v>1388</v>
      </c>
      <c r="U791" s="1490"/>
      <c r="V791" s="1490"/>
      <c r="W791" s="1491"/>
      <c r="X791" s="1279" t="s">
        <v>1389</v>
      </c>
      <c r="Y791" s="1280"/>
      <c r="Z791" s="1280"/>
      <c r="AA791" s="1280"/>
      <c r="AB791" s="1281"/>
      <c r="AC791" s="1279" t="s">
        <v>1421</v>
      </c>
      <c r="AD791" s="1280"/>
      <c r="AE791" s="1280"/>
      <c r="AF791" s="1280"/>
      <c r="AG791" s="1281"/>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3.2" customHeight="1">
      <c r="J792" s="1282"/>
      <c r="K792" s="1283"/>
      <c r="L792" s="1283"/>
      <c r="M792" s="1283"/>
      <c r="N792" s="1284"/>
      <c r="O792" s="1507"/>
      <c r="P792" s="1507"/>
      <c r="Q792" s="1507"/>
      <c r="R792" s="1507"/>
      <c r="S792" s="1507"/>
      <c r="T792" s="1492"/>
      <c r="U792" s="1493"/>
      <c r="V792" s="1493"/>
      <c r="W792" s="1494"/>
      <c r="X792" s="1282"/>
      <c r="Y792" s="1283"/>
      <c r="Z792" s="1283"/>
      <c r="AA792" s="1283"/>
      <c r="AB792" s="1284"/>
      <c r="AC792" s="1282"/>
      <c r="AD792" s="1283"/>
      <c r="AE792" s="1283"/>
      <c r="AF792" s="1283"/>
      <c r="AG792" s="1284"/>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3.2" customHeight="1">
      <c r="J793" s="1282"/>
      <c r="K793" s="1283"/>
      <c r="L793" s="1283"/>
      <c r="M793" s="1283"/>
      <c r="N793" s="1284"/>
      <c r="O793" s="1507"/>
      <c r="P793" s="1507"/>
      <c r="Q793" s="1507"/>
      <c r="R793" s="1507"/>
      <c r="S793" s="1507"/>
      <c r="T793" s="1492"/>
      <c r="U793" s="1493"/>
      <c r="V793" s="1493"/>
      <c r="W793" s="1494"/>
      <c r="X793" s="1282"/>
      <c r="Y793" s="1283"/>
      <c r="Z793" s="1283"/>
      <c r="AA793" s="1283"/>
      <c r="AB793" s="1284"/>
      <c r="AC793" s="1282"/>
      <c r="AD793" s="1283"/>
      <c r="AE793" s="1283"/>
      <c r="AF793" s="1283"/>
      <c r="AG793" s="1284"/>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3.2" customHeight="1">
      <c r="J794" s="1285"/>
      <c r="K794" s="1286"/>
      <c r="L794" s="1286"/>
      <c r="M794" s="1286"/>
      <c r="N794" s="1287"/>
      <c r="O794" s="1507"/>
      <c r="P794" s="1507"/>
      <c r="Q794" s="1507"/>
      <c r="R794" s="1507"/>
      <c r="S794" s="1507"/>
      <c r="T794" s="1495"/>
      <c r="U794" s="1496"/>
      <c r="V794" s="1496"/>
      <c r="W794" s="1497"/>
      <c r="X794" s="1285"/>
      <c r="Y794" s="1286"/>
      <c r="Z794" s="1286"/>
      <c r="AA794" s="1286"/>
      <c r="AB794" s="1287"/>
      <c r="AC794" s="1285"/>
      <c r="AD794" s="1286"/>
      <c r="AE794" s="1286"/>
      <c r="AF794" s="1286"/>
      <c r="AG794" s="1287"/>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1427</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1428</v>
      </c>
      <c r="DV794" s="2"/>
      <c r="DW794" s="2"/>
      <c r="DX794" s="2"/>
      <c r="DY794" s="2"/>
      <c r="DZ794" s="2"/>
      <c r="EA794" s="2"/>
      <c r="EB794" s="2"/>
      <c r="EC794" s="2"/>
      <c r="ED794" s="2"/>
      <c r="EE794" s="2"/>
      <c r="EF794" s="2"/>
      <c r="EG794" s="2"/>
      <c r="EH794" s="2"/>
    </row>
    <row r="795" spans="1:154" ht="13.2" customHeight="1">
      <c r="J795" s="1264"/>
      <c r="K795" s="1265"/>
      <c r="L795" s="1265"/>
      <c r="M795" s="1265"/>
      <c r="N795" s="1266"/>
      <c r="O795" s="1402"/>
      <c r="P795" s="1402"/>
      <c r="Q795" s="1402"/>
      <c r="R795" s="1402"/>
      <c r="S795" s="1402"/>
      <c r="T795" s="1482"/>
      <c r="U795" s="1483"/>
      <c r="V795" s="1483"/>
      <c r="W795" s="1484"/>
      <c r="X795" s="1478"/>
      <c r="Y795" s="1479"/>
      <c r="Z795" s="1479"/>
      <c r="AA795" s="1479"/>
      <c r="AB795" s="1480"/>
      <c r="AC795" s="1317">
        <f t="shared" ref="AC795:AC804" si="42">X795*O795</f>
        <v>0</v>
      </c>
      <c r="AD795" s="1318"/>
      <c r="AE795" s="1318"/>
      <c r="AF795" s="1318"/>
      <c r="AG795" s="1319"/>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0</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1065"/>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1" customFormat="1" ht="13.2" customHeight="1">
      <c r="A796"/>
      <c r="B796"/>
      <c r="C796"/>
      <c r="D796"/>
      <c r="E796"/>
      <c r="F796"/>
      <c r="G796"/>
      <c r="H796"/>
      <c r="I796"/>
      <c r="J796" s="1264"/>
      <c r="K796" s="1265"/>
      <c r="L796" s="1265"/>
      <c r="M796" s="1265"/>
      <c r="N796" s="1266"/>
      <c r="O796" s="1402"/>
      <c r="P796" s="1402"/>
      <c r="Q796" s="1402"/>
      <c r="R796" s="1402"/>
      <c r="S796" s="1402"/>
      <c r="T796" s="1482"/>
      <c r="U796" s="1483"/>
      <c r="V796" s="1483"/>
      <c r="W796" s="1484"/>
      <c r="X796" s="1478"/>
      <c r="Y796" s="1479"/>
      <c r="Z796" s="1479"/>
      <c r="AA796" s="1479"/>
      <c r="AB796" s="1480"/>
      <c r="AC796" s="1317">
        <f t="shared" si="42"/>
        <v>0</v>
      </c>
      <c r="AD796" s="1318"/>
      <c r="AE796" s="1318"/>
      <c r="AF796" s="1318"/>
      <c r="AG796" s="1319"/>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0</v>
      </c>
      <c r="DF796" s="1248"/>
      <c r="DG796" s="1248"/>
      <c r="DH796" s="1248"/>
      <c r="DI796" s="1249"/>
      <c r="DJ796" s="1247">
        <f t="shared" si="47"/>
        <v>0</v>
      </c>
      <c r="DK796" s="1248"/>
      <c r="DL796" s="1248"/>
      <c r="DM796" s="1248"/>
      <c r="DN796" s="1249"/>
      <c r="DO796" s="1247">
        <f t="shared" si="48"/>
        <v>0</v>
      </c>
      <c r="DP796" s="1248"/>
      <c r="DQ796" s="1248"/>
      <c r="DR796" s="1248"/>
      <c r="DS796" s="1249"/>
      <c r="DT796" s="1065"/>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1" customFormat="1" ht="13.2" customHeight="1">
      <c r="A797"/>
      <c r="B797"/>
      <c r="C797"/>
      <c r="D797"/>
      <c r="E797"/>
      <c r="F797"/>
      <c r="G797"/>
      <c r="H797"/>
      <c r="I797"/>
      <c r="J797" s="1264"/>
      <c r="K797" s="1265"/>
      <c r="L797" s="1265"/>
      <c r="M797" s="1265"/>
      <c r="N797" s="1266"/>
      <c r="O797" s="1402"/>
      <c r="P797" s="1402"/>
      <c r="Q797" s="1402"/>
      <c r="R797" s="1402"/>
      <c r="S797" s="1402"/>
      <c r="T797" s="1482"/>
      <c r="U797" s="1483"/>
      <c r="V797" s="1483"/>
      <c r="W797" s="1484"/>
      <c r="X797" s="1478"/>
      <c r="Y797" s="1479"/>
      <c r="Z797" s="1479"/>
      <c r="AA797" s="1479"/>
      <c r="AB797" s="1480"/>
      <c r="AC797" s="1317">
        <f t="shared" si="42"/>
        <v>0</v>
      </c>
      <c r="AD797" s="1318"/>
      <c r="AE797" s="1318"/>
      <c r="AF797" s="1318"/>
      <c r="AG797" s="1319"/>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1065"/>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1" customFormat="1" ht="13.2" customHeight="1">
      <c r="A798"/>
      <c r="B798"/>
      <c r="C798"/>
      <c r="D798"/>
      <c r="E798"/>
      <c r="F798"/>
      <c r="G798"/>
      <c r="H798"/>
      <c r="I798"/>
      <c r="J798" s="1264"/>
      <c r="K798" s="1265"/>
      <c r="L798" s="1265"/>
      <c r="M798" s="1265"/>
      <c r="N798" s="1266"/>
      <c r="O798" s="1402"/>
      <c r="P798" s="1402"/>
      <c r="Q798" s="1402"/>
      <c r="R798" s="1402"/>
      <c r="S798" s="1402"/>
      <c r="T798" s="1482"/>
      <c r="U798" s="1483"/>
      <c r="V798" s="1483"/>
      <c r="W798" s="1484"/>
      <c r="X798" s="1478"/>
      <c r="Y798" s="1479"/>
      <c r="Z798" s="1479"/>
      <c r="AA798" s="1479"/>
      <c r="AB798" s="1480"/>
      <c r="AC798" s="1317">
        <f t="shared" si="42"/>
        <v>0</v>
      </c>
      <c r="AD798" s="1318"/>
      <c r="AE798" s="1318"/>
      <c r="AF798" s="1318"/>
      <c r="AG798" s="1319"/>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1065"/>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1" customFormat="1" ht="13.2" customHeight="1">
      <c r="A799"/>
      <c r="B799"/>
      <c r="C799"/>
      <c r="D799"/>
      <c r="E799"/>
      <c r="F799"/>
      <c r="G799"/>
      <c r="H799"/>
      <c r="I799"/>
      <c r="J799" s="1264"/>
      <c r="K799" s="1265"/>
      <c r="L799" s="1265"/>
      <c r="M799" s="1265"/>
      <c r="N799" s="1266"/>
      <c r="O799" s="1402"/>
      <c r="P799" s="1402"/>
      <c r="Q799" s="1402"/>
      <c r="R799" s="1402"/>
      <c r="S799" s="1402"/>
      <c r="T799" s="1482"/>
      <c r="U799" s="1483"/>
      <c r="V799" s="1483"/>
      <c r="W799" s="1484"/>
      <c r="X799" s="1478"/>
      <c r="Y799" s="1479"/>
      <c r="Z799" s="1479"/>
      <c r="AA799" s="1479"/>
      <c r="AB799" s="1480"/>
      <c r="AC799" s="1317">
        <f t="shared" si="42"/>
        <v>0</v>
      </c>
      <c r="AD799" s="1318"/>
      <c r="AE799" s="1318"/>
      <c r="AF799" s="1318"/>
      <c r="AG799" s="1319"/>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1065"/>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1" customFormat="1" ht="13.2" customHeight="1">
      <c r="A800"/>
      <c r="B800"/>
      <c r="C800"/>
      <c r="D800"/>
      <c r="E800"/>
      <c r="F800"/>
      <c r="G800"/>
      <c r="H800"/>
      <c r="I800"/>
      <c r="J800" s="1264"/>
      <c r="K800" s="1265"/>
      <c r="L800" s="1265"/>
      <c r="M800" s="1265"/>
      <c r="N800" s="1266"/>
      <c r="O800" s="1402"/>
      <c r="P800" s="1402"/>
      <c r="Q800" s="1402"/>
      <c r="R800" s="1402"/>
      <c r="S800" s="1402"/>
      <c r="T800" s="1482"/>
      <c r="U800" s="1483"/>
      <c r="V800" s="1483"/>
      <c r="W800" s="1484"/>
      <c r="X800" s="1478"/>
      <c r="Y800" s="1479"/>
      <c r="Z800" s="1479"/>
      <c r="AA800" s="1479"/>
      <c r="AB800" s="1480"/>
      <c r="AC800" s="1317">
        <f t="shared" si="42"/>
        <v>0</v>
      </c>
      <c r="AD800" s="1318"/>
      <c r="AE800" s="1318"/>
      <c r="AF800" s="1318"/>
      <c r="AG800" s="1319"/>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1065"/>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1" customFormat="1" ht="13.2" customHeight="1">
      <c r="A801"/>
      <c r="B801"/>
      <c r="C801"/>
      <c r="D801"/>
      <c r="E801"/>
      <c r="F801"/>
      <c r="G801"/>
      <c r="H801"/>
      <c r="I801"/>
      <c r="J801" s="1264"/>
      <c r="K801" s="1265"/>
      <c r="L801" s="1265"/>
      <c r="M801" s="1265"/>
      <c r="N801" s="1266"/>
      <c r="O801" s="1402"/>
      <c r="P801" s="1402"/>
      <c r="Q801" s="1402"/>
      <c r="R801" s="1402"/>
      <c r="S801" s="1402"/>
      <c r="T801" s="1482"/>
      <c r="U801" s="1483"/>
      <c r="V801" s="1483"/>
      <c r="W801" s="1484"/>
      <c r="X801" s="1478"/>
      <c r="Y801" s="1479"/>
      <c r="Z801" s="1479"/>
      <c r="AA801" s="1479"/>
      <c r="AB801" s="1480"/>
      <c r="AC801" s="1317">
        <f t="shared" si="42"/>
        <v>0</v>
      </c>
      <c r="AD801" s="1318"/>
      <c r="AE801" s="1318"/>
      <c r="AF801" s="1318"/>
      <c r="AG801" s="1319"/>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1065"/>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1" customFormat="1" ht="13.2" customHeight="1">
      <c r="A802"/>
      <c r="B802"/>
      <c r="C802"/>
      <c r="D802"/>
      <c r="E802"/>
      <c r="F802"/>
      <c r="G802"/>
      <c r="H802"/>
      <c r="I802"/>
      <c r="J802" s="1264"/>
      <c r="K802" s="1265"/>
      <c r="L802" s="1265"/>
      <c r="M802" s="1265"/>
      <c r="N802" s="1266"/>
      <c r="O802" s="1402"/>
      <c r="P802" s="1402"/>
      <c r="Q802" s="1402"/>
      <c r="R802" s="1402"/>
      <c r="S802" s="1402"/>
      <c r="T802" s="1482"/>
      <c r="U802" s="1483"/>
      <c r="V802" s="1483"/>
      <c r="W802" s="1484"/>
      <c r="X802" s="1478"/>
      <c r="Y802" s="1479"/>
      <c r="Z802" s="1479"/>
      <c r="AA802" s="1479"/>
      <c r="AB802" s="1480"/>
      <c r="AC802" s="1317">
        <f t="shared" si="42"/>
        <v>0</v>
      </c>
      <c r="AD802" s="1318"/>
      <c r="AE802" s="1318"/>
      <c r="AF802" s="1318"/>
      <c r="AG802" s="1319"/>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1065"/>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1" customFormat="1" ht="13.2" customHeight="1">
      <c r="A803"/>
      <c r="B803"/>
      <c r="C803"/>
      <c r="D803"/>
      <c r="E803"/>
      <c r="F803"/>
      <c r="G803"/>
      <c r="H803"/>
      <c r="I803"/>
      <c r="J803" s="1264"/>
      <c r="K803" s="1265"/>
      <c r="L803" s="1265"/>
      <c r="M803" s="1265"/>
      <c r="N803" s="1266"/>
      <c r="O803" s="1402"/>
      <c r="P803" s="1402"/>
      <c r="Q803" s="1402"/>
      <c r="R803" s="1402"/>
      <c r="S803" s="1402"/>
      <c r="T803" s="1482"/>
      <c r="U803" s="1483"/>
      <c r="V803" s="1483"/>
      <c r="W803" s="1484"/>
      <c r="X803" s="1478"/>
      <c r="Y803" s="1479"/>
      <c r="Z803" s="1479"/>
      <c r="AA803" s="1479"/>
      <c r="AB803" s="1480"/>
      <c r="AC803" s="1317">
        <f t="shared" si="42"/>
        <v>0</v>
      </c>
      <c r="AD803" s="1318"/>
      <c r="AE803" s="1318"/>
      <c r="AF803" s="1318"/>
      <c r="AG803" s="1319"/>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1065"/>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3" customFormat="1" ht="13.2" customHeight="1">
      <c r="A804"/>
      <c r="B804"/>
      <c r="C804"/>
      <c r="D804"/>
      <c r="E804"/>
      <c r="F804"/>
      <c r="G804"/>
      <c r="H804"/>
      <c r="I804"/>
      <c r="J804" s="1264"/>
      <c r="K804" s="1265"/>
      <c r="L804" s="1265"/>
      <c r="M804" s="1265"/>
      <c r="N804" s="1266"/>
      <c r="O804" s="1402"/>
      <c r="P804" s="1402"/>
      <c r="Q804" s="1402"/>
      <c r="R804" s="1402"/>
      <c r="S804" s="1402"/>
      <c r="T804" s="1482"/>
      <c r="U804" s="1483"/>
      <c r="V804" s="1483"/>
      <c r="W804" s="1484"/>
      <c r="X804" s="1478"/>
      <c r="Y804" s="1479"/>
      <c r="Z804" s="1479"/>
      <c r="AA804" s="1479"/>
      <c r="AB804" s="1480"/>
      <c r="AC804" s="1317">
        <f t="shared" si="42"/>
        <v>0</v>
      </c>
      <c r="AD804" s="1318"/>
      <c r="AE804" s="1318"/>
      <c r="AF804" s="1318"/>
      <c r="AG804" s="1319"/>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1065"/>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3" customFormat="1" ht="13.2" customHeight="1">
      <c r="A805"/>
      <c r="B805"/>
      <c r="C805"/>
      <c r="D805"/>
      <c r="E805"/>
      <c r="F805"/>
      <c r="G805"/>
      <c r="H805"/>
      <c r="I805"/>
      <c r="J805" s="1332" t="s">
        <v>1406</v>
      </c>
      <c r="K805" s="1333"/>
      <c r="L805" s="1333"/>
      <c r="M805" s="1333"/>
      <c r="N805" s="1335"/>
      <c r="O805" s="1268">
        <f>SUM(O795:S804)</f>
        <v>0</v>
      </c>
      <c r="P805" s="1268"/>
      <c r="Q805" s="1268"/>
      <c r="R805" s="1268"/>
      <c r="S805" s="1268"/>
      <c r="T805"/>
      <c r="U805"/>
      <c r="V805"/>
      <c r="W805"/>
      <c r="X805" s="702" t="s">
        <v>1407</v>
      </c>
      <c r="Y805" s="9"/>
      <c r="Z805" s="9"/>
      <c r="AA805" s="9"/>
      <c r="AB805" s="706"/>
      <c r="AC805" s="1317">
        <f>SUM(AC795:AG804)</f>
        <v>0</v>
      </c>
      <c r="AD805" s="1318"/>
      <c r="AE805" s="1318"/>
      <c r="AF805" s="1318"/>
      <c r="AG805" s="1319"/>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250">
        <f>SUM(CP795:CT804)</f>
        <v>0</v>
      </c>
      <c r="CQ805" s="1251"/>
      <c r="CR805" s="1251"/>
      <c r="CS805" s="1251"/>
      <c r="CT805" s="1252"/>
      <c r="CU805" s="1250">
        <f>SUM(CU795:CY804)</f>
        <v>0</v>
      </c>
      <c r="CV805" s="1251"/>
      <c r="CW805" s="1251"/>
      <c r="CX805" s="1251"/>
      <c r="CY805" s="1252"/>
      <c r="CZ805" s="1250">
        <f>SUM(CZ795:DD804)</f>
        <v>0</v>
      </c>
      <c r="DA805" s="1251"/>
      <c r="DB805" s="1251"/>
      <c r="DC805" s="1251"/>
      <c r="DD805" s="1252"/>
      <c r="DE805" s="1250">
        <f>SUM(DE795:DI804)</f>
        <v>0</v>
      </c>
      <c r="DF805" s="1251"/>
      <c r="DG805" s="1251"/>
      <c r="DH805" s="1251"/>
      <c r="DI805" s="1252"/>
      <c r="DJ805" s="1250">
        <f>SUM(DJ795:DN804)</f>
        <v>0</v>
      </c>
      <c r="DK805" s="1251"/>
      <c r="DL805" s="1251"/>
      <c r="DM805" s="1251"/>
      <c r="DN805" s="1252"/>
      <c r="DO805" s="1250">
        <f>SUM(DO795:DS804)</f>
        <v>0</v>
      </c>
      <c r="DP805" s="1251"/>
      <c r="DQ805" s="1251"/>
      <c r="DR805" s="1251"/>
      <c r="DS805" s="1252"/>
      <c r="DT805" s="1065"/>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3" customFormat="1" ht="13.2" customHeight="1">
      <c r="A806"/>
      <c r="B806"/>
      <c r="C806" s="1546" t="str">
        <f>IF(O805&lt;&gt;AG447,"! Total market rate units in the Unit Mix Table above does not match the number of  market rate units on row #"&amp;TEXT(ROW(D447),"#"),"")</f>
        <v/>
      </c>
      <c r="D806" s="1546"/>
      <c r="E806" s="1546"/>
      <c r="F806" s="1546"/>
      <c r="G806" s="1546"/>
      <c r="H806" s="1546"/>
      <c r="I806" s="1546"/>
      <c r="J806" s="1546"/>
      <c r="K806" s="1546"/>
      <c r="L806" s="1546"/>
      <c r="M806" s="1546"/>
      <c r="N806" s="1546"/>
      <c r="O806" s="1546"/>
      <c r="P806" s="1546"/>
      <c r="Q806" s="1546"/>
      <c r="R806" s="1546"/>
      <c r="S806" s="1546"/>
      <c r="T806" s="1546"/>
      <c r="U806" s="1546"/>
      <c r="V806" s="1546"/>
      <c r="W806" s="1546"/>
      <c r="X806" s="1546"/>
      <c r="Y806" s="1546"/>
      <c r="Z806" s="1546"/>
      <c r="AA806" s="1546"/>
      <c r="AB806" s="1546"/>
      <c r="AC806" s="1546"/>
      <c r="AD806" s="1546"/>
      <c r="AE806" s="1546"/>
      <c r="AF806" s="1546"/>
      <c r="AG806" s="1546"/>
      <c r="AH806" s="1546"/>
      <c r="AI806" s="1546"/>
      <c r="AJ806" s="1546"/>
      <c r="AK806" s="1546"/>
      <c r="AL806" s="1546"/>
      <c r="AM806" s="1546"/>
      <c r="AN806" s="1546"/>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4">
        <f>CP805*1</f>
        <v>0</v>
      </c>
      <c r="CU806" s="2"/>
      <c r="CV806" s="2"/>
      <c r="CW806" s="2"/>
      <c r="CX806" s="2"/>
      <c r="CY806" s="674">
        <f>CU805*1</f>
        <v>0</v>
      </c>
      <c r="CZ806" s="2"/>
      <c r="DA806" s="2"/>
      <c r="DB806" s="2"/>
      <c r="DC806" s="2"/>
      <c r="DD806" s="674">
        <f>CZ805*2</f>
        <v>0</v>
      </c>
      <c r="DE806" s="2"/>
      <c r="DF806" s="2"/>
      <c r="DG806" s="2"/>
      <c r="DH806" s="2"/>
      <c r="DI806" s="674">
        <f>DE805*3</f>
        <v>0</v>
      </c>
      <c r="DJ806" s="2"/>
      <c r="DK806" s="2"/>
      <c r="DL806" s="2"/>
      <c r="DM806" s="2"/>
      <c r="DN806" s="674">
        <f>DJ805*4</f>
        <v>0</v>
      </c>
      <c r="DO806" s="2"/>
      <c r="DP806" s="2"/>
      <c r="DQ806" s="2"/>
      <c r="DR806" s="2"/>
      <c r="DS806" s="674">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3.2" customHeight="1">
      <c r="A807"/>
      <c r="B807"/>
      <c r="C807" s="1546"/>
      <c r="D807" s="1546"/>
      <c r="E807" s="1546"/>
      <c r="F807" s="1546"/>
      <c r="G807" s="1546"/>
      <c r="H807" s="1546"/>
      <c r="I807" s="1546"/>
      <c r="J807" s="1546"/>
      <c r="K807" s="1546"/>
      <c r="L807" s="1546"/>
      <c r="M807" s="1546"/>
      <c r="N807" s="1546"/>
      <c r="O807" s="1546"/>
      <c r="P807" s="1546"/>
      <c r="Q807" s="1546"/>
      <c r="R807" s="1546"/>
      <c r="S807" s="1546"/>
      <c r="T807" s="1546"/>
      <c r="U807" s="1546"/>
      <c r="V807" s="1546"/>
      <c r="W807" s="1546"/>
      <c r="X807" s="1546"/>
      <c r="Y807" s="1546"/>
      <c r="Z807" s="1546"/>
      <c r="AA807" s="1546"/>
      <c r="AB807" s="1546"/>
      <c r="AC807" s="1546"/>
      <c r="AD807" s="1546"/>
      <c r="AE807" s="1546"/>
      <c r="AF807" s="1546"/>
      <c r="AG807" s="1546"/>
      <c r="AH807" s="1546"/>
      <c r="AI807" s="1546"/>
      <c r="AJ807" s="1546"/>
      <c r="AK807" s="1546"/>
      <c r="AL807" s="1546"/>
      <c r="AM807" s="1546"/>
      <c r="AN807" s="1546"/>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4">
        <f>CP805+CU805+CZ805+DE805+DJ805+DO805</f>
        <v>0</v>
      </c>
      <c r="DV807" s="38" t="s">
        <v>1429</v>
      </c>
      <c r="DW807" s="2"/>
      <c r="DX807" s="2"/>
      <c r="DY807" s="2"/>
      <c r="DZ807" s="2"/>
      <c r="EA807" s="2"/>
      <c r="EB807" s="2"/>
      <c r="EC807" s="2"/>
      <c r="ED807" s="2"/>
      <c r="EE807" s="2"/>
      <c r="EF807" s="2"/>
      <c r="EG807" s="2"/>
      <c r="EH807" s="2"/>
      <c r="EI807"/>
      <c r="EJ807"/>
      <c r="EK807"/>
      <c r="EL807"/>
      <c r="EM807"/>
      <c r="EN807"/>
      <c r="EO807"/>
      <c r="EP807"/>
      <c r="EQ807"/>
      <c r="ER807"/>
      <c r="ES807" s="37" t="s">
        <v>1430</v>
      </c>
      <c r="ET807" s="1261">
        <f>SUM(DU805:EX805)</f>
        <v>0</v>
      </c>
      <c r="EU807" s="1262"/>
      <c r="EV807" s="1262"/>
      <c r="EW807" s="1262"/>
      <c r="EX807" s="1263"/>
    </row>
    <row r="808" spans="1:154" s="3" customFormat="1" ht="13.2" customHeight="1">
      <c r="A808"/>
      <c r="B808"/>
      <c r="C808"/>
      <c r="D808"/>
      <c r="E808"/>
      <c r="F808"/>
      <c r="G808"/>
      <c r="H808"/>
      <c r="I808"/>
      <c r="J808" s="1082"/>
      <c r="K808" s="4"/>
      <c r="L808" s="4"/>
      <c r="M808" s="4"/>
      <c r="N808" s="4"/>
      <c r="O808" s="4"/>
      <c r="P808" s="4"/>
      <c r="Q808" s="4"/>
      <c r="R808" s="4"/>
      <c r="S808" s="4"/>
      <c r="T808" s="4"/>
      <c r="U808" s="4"/>
      <c r="V808" s="4"/>
      <c r="W808" s="4"/>
      <c r="X808" s="1076" t="s">
        <v>1431</v>
      </c>
      <c r="Y808" s="1488">
        <f>O761+AC785+AC805</f>
        <v>173674</v>
      </c>
      <c r="Z808" s="1488"/>
      <c r="AA808" s="1488"/>
      <c r="AB808" s="1488"/>
      <c r="AC808" s="1488"/>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4">
        <f>CT806+CY806+DD806+DI806+DN806+DS806</f>
        <v>0</v>
      </c>
      <c r="DV808" s="38" t="s">
        <v>1432</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3.2" customHeight="1">
      <c r="A809"/>
      <c r="B809"/>
      <c r="C809"/>
      <c r="D809"/>
      <c r="E809"/>
      <c r="F809"/>
      <c r="G809"/>
      <c r="H809"/>
      <c r="I809"/>
      <c r="J809" s="31"/>
      <c r="K809" s="32"/>
      <c r="L809" s="32"/>
      <c r="M809" s="32"/>
      <c r="N809" s="32"/>
      <c r="O809" s="32"/>
      <c r="P809" s="32"/>
      <c r="Q809" s="32"/>
      <c r="R809" s="32"/>
      <c r="S809" s="32"/>
      <c r="T809" s="32"/>
      <c r="U809" s="32"/>
      <c r="V809" s="32"/>
      <c r="W809" s="32"/>
      <c r="X809" s="1092" t="s">
        <v>1433</v>
      </c>
      <c r="Y809" s="1488">
        <f>(O761+AC785+AC805)*12</f>
        <v>2084088</v>
      </c>
      <c r="Z809" s="1488"/>
      <c r="AA809" s="1488"/>
      <c r="AB809" s="1488"/>
      <c r="AC809" s="1488"/>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1434</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3.2"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250">
        <f>CP761+CP785+CP805</f>
        <v>4</v>
      </c>
      <c r="CQ810" s="1251"/>
      <c r="CR810" s="1251"/>
      <c r="CS810" s="1251"/>
      <c r="CT810" s="1252"/>
      <c r="CU810" s="1250">
        <f>CU761+CU785+CU805</f>
        <v>45</v>
      </c>
      <c r="CV810" s="1251"/>
      <c r="CW810" s="1251"/>
      <c r="CX810" s="1251"/>
      <c r="CY810" s="1252"/>
      <c r="CZ810" s="1250">
        <f>CZ761+CZ785+CZ805</f>
        <v>25</v>
      </c>
      <c r="DA810" s="1251"/>
      <c r="DB810" s="1251"/>
      <c r="DC810" s="1251"/>
      <c r="DD810" s="1252"/>
      <c r="DE810" s="1250">
        <f>DE761+DE785+DE805</f>
        <v>26</v>
      </c>
      <c r="DF810" s="1251"/>
      <c r="DG810" s="1251"/>
      <c r="DH810" s="1251"/>
      <c r="DI810" s="1252"/>
      <c r="DJ810" s="1250">
        <f>DJ761+DJ785+DJ805</f>
        <v>0</v>
      </c>
      <c r="DK810" s="1251"/>
      <c r="DL810" s="1251"/>
      <c r="DM810" s="1251"/>
      <c r="DN810" s="1252"/>
      <c r="DO810" s="1250">
        <f>DO805+DO785+DO761</f>
        <v>0</v>
      </c>
      <c r="DP810" s="1251"/>
      <c r="DQ810" s="1251"/>
      <c r="DR810" s="1251"/>
      <c r="DS810" s="1252"/>
      <c r="DT810" s="2"/>
      <c r="DU810" s="674">
        <f>DU763+DU808</f>
        <v>174</v>
      </c>
      <c r="DV810" s="38" t="s">
        <v>1435</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3.2" customHeight="1">
      <c r="A811" s="1" t="s">
        <v>1020</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3.2" customHeight="1">
      <c r="A812" s="1"/>
      <c r="B812" s="1"/>
      <c r="C812" s="1" t="s">
        <v>1436</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3.2"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3.2" customHeight="1">
      <c r="A814"/>
      <c r="B814"/>
      <c r="C814"/>
      <c r="D814"/>
      <c r="E814"/>
      <c r="F814"/>
      <c r="G814"/>
      <c r="H814" s="1082" t="s">
        <v>1437</v>
      </c>
      <c r="I814" s="4"/>
      <c r="J814" s="4"/>
      <c r="K814" s="4"/>
      <c r="L814" s="4"/>
      <c r="M814" s="4"/>
      <c r="N814" s="4"/>
      <c r="O814" s="4"/>
      <c r="P814" s="4"/>
      <c r="Q814" s="4"/>
      <c r="R814" s="4"/>
      <c r="S814" s="4"/>
      <c r="T814" s="4"/>
      <c r="U814" s="4"/>
      <c r="V814" s="4"/>
      <c r="W814" s="4"/>
      <c r="X814" s="4"/>
      <c r="Y814" s="4"/>
      <c r="Z814" s="1526">
        <v>30</v>
      </c>
      <c r="AA814" s="1524"/>
      <c r="AB814" s="1524"/>
      <c r="AC814" s="1524"/>
      <c r="AD814" s="1524"/>
      <c r="AE814" s="1525"/>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3.2" customHeight="1">
      <c r="A815"/>
      <c r="B815"/>
      <c r="C815"/>
      <c r="D815"/>
      <c r="E815"/>
      <c r="F815"/>
      <c r="G815"/>
      <c r="H815" s="1082" t="s">
        <v>1438</v>
      </c>
      <c r="I815" s="4"/>
      <c r="J815" s="4"/>
      <c r="K815" s="4"/>
      <c r="L815" s="4"/>
      <c r="M815" s="4"/>
      <c r="N815" s="4"/>
      <c r="O815" s="4"/>
      <c r="P815" s="4"/>
      <c r="Q815" s="4"/>
      <c r="R815" s="4"/>
      <c r="S815" s="4"/>
      <c r="T815" s="4"/>
      <c r="U815" s="4"/>
      <c r="V815" s="4"/>
      <c r="W815" s="4"/>
      <c r="X815" s="4"/>
      <c r="Y815" s="4"/>
      <c r="Z815" s="1523">
        <v>15</v>
      </c>
      <c r="AA815" s="1524"/>
      <c r="AB815" s="1524"/>
      <c r="AC815" s="1524"/>
      <c r="AD815" s="1524"/>
      <c r="AE815" s="1525"/>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3.2" customHeight="1">
      <c r="A816"/>
      <c r="B816"/>
      <c r="C816"/>
      <c r="D816"/>
      <c r="E816"/>
      <c r="F816"/>
      <c r="G816"/>
      <c r="H816" s="1082" t="s">
        <v>1439</v>
      </c>
      <c r="I816" s="4"/>
      <c r="J816" s="4"/>
      <c r="K816" s="4"/>
      <c r="L816" s="4"/>
      <c r="M816" s="4"/>
      <c r="N816" s="4"/>
      <c r="O816" s="4"/>
      <c r="P816" s="4"/>
      <c r="Q816" s="4"/>
      <c r="R816" s="4"/>
      <c r="S816" s="4"/>
      <c r="T816" s="4"/>
      <c r="U816" s="4"/>
      <c r="V816" s="4"/>
      <c r="W816" s="4"/>
      <c r="X816" s="4"/>
      <c r="Y816" s="4"/>
      <c r="Z816" s="1512">
        <v>50061</v>
      </c>
      <c r="AA816" s="1407"/>
      <c r="AB816" s="1407"/>
      <c r="AC816" s="1407"/>
      <c r="AD816" s="1407"/>
      <c r="AE816" s="1513"/>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3.2" customHeight="1">
      <c r="A817"/>
      <c r="B817"/>
      <c r="C817"/>
      <c r="D817"/>
      <c r="E817"/>
      <c r="F817"/>
      <c r="G817"/>
      <c r="H817" s="1082"/>
      <c r="I817" s="4"/>
      <c r="J817" s="4"/>
      <c r="K817" s="4"/>
      <c r="L817" s="4"/>
      <c r="M817" s="4"/>
      <c r="N817" s="4"/>
      <c r="O817" s="4"/>
      <c r="P817" s="4"/>
      <c r="Q817" s="4"/>
      <c r="R817" s="4"/>
      <c r="S817" s="4"/>
      <c r="T817" s="4"/>
      <c r="U817" s="4"/>
      <c r="V817" s="4"/>
      <c r="W817" s="4"/>
      <c r="X817" s="4"/>
      <c r="Y817" s="1075" t="s">
        <v>1440</v>
      </c>
      <c r="Z817" s="1373">
        <f>'Subsidy Contract Calculation'!J40</f>
        <v>260304</v>
      </c>
      <c r="AA817" s="1374"/>
      <c r="AB817" s="1374"/>
      <c r="AC817" s="1374"/>
      <c r="AD817" s="1374"/>
      <c r="AE817" s="1375"/>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3.2"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3.2" customHeight="1">
      <c r="A819" s="1" t="s">
        <v>1031</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3.2"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3.2" customHeight="1">
      <c r="A821"/>
      <c r="B821"/>
      <c r="C821"/>
      <c r="D821"/>
      <c r="E821"/>
      <c r="F821"/>
      <c r="G821"/>
      <c r="H821" s="1082" t="s">
        <v>1441</v>
      </c>
      <c r="I821" s="4"/>
      <c r="J821" s="4"/>
      <c r="K821" s="4"/>
      <c r="L821" s="4"/>
      <c r="M821" s="4"/>
      <c r="N821" s="4"/>
      <c r="O821" s="4"/>
      <c r="P821" s="4"/>
      <c r="Q821" s="4"/>
      <c r="R821" s="4"/>
      <c r="S821" s="4"/>
      <c r="T821" s="4"/>
      <c r="U821" s="4"/>
      <c r="V821" s="4"/>
      <c r="W821" s="4"/>
      <c r="X821" s="4"/>
      <c r="Y821" s="4"/>
      <c r="Z821" s="1376">
        <v>10692</v>
      </c>
      <c r="AA821" s="1253"/>
      <c r="AB821" s="1253"/>
      <c r="AC821" s="1253"/>
      <c r="AD821" s="1253"/>
      <c r="AE821" s="1254"/>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3.2" customHeight="1">
      <c r="A822"/>
      <c r="B822"/>
      <c r="C822"/>
      <c r="D822"/>
      <c r="E822"/>
      <c r="F822"/>
      <c r="G822"/>
      <c r="H822" s="1082" t="s">
        <v>1442</v>
      </c>
      <c r="I822" s="4"/>
      <c r="J822" s="4"/>
      <c r="K822" s="4"/>
      <c r="L822" s="4"/>
      <c r="M822" s="4"/>
      <c r="N822" s="4"/>
      <c r="O822" s="4"/>
      <c r="P822" s="4"/>
      <c r="Q822" s="4"/>
      <c r="R822" s="4"/>
      <c r="S822" s="4"/>
      <c r="T822" s="4"/>
      <c r="U822" s="4"/>
      <c r="V822" s="4"/>
      <c r="W822" s="4"/>
      <c r="X822" s="4"/>
      <c r="Y822" s="4"/>
      <c r="Z822" s="1376"/>
      <c r="AA822" s="1253"/>
      <c r="AB822" s="1253"/>
      <c r="AC822" s="1253"/>
      <c r="AD822" s="1253"/>
      <c r="AE822" s="1254"/>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3.2" customHeight="1">
      <c r="A823"/>
      <c r="B823"/>
      <c r="C823"/>
      <c r="D823"/>
      <c r="E823"/>
      <c r="F823"/>
      <c r="G823"/>
      <c r="H823" s="1082" t="s">
        <v>1443</v>
      </c>
      <c r="I823" s="4"/>
      <c r="J823" s="4"/>
      <c r="K823" s="4"/>
      <c r="L823" s="4"/>
      <c r="M823" s="4"/>
      <c r="N823" s="4"/>
      <c r="O823" s="4"/>
      <c r="P823" s="4"/>
      <c r="Q823" s="4"/>
      <c r="R823" s="4"/>
      <c r="S823" s="4"/>
      <c r="T823" s="4"/>
      <c r="U823" s="4"/>
      <c r="V823" s="4"/>
      <c r="W823" s="4"/>
      <c r="X823" s="4"/>
      <c r="Y823" s="4"/>
      <c r="Z823" s="1376"/>
      <c r="AA823" s="1253"/>
      <c r="AB823" s="1253"/>
      <c r="AC823" s="1253"/>
      <c r="AD823" s="1253"/>
      <c r="AE823" s="1254"/>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3.2" customHeight="1">
      <c r="A824"/>
      <c r="B824"/>
      <c r="C824"/>
      <c r="D824"/>
      <c r="E824"/>
      <c r="F824"/>
      <c r="G824"/>
      <c r="H824" s="1082" t="s">
        <v>1444</v>
      </c>
      <c r="I824" s="4"/>
      <c r="J824" s="4"/>
      <c r="K824" s="4"/>
      <c r="L824" s="4"/>
      <c r="M824" s="4"/>
      <c r="N824" s="4"/>
      <c r="O824" s="4"/>
      <c r="P824" s="1519" t="s">
        <v>2761</v>
      </c>
      <c r="Q824" s="1520"/>
      <c r="R824" s="1520"/>
      <c r="S824" s="1520"/>
      <c r="T824" s="1520"/>
      <c r="U824" s="1520"/>
      <c r="V824" s="1520"/>
      <c r="W824" s="1520"/>
      <c r="X824" s="1520"/>
      <c r="Y824" s="1521"/>
      <c r="Z824" s="1376">
        <v>10000</v>
      </c>
      <c r="AA824" s="1253"/>
      <c r="AB824" s="1253"/>
      <c r="AC824" s="1253"/>
      <c r="AD824" s="1253"/>
      <c r="AE824" s="1254"/>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3.2" customHeight="1">
      <c r="A825"/>
      <c r="B825"/>
      <c r="C825"/>
      <c r="D825"/>
      <c r="E825"/>
      <c r="F825"/>
      <c r="G825"/>
      <c r="H825" s="1082"/>
      <c r="I825" s="4"/>
      <c r="J825" s="4"/>
      <c r="K825" s="4"/>
      <c r="L825" s="4"/>
      <c r="M825" s="4"/>
      <c r="N825" s="4"/>
      <c r="O825" s="4"/>
      <c r="P825" s="4"/>
      <c r="Q825" s="4"/>
      <c r="R825" s="4"/>
      <c r="S825" s="4"/>
      <c r="T825" s="4"/>
      <c r="U825" s="4"/>
      <c r="V825" s="4"/>
      <c r="W825" s="4"/>
      <c r="X825" s="4"/>
      <c r="Y825" s="1075" t="s">
        <v>1445</v>
      </c>
      <c r="Z825" s="1373">
        <f>SUM(Z821:AE824)</f>
        <v>20692</v>
      </c>
      <c r="AA825" s="1374"/>
      <c r="AB825" s="1374"/>
      <c r="AC825" s="1374"/>
      <c r="AD825" s="1374"/>
      <c r="AE825" s="1375"/>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3.2" customHeight="1">
      <c r="A826"/>
      <c r="B826"/>
      <c r="C826"/>
      <c r="D826"/>
      <c r="E826"/>
      <c r="F826"/>
      <c r="G826"/>
      <c r="H826" s="1082"/>
      <c r="I826" s="4"/>
      <c r="J826" s="4"/>
      <c r="K826" s="4"/>
      <c r="L826" s="4"/>
      <c r="M826" s="4"/>
      <c r="N826" s="4"/>
      <c r="O826" s="4"/>
      <c r="P826" s="4"/>
      <c r="Q826" s="4"/>
      <c r="R826" s="4"/>
      <c r="S826" s="4"/>
      <c r="T826" s="4"/>
      <c r="U826" s="4"/>
      <c r="V826" s="4"/>
      <c r="W826" s="4"/>
      <c r="X826" s="4"/>
      <c r="Y826" s="1075" t="s">
        <v>1446</v>
      </c>
      <c r="Z826" s="1373">
        <f>Z825+Y809+Z817</f>
        <v>2365084</v>
      </c>
      <c r="AA826" s="1374"/>
      <c r="AB826" s="1374"/>
      <c r="AC826" s="1374"/>
      <c r="AD826" s="1374"/>
      <c r="AE826" s="1375"/>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3.2"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3.2" customHeight="1">
      <c r="A828" s="1" t="s">
        <v>1058</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3.2" customHeight="1">
      <c r="A829"/>
      <c r="B829"/>
      <c r="C829" s="17" t="s">
        <v>1447</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3.2"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3.2" customHeight="1">
      <c r="A831"/>
      <c r="B831"/>
      <c r="C831" s="29"/>
      <c r="D831" s="30"/>
      <c r="E831" s="30"/>
      <c r="F831" s="30"/>
      <c r="G831" s="30"/>
      <c r="H831" s="30"/>
      <c r="I831" s="30"/>
      <c r="J831" s="30"/>
      <c r="K831" s="30"/>
      <c r="L831" s="39"/>
      <c r="M831" s="1586" t="s">
        <v>1448</v>
      </c>
      <c r="N831" s="1586"/>
      <c r="O831" s="1586"/>
      <c r="P831" s="1587"/>
      <c r="Q831" s="1509" t="s">
        <v>1449</v>
      </c>
      <c r="R831" s="1509"/>
      <c r="S831" s="1509"/>
      <c r="T831" s="1509"/>
      <c r="U831" s="1509" t="s">
        <v>1450</v>
      </c>
      <c r="V831" s="1509"/>
      <c r="W831" s="1509"/>
      <c r="X831" s="1509"/>
      <c r="Y831" s="1509" t="s">
        <v>1451</v>
      </c>
      <c r="Z831" s="1509"/>
      <c r="AA831" s="1509"/>
      <c r="AB831" s="1509"/>
      <c r="AC831" s="1509" t="s">
        <v>1452</v>
      </c>
      <c r="AD831" s="1509"/>
      <c r="AE831" s="1509"/>
      <c r="AF831" s="1509"/>
      <c r="AG831" s="1500" t="s">
        <v>1453</v>
      </c>
      <c r="AH831" s="1500"/>
      <c r="AI831" s="1500"/>
      <c r="AJ831" s="1500"/>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3.2" customHeight="1">
      <c r="A832"/>
      <c r="B832"/>
      <c r="C832" s="31"/>
      <c r="D832" s="32"/>
      <c r="E832" s="32"/>
      <c r="F832" s="32"/>
      <c r="G832" s="32"/>
      <c r="H832" s="32"/>
      <c r="I832" s="32"/>
      <c r="J832" s="32"/>
      <c r="K832" s="32"/>
      <c r="L832" s="33"/>
      <c r="M832" s="1588"/>
      <c r="N832" s="1588"/>
      <c r="O832" s="1588"/>
      <c r="P832" s="1589"/>
      <c r="Q832" s="1509"/>
      <c r="R832" s="1509"/>
      <c r="S832" s="1509"/>
      <c r="T832" s="1509"/>
      <c r="U832" s="1509"/>
      <c r="V832" s="1509"/>
      <c r="W832" s="1509"/>
      <c r="X832" s="1509"/>
      <c r="Y832" s="1509"/>
      <c r="Z832" s="1509"/>
      <c r="AA832" s="1509"/>
      <c r="AB832" s="1509"/>
      <c r="AC832" s="1509"/>
      <c r="AD832" s="1509"/>
      <c r="AE832" s="1509"/>
      <c r="AF832" s="1509"/>
      <c r="AG832" s="1500"/>
      <c r="AH832" s="1500"/>
      <c r="AI832" s="1500"/>
      <c r="AJ832" s="1500"/>
      <c r="AK832"/>
      <c r="AL832" s="2"/>
      <c r="AM832" s="2"/>
      <c r="AN832" s="2"/>
      <c r="AO832" s="2"/>
      <c r="AP832" s="2"/>
      <c r="AQ832" s="2"/>
      <c r="AR832" s="2"/>
      <c r="AS832" s="2"/>
      <c r="AT832" s="2"/>
      <c r="AU832"/>
      <c r="AV832" s="2"/>
      <c r="AW832" s="2"/>
      <c r="AX832" s="2"/>
      <c r="AY832" s="2"/>
      <c r="AZ832" s="23"/>
      <c r="BA832" s="23"/>
    </row>
    <row r="833" spans="1:53" s="11" customFormat="1" ht="13.2" customHeight="1">
      <c r="A833"/>
      <c r="B833"/>
      <c r="C833" s="1511" t="s">
        <v>1454</v>
      </c>
      <c r="D833" s="1278"/>
      <c r="E833" s="1278"/>
      <c r="F833" s="1278"/>
      <c r="G833" s="1278"/>
      <c r="H833" s="1278"/>
      <c r="I833" s="32"/>
      <c r="J833" s="32"/>
      <c r="K833" s="32"/>
      <c r="L833" s="33"/>
      <c r="M833" s="1508">
        <v>0.96</v>
      </c>
      <c r="N833" s="1508"/>
      <c r="O833" s="1508"/>
      <c r="P833" s="1508"/>
      <c r="Q833" s="1508">
        <v>0.74</v>
      </c>
      <c r="R833" s="1508"/>
      <c r="S833" s="1508"/>
      <c r="T833" s="1508"/>
      <c r="U833" s="1508">
        <v>0.73</v>
      </c>
      <c r="V833" s="1508"/>
      <c r="W833" s="1508"/>
      <c r="X833" s="1508"/>
      <c r="Y833" s="1508">
        <v>1.81</v>
      </c>
      <c r="Z833" s="1508"/>
      <c r="AA833" s="1508"/>
      <c r="AB833" s="1508"/>
      <c r="AC833" s="1383"/>
      <c r="AD833" s="1384"/>
      <c r="AE833" s="1384"/>
      <c r="AF833" s="1385"/>
      <c r="AG833" s="1383"/>
      <c r="AH833" s="1384"/>
      <c r="AI833" s="1384"/>
      <c r="AJ833" s="1385"/>
      <c r="AK833"/>
      <c r="AL833" s="2"/>
      <c r="AM833" s="2"/>
      <c r="AN833" s="2"/>
      <c r="AO833" s="2"/>
      <c r="AP833" s="2"/>
      <c r="AQ833" s="2"/>
      <c r="AR833" s="2"/>
      <c r="AS833" s="2"/>
      <c r="AT833" s="2"/>
      <c r="AU833"/>
      <c r="AV833" s="2"/>
      <c r="AW833" s="2"/>
      <c r="AX833" s="2"/>
      <c r="AY833" s="2"/>
      <c r="AZ833" s="23"/>
      <c r="BA833" s="23"/>
    </row>
    <row r="834" spans="1:53" s="11" customFormat="1" ht="13.2" customHeight="1">
      <c r="A834"/>
      <c r="B834"/>
      <c r="C834" s="1311" t="s">
        <v>1455</v>
      </c>
      <c r="D834" s="1312"/>
      <c r="E834" s="1312"/>
      <c r="F834" s="1312"/>
      <c r="G834" s="1312"/>
      <c r="H834" s="1312"/>
      <c r="I834" s="4"/>
      <c r="J834" s="4"/>
      <c r="K834" s="4"/>
      <c r="L834" s="1083"/>
      <c r="M834" s="1508"/>
      <c r="N834" s="1508"/>
      <c r="O834" s="1508"/>
      <c r="P834" s="1508"/>
      <c r="Q834" s="1508"/>
      <c r="R834" s="1508"/>
      <c r="S834" s="1508"/>
      <c r="T834" s="1508"/>
      <c r="U834" s="1508"/>
      <c r="V834" s="1508"/>
      <c r="W834" s="1508"/>
      <c r="X834" s="1508"/>
      <c r="Y834" s="1508"/>
      <c r="Z834" s="1508"/>
      <c r="AA834" s="1508"/>
      <c r="AB834" s="1508"/>
      <c r="AC834" s="1383"/>
      <c r="AD834" s="1384"/>
      <c r="AE834" s="1384"/>
      <c r="AF834" s="1385"/>
      <c r="AG834" s="1383"/>
      <c r="AH834" s="1384"/>
      <c r="AI834" s="1384"/>
      <c r="AJ834" s="1385"/>
      <c r="AK834"/>
      <c r="AL834" s="2"/>
      <c r="AM834" s="2"/>
      <c r="AN834" s="2"/>
      <c r="AO834" s="2"/>
      <c r="AP834" s="2"/>
      <c r="AQ834" s="2"/>
      <c r="AR834" s="2"/>
      <c r="AS834" s="2"/>
      <c r="AT834" s="2"/>
      <c r="AU834"/>
      <c r="AV834" s="2"/>
      <c r="AW834" s="2"/>
      <c r="AX834" s="2"/>
      <c r="AY834" s="2"/>
      <c r="AZ834" s="23"/>
      <c r="BA834" s="23"/>
    </row>
    <row r="835" spans="1:53" s="11" customFormat="1" ht="13.2" customHeight="1">
      <c r="A835"/>
      <c r="B835"/>
      <c r="C835" s="1311" t="s">
        <v>1456</v>
      </c>
      <c r="D835" s="1312"/>
      <c r="E835" s="1312"/>
      <c r="F835" s="1312"/>
      <c r="G835" s="1312"/>
      <c r="H835" s="1312"/>
      <c r="I835" s="1089"/>
      <c r="J835" s="1089"/>
      <c r="K835" s="1089"/>
      <c r="L835" s="1101"/>
      <c r="M835" s="1508">
        <v>1.94</v>
      </c>
      <c r="N835" s="1508"/>
      <c r="O835" s="1508"/>
      <c r="P835" s="1508"/>
      <c r="Q835" s="1508">
        <v>2.35</v>
      </c>
      <c r="R835" s="1508"/>
      <c r="S835" s="1508"/>
      <c r="T835" s="1508"/>
      <c r="U835" s="1508">
        <v>2.5299999999999998</v>
      </c>
      <c r="V835" s="1508"/>
      <c r="W835" s="1508"/>
      <c r="X835" s="1508"/>
      <c r="Y835" s="1508">
        <v>3.58</v>
      </c>
      <c r="Z835" s="1508"/>
      <c r="AA835" s="1508"/>
      <c r="AB835" s="1508"/>
      <c r="AC835" s="1383"/>
      <c r="AD835" s="1384"/>
      <c r="AE835" s="1384"/>
      <c r="AF835" s="1385"/>
      <c r="AG835" s="1383"/>
      <c r="AH835" s="1384"/>
      <c r="AI835" s="1384"/>
      <c r="AJ835" s="1385"/>
      <c r="AK835"/>
      <c r="AL835" s="2"/>
      <c r="AM835" s="2"/>
      <c r="AN835" s="2"/>
      <c r="AO835" s="2"/>
      <c r="AP835" s="2"/>
      <c r="AQ835" s="2"/>
      <c r="AR835" s="2"/>
      <c r="AS835" s="2"/>
      <c r="AT835" s="2"/>
      <c r="AU835"/>
      <c r="AV835" s="2"/>
      <c r="AW835" s="2"/>
      <c r="AX835" s="2"/>
      <c r="AY835" s="2"/>
      <c r="AZ835" s="23"/>
      <c r="BA835" s="23"/>
    </row>
    <row r="836" spans="1:53" s="11" customFormat="1" ht="13.2" customHeight="1">
      <c r="A836"/>
      <c r="B836"/>
      <c r="C836" s="1311" t="s">
        <v>1457</v>
      </c>
      <c r="D836" s="1312"/>
      <c r="E836" s="1312"/>
      <c r="F836" s="1312"/>
      <c r="G836" s="1312"/>
      <c r="H836" s="1312"/>
      <c r="I836" s="1089"/>
      <c r="J836" s="1089"/>
      <c r="K836" s="1089"/>
      <c r="L836" s="1101"/>
      <c r="M836" s="1508">
        <v>1.44</v>
      </c>
      <c r="N836" s="1508"/>
      <c r="O836" s="1508"/>
      <c r="P836" s="1508"/>
      <c r="Q836" s="1508">
        <v>1.69</v>
      </c>
      <c r="R836" s="1508"/>
      <c r="S836" s="1508"/>
      <c r="T836" s="1508"/>
      <c r="U836" s="1508">
        <v>2.41</v>
      </c>
      <c r="V836" s="1508"/>
      <c r="W836" s="1508"/>
      <c r="X836" s="1508"/>
      <c r="Y836" s="1508">
        <v>3.96</v>
      </c>
      <c r="Z836" s="1508"/>
      <c r="AA836" s="1508"/>
      <c r="AB836" s="1508"/>
      <c r="AC836" s="1383"/>
      <c r="AD836" s="1384"/>
      <c r="AE836" s="1384"/>
      <c r="AF836" s="1385"/>
      <c r="AG836" s="1383"/>
      <c r="AH836" s="1384"/>
      <c r="AI836" s="1384"/>
      <c r="AJ836" s="1385"/>
      <c r="AK836"/>
      <c r="AL836" s="2"/>
      <c r="AM836" s="2"/>
      <c r="AN836" s="2"/>
      <c r="AO836" s="2"/>
      <c r="AP836" s="2"/>
      <c r="AQ836" s="2"/>
      <c r="AR836" s="2"/>
      <c r="AS836" s="2"/>
      <c r="AT836" s="2"/>
      <c r="AU836"/>
      <c r="AV836" s="2"/>
      <c r="AW836" s="2"/>
      <c r="AX836" s="2"/>
      <c r="AY836" s="2"/>
      <c r="AZ836" s="23"/>
      <c r="BA836" s="23"/>
    </row>
    <row r="837" spans="1:53" s="11" customFormat="1" ht="13.2" customHeight="1">
      <c r="A837"/>
      <c r="B837"/>
      <c r="C837" s="1311" t="s">
        <v>1458</v>
      </c>
      <c r="D837" s="1312"/>
      <c r="E837" s="1312"/>
      <c r="F837" s="1312"/>
      <c r="G837" s="1312"/>
      <c r="H837" s="1312"/>
      <c r="I837" s="1089"/>
      <c r="J837" s="1089"/>
      <c r="K837" s="1089"/>
      <c r="L837" s="1101"/>
      <c r="M837" s="1508">
        <v>15.35</v>
      </c>
      <c r="N837" s="1508"/>
      <c r="O837" s="1508"/>
      <c r="P837" s="1508"/>
      <c r="Q837" s="1508">
        <v>20.399999999999999</v>
      </c>
      <c r="R837" s="1508"/>
      <c r="S837" s="1508"/>
      <c r="T837" s="1508"/>
      <c r="U837" s="1508">
        <v>24.36</v>
      </c>
      <c r="V837" s="1508"/>
      <c r="W837" s="1508"/>
      <c r="X837" s="1508"/>
      <c r="Y837" s="1508">
        <v>37.130000000000003</v>
      </c>
      <c r="Z837" s="1508"/>
      <c r="AA837" s="1508"/>
      <c r="AB837" s="1508"/>
      <c r="AC837" s="1383"/>
      <c r="AD837" s="1384"/>
      <c r="AE837" s="1384"/>
      <c r="AF837" s="1385"/>
      <c r="AG837" s="1383"/>
      <c r="AH837" s="1384"/>
      <c r="AI837" s="1384"/>
      <c r="AJ837" s="1385"/>
      <c r="AK837"/>
      <c r="AL837" s="2"/>
      <c r="AM837" s="2"/>
      <c r="AN837" s="2"/>
      <c r="AO837" s="2"/>
      <c r="AP837" s="2"/>
      <c r="AQ837" s="2"/>
      <c r="AR837" s="2"/>
      <c r="AS837" s="2"/>
      <c r="AT837" s="2"/>
      <c r="AU837"/>
      <c r="AV837" s="2"/>
      <c r="AW837" s="2"/>
      <c r="AX837" s="2"/>
      <c r="AY837" s="2"/>
      <c r="AZ837" s="23"/>
      <c r="BA837" s="23"/>
    </row>
    <row r="838" spans="1:53" s="11" customFormat="1" ht="13.2" customHeight="1">
      <c r="A838"/>
      <c r="B838"/>
      <c r="C838" s="1393" t="s">
        <v>1459</v>
      </c>
      <c r="D838" s="1312"/>
      <c r="E838" s="1312"/>
      <c r="F838" s="1312"/>
      <c r="G838" s="1312"/>
      <c r="H838" s="1312"/>
      <c r="I838" s="1089"/>
      <c r="J838" s="1089"/>
      <c r="K838" s="1089"/>
      <c r="L838" s="1101"/>
      <c r="M838" s="1508"/>
      <c r="N838" s="1508"/>
      <c r="O838" s="1508"/>
      <c r="P838" s="1508"/>
      <c r="Q838" s="1508"/>
      <c r="R838" s="1508"/>
      <c r="S838" s="1508"/>
      <c r="T838" s="1508"/>
      <c r="U838" s="1508"/>
      <c r="V838" s="1508"/>
      <c r="W838" s="1508"/>
      <c r="X838" s="1508"/>
      <c r="Y838" s="1508"/>
      <c r="Z838" s="1508"/>
      <c r="AA838" s="1508"/>
      <c r="AB838" s="1508"/>
      <c r="AC838" s="1383"/>
      <c r="AD838" s="1384"/>
      <c r="AE838" s="1384"/>
      <c r="AF838" s="1385"/>
      <c r="AG838" s="1383"/>
      <c r="AH838" s="1384"/>
      <c r="AI838" s="1384"/>
      <c r="AJ838" s="1385"/>
      <c r="AK838"/>
      <c r="AL838" s="2"/>
      <c r="AM838" s="2"/>
      <c r="AN838" s="2"/>
      <c r="AO838" s="2"/>
      <c r="AP838" s="2"/>
      <c r="AQ838" s="2"/>
      <c r="AR838" s="2"/>
      <c r="AS838" s="2"/>
      <c r="AT838" s="2"/>
      <c r="AU838"/>
      <c r="AV838" s="2"/>
      <c r="AW838" s="2"/>
      <c r="AX838" s="2"/>
      <c r="AY838" s="2"/>
      <c r="AZ838" s="23"/>
      <c r="BA838" s="23"/>
    </row>
    <row r="839" spans="1:53" s="11" customFormat="1" ht="13.2" customHeight="1">
      <c r="A839"/>
      <c r="B839"/>
      <c r="C839" s="1090" t="s">
        <v>1460</v>
      </c>
      <c r="D839" s="1089"/>
      <c r="E839" s="1089"/>
      <c r="F839" s="1519" t="s">
        <v>2762</v>
      </c>
      <c r="G839" s="1520"/>
      <c r="H839" s="1520"/>
      <c r="I839" s="1520"/>
      <c r="J839" s="1520"/>
      <c r="K839" s="1520"/>
      <c r="L839" s="1520"/>
      <c r="M839" s="1508">
        <v>1.24</v>
      </c>
      <c r="N839" s="1508"/>
      <c r="O839" s="1508"/>
      <c r="P839" s="1508"/>
      <c r="Q839" s="1508">
        <v>1.47</v>
      </c>
      <c r="R839" s="1508"/>
      <c r="S839" s="1508"/>
      <c r="T839" s="1508"/>
      <c r="U839" s="1508">
        <v>1.49</v>
      </c>
      <c r="V839" s="1508"/>
      <c r="W839" s="1508"/>
      <c r="X839" s="1508"/>
      <c r="Y839" s="1508">
        <v>1.99</v>
      </c>
      <c r="Z839" s="1508"/>
      <c r="AA839" s="1508"/>
      <c r="AB839" s="1508"/>
      <c r="AC839" s="1383"/>
      <c r="AD839" s="1384"/>
      <c r="AE839" s="1384"/>
      <c r="AF839" s="1385"/>
      <c r="AG839" s="1383"/>
      <c r="AH839" s="1384"/>
      <c r="AI839" s="1384"/>
      <c r="AJ839" s="1385"/>
      <c r="AK839"/>
      <c r="AL839" s="2"/>
      <c r="AM839" s="2"/>
      <c r="AN839" s="2"/>
      <c r="AO839" s="2"/>
      <c r="AP839" s="2"/>
      <c r="AQ839" s="2"/>
      <c r="AR839" s="2"/>
      <c r="AS839" s="2"/>
      <c r="AT839" s="2"/>
      <c r="AU839"/>
      <c r="AV839" s="2"/>
      <c r="AW839" s="2"/>
      <c r="AX839" s="2"/>
      <c r="AY839" s="2"/>
      <c r="AZ839" s="23"/>
      <c r="BA839" s="23"/>
    </row>
    <row r="840" spans="1:53" s="11" customFormat="1" ht="13.2" customHeight="1">
      <c r="A840"/>
      <c r="B840"/>
      <c r="C840" s="1332" t="s">
        <v>1407</v>
      </c>
      <c r="D840" s="1333"/>
      <c r="E840" s="1333"/>
      <c r="F840" s="1333"/>
      <c r="G840" s="1333"/>
      <c r="H840" s="1333"/>
      <c r="I840" s="1333"/>
      <c r="J840" s="1333"/>
      <c r="K840" s="1333"/>
      <c r="L840" s="1335"/>
      <c r="M840" s="1565">
        <f>SUM(M833:P839)</f>
        <v>20.929999999999996</v>
      </c>
      <c r="N840" s="1565"/>
      <c r="O840" s="1565"/>
      <c r="P840" s="1565"/>
      <c r="Q840" s="1565">
        <f>SUM(Q833:T839)</f>
        <v>26.65</v>
      </c>
      <c r="R840" s="1565"/>
      <c r="S840" s="1565"/>
      <c r="T840" s="1565"/>
      <c r="U840" s="1565">
        <f>SUM(U833:X839)</f>
        <v>31.52</v>
      </c>
      <c r="V840" s="1565"/>
      <c r="W840" s="1565"/>
      <c r="X840" s="1565"/>
      <c r="Y840" s="1565">
        <f>SUM(Y833:AB839)</f>
        <v>48.470000000000006</v>
      </c>
      <c r="Z840" s="1565"/>
      <c r="AA840" s="1565"/>
      <c r="AB840" s="1565"/>
      <c r="AC840" s="1565">
        <f>SUM(AC833:AF839)</f>
        <v>0</v>
      </c>
      <c r="AD840" s="1565"/>
      <c r="AE840" s="1565"/>
      <c r="AF840" s="1565"/>
      <c r="AG840" s="1565">
        <f>SUM(AG833:AJ839)</f>
        <v>0</v>
      </c>
      <c r="AH840" s="1565"/>
      <c r="AI840" s="1565"/>
      <c r="AJ840" s="1565"/>
      <c r="AK840"/>
      <c r="AL840" s="2"/>
      <c r="AM840" s="2"/>
      <c r="AN840" s="2"/>
      <c r="AO840" s="2"/>
      <c r="AP840" s="2"/>
      <c r="AQ840" s="2"/>
      <c r="AR840" s="2"/>
      <c r="AS840" s="2"/>
      <c r="AT840" s="2"/>
      <c r="AU840"/>
      <c r="AV840" s="2"/>
      <c r="AW840" s="2"/>
      <c r="AX840" s="2"/>
      <c r="AY840" s="2"/>
      <c r="AZ840" s="23"/>
      <c r="BA840" s="23"/>
    </row>
    <row r="841" spans="1:53" s="11" customFormat="1" ht="13.2" customHeight="1">
      <c r="A841"/>
      <c r="B841"/>
      <c r="C841" s="38" t="s">
        <v>1461</v>
      </c>
      <c r="D841" s="37"/>
      <c r="E841" s="37"/>
      <c r="F841" s="37"/>
      <c r="G841" s="37"/>
      <c r="H841" s="37"/>
      <c r="I841" s="37"/>
      <c r="J841" s="37"/>
      <c r="K841" s="37"/>
      <c r="L841" s="37"/>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c r="AL841" s="2"/>
      <c r="AM841" s="2"/>
      <c r="AN841" s="2"/>
      <c r="AO841" s="2"/>
      <c r="AP841" s="2"/>
      <c r="AQ841" s="2"/>
      <c r="AR841" s="2"/>
      <c r="AS841" s="2"/>
      <c r="AT841" s="2"/>
      <c r="AU841"/>
      <c r="AV841" s="2"/>
      <c r="AW841" s="2"/>
      <c r="AX841" s="2"/>
      <c r="AY841" s="2"/>
      <c r="AZ841" s="23"/>
      <c r="BA841" s="23"/>
    </row>
    <row r="842" spans="1:53" s="11" customFormat="1" ht="13.2" customHeight="1">
      <c r="A842"/>
      <c r="B842"/>
      <c r="C842" s="38" t="s">
        <v>1462</v>
      </c>
      <c r="D842" s="37"/>
      <c r="E842" s="37"/>
      <c r="F842" s="37"/>
      <c r="G842" s="37"/>
      <c r="H842" s="37"/>
      <c r="I842" s="37"/>
      <c r="J842" s="37"/>
      <c r="K842" s="37"/>
      <c r="L842" s="37"/>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c r="AL842" s="2"/>
      <c r="AM842" s="2"/>
      <c r="AN842" s="2"/>
      <c r="AO842" s="2"/>
      <c r="AP842" s="2"/>
      <c r="AQ842" s="2"/>
      <c r="AR842" s="2"/>
      <c r="AS842" s="2"/>
      <c r="AT842" s="2"/>
      <c r="AU842"/>
      <c r="AV842"/>
      <c r="AW842"/>
      <c r="AX842"/>
      <c r="AY842"/>
      <c r="AZ842" s="23"/>
      <c r="BA842" s="23"/>
    </row>
    <row r="843" spans="1:53" s="11" customFormat="1" ht="13.2" customHeight="1">
      <c r="A843"/>
      <c r="B843"/>
      <c r="C843" s="37"/>
      <c r="D843" s="37"/>
      <c r="E843" s="37"/>
      <c r="F843" s="37"/>
      <c r="G843" s="37"/>
      <c r="H843" s="37"/>
      <c r="I843" s="37"/>
      <c r="J843" s="37"/>
      <c r="K843" s="37"/>
      <c r="L843" s="37"/>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c r="AL843" s="2"/>
      <c r="AM843" s="2"/>
      <c r="AN843" s="2"/>
      <c r="AO843" s="2"/>
      <c r="AP843" s="2"/>
      <c r="AQ843" s="2"/>
      <c r="AR843" s="2"/>
      <c r="AS843" s="2"/>
      <c r="AT843" s="2"/>
      <c r="AU843"/>
      <c r="AV843"/>
      <c r="AW843"/>
      <c r="AX843"/>
      <c r="AY843"/>
      <c r="AZ843" s="23"/>
      <c r="BA843" s="23"/>
    </row>
    <row r="844" spans="1:53" s="11" customFormat="1" ht="13.2" customHeight="1">
      <c r="A844"/>
      <c r="B844"/>
      <c r="C844" s="1" t="s">
        <v>1463</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3.2" customHeight="1">
      <c r="A845"/>
      <c r="B845"/>
      <c r="C845" s="1542" t="s">
        <v>2787</v>
      </c>
      <c r="D845" s="1543"/>
      <c r="E845" s="1543"/>
      <c r="F845" s="1543"/>
      <c r="G845" s="1543"/>
      <c r="H845" s="1543"/>
      <c r="I845" s="1543"/>
      <c r="J845" s="1543"/>
      <c r="K845" s="1543"/>
      <c r="L845" s="1543"/>
      <c r="M845" s="1543"/>
      <c r="N845" s="1543"/>
      <c r="O845" s="1543"/>
      <c r="P845" s="1543"/>
      <c r="Q845" s="1543"/>
      <c r="R845" s="1543"/>
      <c r="S845" s="1543"/>
      <c r="T845" s="1543"/>
      <c r="U845" s="1543"/>
      <c r="V845" s="1543"/>
      <c r="W845" s="1543"/>
      <c r="X845" s="1543"/>
      <c r="Y845" s="1543"/>
      <c r="Z845" s="1543"/>
      <c r="AA845" s="1543"/>
      <c r="AB845" s="1543"/>
      <c r="AC845" s="1543"/>
      <c r="AD845" s="1543"/>
      <c r="AE845" s="1543"/>
      <c r="AF845" s="1543"/>
      <c r="AG845" s="1543"/>
      <c r="AH845" s="1543"/>
      <c r="AI845" s="1543"/>
      <c r="AJ845" s="1544"/>
      <c r="AK845"/>
      <c r="AL845" s="2"/>
      <c r="AM845" s="2"/>
      <c r="AN845" s="2"/>
      <c r="AO845" s="2"/>
      <c r="AP845" s="2"/>
      <c r="AQ845" s="2"/>
      <c r="AR845" s="2"/>
      <c r="AS845" s="2"/>
      <c r="AT845" s="2"/>
      <c r="AU845"/>
      <c r="AV845"/>
      <c r="AW845"/>
      <c r="AX845"/>
      <c r="AY845"/>
      <c r="AZ845" s="23"/>
      <c r="BA845" s="23"/>
    </row>
    <row r="846" spans="1:53" s="11" customFormat="1" ht="13.2" customHeight="1">
      <c r="A846"/>
      <c r="B846" s="2"/>
      <c r="C846" s="2" t="s">
        <v>1464</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3.2"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3.2" customHeight="1">
      <c r="A848" s="1" t="s">
        <v>1129</v>
      </c>
      <c r="B848"/>
      <c r="C848" s="1" t="s">
        <v>1465</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3.2"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35"/>
      <c r="BJ849" s="1535"/>
      <c r="BK849" s="1535"/>
      <c r="BL849" s="1535"/>
    </row>
    <row r="850" spans="1:64" s="11" customFormat="1" ht="13.2" customHeight="1">
      <c r="A850"/>
      <c r="B850"/>
      <c r="C850" s="1" t="s">
        <v>1466</v>
      </c>
      <c r="D850"/>
      <c r="E850"/>
      <c r="F850"/>
      <c r="G850"/>
      <c r="H850"/>
      <c r="I850"/>
      <c r="J850" s="1082" t="s">
        <v>1467</v>
      </c>
      <c r="K850" s="4"/>
      <c r="L850" s="4"/>
      <c r="M850" s="4"/>
      <c r="N850" s="4"/>
      <c r="O850" s="4"/>
      <c r="P850" s="4"/>
      <c r="Q850" s="4"/>
      <c r="R850" s="4"/>
      <c r="S850" s="4"/>
      <c r="T850" s="4"/>
      <c r="U850" s="4"/>
      <c r="V850" s="1083"/>
      <c r="W850" s="1506">
        <v>5000</v>
      </c>
      <c r="X850" s="1506"/>
      <c r="Y850" s="1506"/>
      <c r="Z850" s="1506"/>
      <c r="AA850" s="1506"/>
      <c r="AB850" s="1506"/>
      <c r="AC850" s="1506"/>
      <c r="AD850"/>
      <c r="AE850"/>
      <c r="AF850"/>
      <c r="AG850"/>
      <c r="AH850"/>
      <c r="AI850"/>
      <c r="AJ850"/>
      <c r="AK850"/>
      <c r="AL850"/>
      <c r="AM850"/>
      <c r="AN850"/>
      <c r="AO850"/>
      <c r="AP850"/>
      <c r="AQ850"/>
      <c r="AR850"/>
      <c r="AS850"/>
      <c r="AT850"/>
      <c r="AU850"/>
      <c r="AV850"/>
      <c r="AW850"/>
      <c r="AX850"/>
      <c r="AY850"/>
      <c r="AZ850" s="23"/>
      <c r="BA850" s="23"/>
    </row>
    <row r="851" spans="1:64" s="11" customFormat="1" ht="13.2" customHeight="1">
      <c r="A851"/>
      <c r="B851"/>
      <c r="C851"/>
      <c r="D851"/>
      <c r="E851"/>
      <c r="F851"/>
      <c r="G851"/>
      <c r="H851"/>
      <c r="I851"/>
      <c r="J851" s="1082" t="s">
        <v>1468</v>
      </c>
      <c r="K851" s="4"/>
      <c r="L851" s="4"/>
      <c r="M851" s="4"/>
      <c r="N851" s="4"/>
      <c r="O851" s="4"/>
      <c r="P851" s="4"/>
      <c r="Q851" s="4"/>
      <c r="R851" s="4"/>
      <c r="S851" s="4"/>
      <c r="T851" s="4"/>
      <c r="U851" s="4"/>
      <c r="V851" s="1083"/>
      <c r="W851" s="1506">
        <v>10000</v>
      </c>
      <c r="X851" s="1506"/>
      <c r="Y851" s="1506"/>
      <c r="Z851" s="1506"/>
      <c r="AA851" s="1506"/>
      <c r="AB851" s="1506"/>
      <c r="AC851" s="1506"/>
      <c r="AD851"/>
      <c r="AE851"/>
      <c r="AF851"/>
      <c r="AG851"/>
      <c r="AH851"/>
      <c r="AI851"/>
      <c r="AJ851"/>
      <c r="AK851"/>
      <c r="AL851"/>
      <c r="AM851"/>
      <c r="AN851"/>
      <c r="AO851"/>
      <c r="AP851"/>
      <c r="AQ851"/>
      <c r="AR851"/>
      <c r="AS851"/>
      <c r="AT851"/>
      <c r="AU851"/>
      <c r="AV851"/>
      <c r="AW851"/>
      <c r="AX851"/>
      <c r="AY851"/>
      <c r="AZ851" s="23"/>
      <c r="BA851" s="23"/>
    </row>
    <row r="852" spans="1:64" ht="13.2" customHeight="1">
      <c r="J852" s="1082" t="s">
        <v>1469</v>
      </c>
      <c r="K852" s="4"/>
      <c r="L852" s="4"/>
      <c r="M852" s="4"/>
      <c r="N852" s="4"/>
      <c r="O852" s="4"/>
      <c r="P852" s="4"/>
      <c r="Q852" s="4"/>
      <c r="R852" s="4"/>
      <c r="S852" s="4"/>
      <c r="T852" s="4"/>
      <c r="U852" s="4"/>
      <c r="V852" s="1083"/>
      <c r="W852" s="1506">
        <v>13000</v>
      </c>
      <c r="X852" s="1506"/>
      <c r="Y852" s="1506"/>
      <c r="Z852" s="1506"/>
      <c r="AA852" s="1506"/>
      <c r="AB852" s="1506"/>
      <c r="AC852" s="1506"/>
      <c r="AZ852" s="23"/>
      <c r="BA852" s="23"/>
      <c r="BB852" s="11"/>
      <c r="BC852" s="11"/>
      <c r="BD852" s="11"/>
      <c r="BE852" s="11"/>
      <c r="BF852" s="11"/>
      <c r="BG852" s="11"/>
      <c r="BH852" s="11"/>
      <c r="BI852" s="11"/>
      <c r="BJ852" s="11"/>
      <c r="BK852" s="11"/>
      <c r="BL852" s="11"/>
    </row>
    <row r="853" spans="1:64" ht="13.2" customHeight="1">
      <c r="J853" s="1082" t="s">
        <v>1470</v>
      </c>
      <c r="K853" s="4"/>
      <c r="L853" s="4"/>
      <c r="M853" s="4"/>
      <c r="N853" s="4"/>
      <c r="O853" s="4"/>
      <c r="P853" s="4"/>
      <c r="Q853" s="4"/>
      <c r="R853" s="4"/>
      <c r="S853" s="4"/>
      <c r="T853" s="4"/>
      <c r="U853" s="4"/>
      <c r="V853" s="1083"/>
      <c r="W853" s="1506">
        <v>95000</v>
      </c>
      <c r="X853" s="1506"/>
      <c r="Y853" s="1506"/>
      <c r="Z853" s="1506"/>
      <c r="AA853" s="1506"/>
      <c r="AB853" s="1506"/>
      <c r="AC853" s="1506"/>
      <c r="AZ853" s="23"/>
      <c r="BA853" s="23"/>
      <c r="BB853" s="11"/>
      <c r="BC853" s="11"/>
      <c r="BD853" s="11"/>
      <c r="BE853" s="11"/>
      <c r="BF853" s="11"/>
      <c r="BG853" s="11"/>
      <c r="BH853" s="11"/>
      <c r="BI853" s="11"/>
      <c r="BJ853" s="11"/>
      <c r="BK853" s="11"/>
      <c r="BL853" s="11"/>
    </row>
    <row r="854" spans="1:64" ht="13.2" customHeight="1">
      <c r="J854" s="1082" t="s">
        <v>233</v>
      </c>
      <c r="K854" s="4"/>
      <c r="L854" s="4"/>
      <c r="M854" s="1519" t="s">
        <v>2821</v>
      </c>
      <c r="N854" s="1520"/>
      <c r="O854" s="1520"/>
      <c r="P854" s="1520"/>
      <c r="Q854" s="1520"/>
      <c r="R854" s="1520"/>
      <c r="S854" s="1520"/>
      <c r="T854" s="1520"/>
      <c r="U854" s="1520"/>
      <c r="V854" s="1521"/>
      <c r="W854" s="1506">
        <v>15000</v>
      </c>
      <c r="X854" s="1506"/>
      <c r="Y854" s="1506"/>
      <c r="Z854" s="1506"/>
      <c r="AA854" s="1506"/>
      <c r="AB854" s="1506"/>
      <c r="AC854" s="1506"/>
      <c r="AZ854" s="23"/>
      <c r="BA854" s="23"/>
      <c r="BB854" s="11"/>
      <c r="BC854" s="11"/>
      <c r="BD854" s="11"/>
      <c r="BE854" s="11"/>
      <c r="BF854" s="11"/>
      <c r="BG854" s="11"/>
      <c r="BH854" s="11"/>
      <c r="BI854" s="11"/>
      <c r="BJ854" s="11"/>
      <c r="BK854" s="11"/>
      <c r="BL854" s="11"/>
    </row>
    <row r="855" spans="1:64" ht="13.2" customHeight="1">
      <c r="J855" s="1082"/>
      <c r="K855" s="4"/>
      <c r="L855" s="4"/>
      <c r="M855" s="4"/>
      <c r="N855" s="4"/>
      <c r="O855" s="4"/>
      <c r="P855" s="4"/>
      <c r="Q855" s="4"/>
      <c r="R855" s="4"/>
      <c r="S855" s="4"/>
      <c r="T855" s="4"/>
      <c r="U855" s="4"/>
      <c r="V855" s="1076" t="s">
        <v>1471</v>
      </c>
      <c r="W855" s="1373">
        <f>SUM(W850:W854)</f>
        <v>138000</v>
      </c>
      <c r="X855" s="1374"/>
      <c r="Y855" s="1374"/>
      <c r="Z855" s="1374"/>
      <c r="AA855" s="1374"/>
      <c r="AB855" s="1374"/>
      <c r="AC855" s="1375"/>
      <c r="AZ855" s="23"/>
      <c r="BA855" s="23"/>
      <c r="BB855" s="11"/>
      <c r="BC855" s="11"/>
      <c r="BD855" s="11"/>
      <c r="BE855" s="11"/>
      <c r="BF855" s="11"/>
      <c r="BG855" s="11"/>
      <c r="BH855" s="11"/>
      <c r="BI855" s="11"/>
      <c r="BJ855" s="11"/>
      <c r="BK855" s="11"/>
      <c r="BL855" s="11"/>
    </row>
    <row r="856" spans="1:64" ht="13.2" customHeight="1">
      <c r="AZ856" s="23"/>
      <c r="BA856" s="23"/>
      <c r="BB856" s="11"/>
      <c r="BC856" s="11"/>
      <c r="BD856" s="11"/>
      <c r="BE856" s="11"/>
      <c r="BF856" s="11"/>
      <c r="BG856" s="1534"/>
      <c r="BH856" s="1534"/>
      <c r="BI856" s="1534"/>
      <c r="BJ856" s="1534"/>
      <c r="BK856" s="1534"/>
      <c r="BL856" s="1534"/>
    </row>
    <row r="857" spans="1:64" ht="13.2" customHeight="1">
      <c r="C857" s="1" t="s">
        <v>1472</v>
      </c>
      <c r="J857" s="1332" t="s">
        <v>1473</v>
      </c>
      <c r="K857" s="1333"/>
      <c r="L857" s="1333"/>
      <c r="M857" s="1333"/>
      <c r="N857" s="1333"/>
      <c r="O857" s="1333"/>
      <c r="P857" s="1333"/>
      <c r="Q857" s="1333"/>
      <c r="R857" s="1333"/>
      <c r="S857" s="1333"/>
      <c r="T857" s="1333"/>
      <c r="U857" s="1333"/>
      <c r="V857" s="1335"/>
      <c r="W857" s="1376">
        <v>71280</v>
      </c>
      <c r="X857" s="1253"/>
      <c r="Y857" s="1253"/>
      <c r="Z857" s="1253"/>
      <c r="AA857" s="1253"/>
      <c r="AB857" s="1253"/>
      <c r="AC857" s="1254"/>
      <c r="AD857" s="379"/>
      <c r="AZ857" s="23"/>
      <c r="BA857" s="23"/>
      <c r="BB857" s="11"/>
      <c r="BC857" s="11"/>
    </row>
    <row r="858" spans="1:64" ht="13.2" customHeight="1">
      <c r="AD858" s="379"/>
      <c r="AZ858" s="23"/>
      <c r="BA858" s="23"/>
      <c r="BB858" s="11"/>
      <c r="BC858" s="11"/>
    </row>
    <row r="859" spans="1:64" ht="13.2" customHeight="1">
      <c r="C859" s="1" t="s">
        <v>230</v>
      </c>
      <c r="J859" s="1082" t="s">
        <v>1474</v>
      </c>
      <c r="K859" s="4"/>
      <c r="L859" s="4"/>
      <c r="M859" s="4"/>
      <c r="N859" s="4"/>
      <c r="O859" s="4"/>
      <c r="P859" s="4"/>
      <c r="Q859" s="4"/>
      <c r="R859" s="4"/>
      <c r="S859" s="4"/>
      <c r="T859" s="4"/>
      <c r="U859" s="4"/>
      <c r="V859" s="1083"/>
      <c r="W859" s="1532"/>
      <c r="X859" s="1532"/>
      <c r="Y859" s="1532"/>
      <c r="Z859" s="1532"/>
      <c r="AA859" s="1532"/>
      <c r="AB859" s="1532"/>
      <c r="AC859" s="1532"/>
      <c r="AZ859" s="1539"/>
      <c r="BA859" s="1539"/>
      <c r="BB859" s="11"/>
      <c r="BC859" s="11"/>
    </row>
    <row r="860" spans="1:64" ht="13.2" customHeight="1">
      <c r="J860" s="1082" t="s">
        <v>1475</v>
      </c>
      <c r="K860" s="4"/>
      <c r="L860" s="4"/>
      <c r="M860" s="4"/>
      <c r="N860" s="4"/>
      <c r="O860" s="4"/>
      <c r="P860" s="4"/>
      <c r="Q860" s="4"/>
      <c r="R860" s="4"/>
      <c r="S860" s="4"/>
      <c r="T860" s="4"/>
      <c r="U860" s="4"/>
      <c r="V860" s="1083"/>
      <c r="W860" s="1532"/>
      <c r="X860" s="1532"/>
      <c r="Y860" s="1532"/>
      <c r="Z860" s="1532"/>
      <c r="AA860" s="1532"/>
      <c r="AB860" s="1532"/>
      <c r="AC860" s="1532"/>
      <c r="AZ860" s="23"/>
      <c r="BA860" s="23"/>
      <c r="BB860" s="11"/>
      <c r="BC860" s="11"/>
    </row>
    <row r="861" spans="1:64" ht="13.2" customHeight="1">
      <c r="J861" s="1082" t="s">
        <v>1458</v>
      </c>
      <c r="K861" s="4"/>
      <c r="L861" s="4"/>
      <c r="M861" s="4"/>
      <c r="N861" s="4"/>
      <c r="O861" s="4"/>
      <c r="P861" s="4"/>
      <c r="Q861" s="4"/>
      <c r="R861" s="4"/>
      <c r="S861" s="4"/>
      <c r="T861" s="4"/>
      <c r="U861" s="4"/>
      <c r="V861" s="1083"/>
      <c r="W861" s="1532">
        <v>65000</v>
      </c>
      <c r="X861" s="1532"/>
      <c r="Y861" s="1532"/>
      <c r="Z861" s="1532"/>
      <c r="AA861" s="1532"/>
      <c r="AB861" s="1532"/>
      <c r="AC861" s="1532"/>
      <c r="AZ861" s="23"/>
      <c r="BA861" s="23"/>
      <c r="BB861" s="11"/>
      <c r="BC861" s="11"/>
    </row>
    <row r="862" spans="1:64" ht="13.2" customHeight="1">
      <c r="J862" s="1197" t="s">
        <v>1476</v>
      </c>
      <c r="K862" s="4"/>
      <c r="L862" s="4"/>
      <c r="M862" s="4"/>
      <c r="N862" s="4"/>
      <c r="O862" s="4"/>
      <c r="P862" s="4"/>
      <c r="Q862" s="4"/>
      <c r="R862" s="4"/>
      <c r="S862" s="4"/>
      <c r="T862" s="4"/>
      <c r="U862" s="4"/>
      <c r="V862" s="1083"/>
      <c r="W862" s="1532">
        <v>90000</v>
      </c>
      <c r="X862" s="1532"/>
      <c r="Y862" s="1532"/>
      <c r="Z862" s="1532"/>
      <c r="AA862" s="1532"/>
      <c r="AB862" s="1532"/>
      <c r="AC862" s="1532"/>
      <c r="AZ862" s="2"/>
      <c r="BA862" s="2"/>
      <c r="BB862" s="2"/>
      <c r="BC862" s="2"/>
    </row>
    <row r="863" spans="1:64" ht="13.2" customHeight="1">
      <c r="J863" s="40"/>
      <c r="K863" s="32"/>
      <c r="L863" s="32"/>
      <c r="M863" s="32"/>
      <c r="N863" s="32"/>
      <c r="O863" s="32"/>
      <c r="P863" s="32"/>
      <c r="Q863" s="32"/>
      <c r="R863" s="32"/>
      <c r="S863" s="32"/>
      <c r="T863" s="32"/>
      <c r="U863" s="32"/>
      <c r="V863" s="1076" t="s">
        <v>1477</v>
      </c>
      <c r="W863" s="1545">
        <f>SUM(W859:W862)</f>
        <v>155000</v>
      </c>
      <c r="X863" s="1545"/>
      <c r="Y863" s="1545"/>
      <c r="Z863" s="1545"/>
      <c r="AA863" s="1545"/>
      <c r="AB863" s="1545"/>
      <c r="AC863" s="1545"/>
      <c r="AZ863" s="2"/>
      <c r="BA863" s="2"/>
      <c r="BB863" s="2"/>
      <c r="BC863" s="2"/>
    </row>
    <row r="864" spans="1:64" ht="13.2" customHeight="1">
      <c r="AZ864" s="2"/>
      <c r="BA864" s="2"/>
      <c r="BB864" s="2"/>
      <c r="BC864" s="2"/>
    </row>
    <row r="865" spans="3:55" ht="13.2" customHeight="1">
      <c r="C865" s="1" t="s">
        <v>1478</v>
      </c>
      <c r="J865" s="1082" t="s">
        <v>1479</v>
      </c>
      <c r="K865" s="4"/>
      <c r="L865" s="4"/>
      <c r="M865" s="4"/>
      <c r="N865" s="4"/>
      <c r="O865" s="4"/>
      <c r="P865" s="4"/>
      <c r="Q865" s="4"/>
      <c r="R865" s="4"/>
      <c r="S865" s="4"/>
      <c r="T865" s="4"/>
      <c r="U865" s="4"/>
      <c r="V865" s="1083"/>
      <c r="W865" s="1516">
        <v>116688</v>
      </c>
      <c r="X865" s="1517"/>
      <c r="Y865" s="1517"/>
      <c r="Z865" s="1517"/>
      <c r="AA865" s="1517"/>
      <c r="AB865" s="1517"/>
      <c r="AC865" s="1518"/>
      <c r="AD865" s="374"/>
      <c r="AZ865" s="2"/>
      <c r="BA865" s="2"/>
      <c r="BB865" s="2"/>
      <c r="BC865" s="2"/>
    </row>
    <row r="866" spans="3:55" ht="13.2" customHeight="1">
      <c r="C866" s="1" t="s">
        <v>1480</v>
      </c>
      <c r="J866" s="1084" t="s">
        <v>1481</v>
      </c>
      <c r="K866" s="4"/>
      <c r="L866" s="4"/>
      <c r="M866" s="4"/>
      <c r="N866" s="4"/>
      <c r="O866" s="4"/>
      <c r="P866" s="4"/>
      <c r="Q866" s="4"/>
      <c r="R866" s="4"/>
      <c r="S866" s="4"/>
      <c r="T866" s="1527">
        <v>1</v>
      </c>
      <c r="U866" s="1473"/>
      <c r="V866" s="1528"/>
      <c r="W866" s="1094"/>
      <c r="X866" s="1095"/>
      <c r="Y866" s="1095"/>
      <c r="Z866" s="1095"/>
      <c r="AA866" s="1095"/>
      <c r="AB866" s="1095"/>
      <c r="AC866" s="1096"/>
      <c r="AD866" s="374"/>
      <c r="AZ866" s="2"/>
      <c r="BA866" s="2"/>
      <c r="BB866" s="2"/>
      <c r="BC866" s="2"/>
    </row>
    <row r="867" spans="3:55" ht="13.2" customHeight="1">
      <c r="C867" s="1"/>
      <c r="J867" s="1082" t="s">
        <v>1482</v>
      </c>
      <c r="K867" s="4"/>
      <c r="L867" s="4"/>
      <c r="M867" s="4"/>
      <c r="N867" s="4"/>
      <c r="O867" s="4"/>
      <c r="P867" s="4"/>
      <c r="Q867" s="4"/>
      <c r="R867" s="4"/>
      <c r="S867" s="4"/>
      <c r="T867" s="4"/>
      <c r="U867" s="4"/>
      <c r="V867" s="1083"/>
      <c r="W867" s="1516">
        <v>119434</v>
      </c>
      <c r="X867" s="1517"/>
      <c r="Y867" s="1517"/>
      <c r="Z867" s="1517"/>
      <c r="AA867" s="1517"/>
      <c r="AB867" s="1517"/>
      <c r="AC867" s="1518"/>
      <c r="AD867" s="379"/>
      <c r="AZ867" s="2"/>
      <c r="BA867" s="2"/>
      <c r="BB867" s="2"/>
      <c r="BC867" s="2"/>
    </row>
    <row r="868" spans="3:55" ht="13.2" customHeight="1">
      <c r="C868" s="1"/>
      <c r="J868" s="1084" t="s">
        <v>1483</v>
      </c>
      <c r="K868" s="4"/>
      <c r="L868" s="4"/>
      <c r="M868" s="4"/>
      <c r="N868" s="4"/>
      <c r="O868" s="4"/>
      <c r="P868" s="4"/>
      <c r="Q868" s="4"/>
      <c r="R868" s="4"/>
      <c r="S868" s="4"/>
      <c r="T868" s="1527">
        <v>1</v>
      </c>
      <c r="U868" s="1473"/>
      <c r="V868" s="1528"/>
      <c r="W868" s="1094"/>
      <c r="X868" s="1095"/>
      <c r="Y868" s="1095"/>
      <c r="Z868" s="1095"/>
      <c r="AA868" s="1095"/>
      <c r="AB868" s="1095"/>
      <c r="AC868" s="1096"/>
      <c r="AD868" s="379"/>
      <c r="AZ868" s="2"/>
      <c r="BA868" s="2"/>
      <c r="BB868" s="2"/>
      <c r="BC868" s="2"/>
    </row>
    <row r="869" spans="3:55" ht="13.2" customHeight="1">
      <c r="J869" s="1082" t="s">
        <v>233</v>
      </c>
      <c r="K869" s="4"/>
      <c r="L869" s="4"/>
      <c r="M869" s="1519" t="s">
        <v>2822</v>
      </c>
      <c r="N869" s="1520"/>
      <c r="O869" s="1520"/>
      <c r="P869" s="1520"/>
      <c r="Q869" s="1520"/>
      <c r="R869" s="1520"/>
      <c r="S869" s="1520"/>
      <c r="T869" s="1520"/>
      <c r="U869" s="1520"/>
      <c r="V869" s="1521"/>
      <c r="W869" s="1516">
        <v>75559</v>
      </c>
      <c r="X869" s="1517"/>
      <c r="Y869" s="1517"/>
      <c r="Z869" s="1517"/>
      <c r="AA869" s="1517"/>
      <c r="AB869" s="1517"/>
      <c r="AC869" s="1518"/>
      <c r="AD869" s="374"/>
      <c r="AU869" s="11"/>
      <c r="AZ869" s="2"/>
      <c r="BA869" s="2"/>
      <c r="BB869" s="2"/>
      <c r="BC869" s="2"/>
    </row>
    <row r="870" spans="3:55" ht="13.2" customHeight="1">
      <c r="J870" s="1082"/>
      <c r="K870" s="4"/>
      <c r="L870" s="4"/>
      <c r="M870" s="4"/>
      <c r="N870" s="4"/>
      <c r="O870" s="4"/>
      <c r="P870" s="4"/>
      <c r="Q870" s="4"/>
      <c r="R870" s="4"/>
      <c r="S870" s="4"/>
      <c r="T870" s="4"/>
      <c r="U870" s="4"/>
      <c r="V870" s="1076" t="s">
        <v>1484</v>
      </c>
      <c r="W870" s="1529">
        <f>SUM(W865:W869)</f>
        <v>311681</v>
      </c>
      <c r="X870" s="1530"/>
      <c r="Y870" s="1530"/>
      <c r="Z870" s="1530"/>
      <c r="AA870" s="1530"/>
      <c r="AB870" s="1530"/>
      <c r="AC870" s="1531"/>
      <c r="AD870" s="379"/>
      <c r="AU870" s="11"/>
      <c r="AZ870" s="2"/>
      <c r="BA870" s="2"/>
      <c r="BB870" s="2"/>
      <c r="BC870" s="2"/>
    </row>
    <row r="871" spans="3:55" ht="13.2" customHeight="1">
      <c r="AU871" s="11"/>
      <c r="AZ871" s="2"/>
      <c r="BA871" s="2"/>
      <c r="BB871" s="2"/>
      <c r="BC871" s="2"/>
    </row>
    <row r="872" spans="3:55" ht="13.2" customHeight="1">
      <c r="C872" s="1" t="s">
        <v>1485</v>
      </c>
      <c r="J872" s="1082"/>
      <c r="K872" s="4"/>
      <c r="L872" s="4"/>
      <c r="M872" s="4"/>
      <c r="N872" s="4"/>
      <c r="O872" s="4"/>
      <c r="P872" s="4"/>
      <c r="Q872" s="4"/>
      <c r="R872" s="4"/>
      <c r="S872" s="4"/>
      <c r="T872" s="4"/>
      <c r="U872" s="4"/>
      <c r="V872" s="1076" t="s">
        <v>1486</v>
      </c>
      <c r="W872" s="1516">
        <v>100000</v>
      </c>
      <c r="X872" s="1517"/>
      <c r="Y872" s="1517"/>
      <c r="Z872" s="1517"/>
      <c r="AA872" s="1517"/>
      <c r="AB872" s="1517"/>
      <c r="AC872" s="1518"/>
      <c r="AU872" s="11"/>
      <c r="AZ872" s="2"/>
      <c r="BA872" s="2"/>
      <c r="BB872" s="2"/>
      <c r="BC872" s="2"/>
    </row>
    <row r="873" spans="3:55" ht="13.2" customHeight="1">
      <c r="J873" s="360"/>
      <c r="AU873" s="11"/>
      <c r="AZ873" s="2"/>
      <c r="BA873" s="2"/>
      <c r="BB873" s="2"/>
      <c r="BC873" s="2"/>
    </row>
    <row r="874" spans="3:55" ht="13.2" customHeight="1">
      <c r="C874" s="1" t="s">
        <v>232</v>
      </c>
      <c r="J874" s="1082" t="s">
        <v>1487</v>
      </c>
      <c r="K874" s="4"/>
      <c r="L874" s="4"/>
      <c r="M874" s="4"/>
      <c r="N874" s="4"/>
      <c r="O874" s="4"/>
      <c r="P874" s="4"/>
      <c r="Q874" s="4"/>
      <c r="R874" s="4"/>
      <c r="S874" s="4"/>
      <c r="T874" s="4"/>
      <c r="U874" s="4"/>
      <c r="V874" s="1083"/>
      <c r="W874" s="1506">
        <v>15000</v>
      </c>
      <c r="X874" s="1506"/>
      <c r="Y874" s="1506"/>
      <c r="Z874" s="1506"/>
      <c r="AA874" s="1506"/>
      <c r="AB874" s="1506"/>
      <c r="AC874" s="1506"/>
      <c r="AU874" s="11"/>
      <c r="AZ874" s="2"/>
      <c r="BA874" s="2"/>
      <c r="BB874" s="2"/>
      <c r="BC874" s="2"/>
    </row>
    <row r="875" spans="3:55" ht="13.2" customHeight="1">
      <c r="J875" s="1082" t="s">
        <v>1488</v>
      </c>
      <c r="K875" s="4"/>
      <c r="L875" s="4"/>
      <c r="M875" s="4"/>
      <c r="N875" s="4"/>
      <c r="O875" s="4"/>
      <c r="P875" s="4"/>
      <c r="Q875" s="4"/>
      <c r="R875" s="4"/>
      <c r="S875" s="4"/>
      <c r="T875" s="4"/>
      <c r="U875" s="4"/>
      <c r="V875" s="1083"/>
      <c r="W875" s="1506">
        <v>20000</v>
      </c>
      <c r="X875" s="1506"/>
      <c r="Y875" s="1506"/>
      <c r="Z875" s="1506"/>
      <c r="AA875" s="1506"/>
      <c r="AB875" s="1506"/>
      <c r="AC875" s="1506"/>
      <c r="AU875" s="2"/>
      <c r="AZ875" s="2"/>
      <c r="BA875" s="2"/>
      <c r="BB875" s="2"/>
      <c r="BC875" s="2"/>
    </row>
    <row r="876" spans="3:55" ht="13.2" customHeight="1">
      <c r="J876" s="1082" t="s">
        <v>1489</v>
      </c>
      <c r="K876" s="4"/>
      <c r="L876" s="4"/>
      <c r="M876" s="4"/>
      <c r="N876" s="4"/>
      <c r="O876" s="4"/>
      <c r="P876" s="4"/>
      <c r="Q876" s="4"/>
      <c r="R876" s="4"/>
      <c r="S876" s="4"/>
      <c r="T876" s="4"/>
      <c r="U876" s="4"/>
      <c r="V876" s="1083"/>
      <c r="W876" s="1506">
        <v>20000</v>
      </c>
      <c r="X876" s="1506"/>
      <c r="Y876" s="1506"/>
      <c r="Z876" s="1506"/>
      <c r="AA876" s="1506"/>
      <c r="AB876" s="1506"/>
      <c r="AC876" s="1506"/>
      <c r="AU876" s="2"/>
      <c r="AZ876" s="2"/>
      <c r="BA876" s="2"/>
      <c r="BB876" s="2"/>
      <c r="BC876" s="2"/>
    </row>
    <row r="877" spans="3:55" ht="13.2" customHeight="1">
      <c r="J877" s="1082" t="s">
        <v>1490</v>
      </c>
      <c r="K877" s="4"/>
      <c r="L877" s="4"/>
      <c r="M877" s="4"/>
      <c r="N877" s="4"/>
      <c r="O877" s="4"/>
      <c r="P877" s="4"/>
      <c r="Q877" s="4"/>
      <c r="R877" s="4"/>
      <c r="S877" s="4"/>
      <c r="T877" s="4"/>
      <c r="U877" s="4"/>
      <c r="V877" s="1083"/>
      <c r="W877" s="1506">
        <v>15000</v>
      </c>
      <c r="X877" s="1506"/>
      <c r="Y877" s="1506"/>
      <c r="Z877" s="1506"/>
      <c r="AA877" s="1506"/>
      <c r="AB877" s="1506"/>
      <c r="AC877" s="1506"/>
      <c r="AU877" s="2"/>
      <c r="AZ877" s="2"/>
      <c r="BA877" s="2"/>
      <c r="BB877" s="2"/>
      <c r="BC877" s="2"/>
    </row>
    <row r="878" spans="3:55" ht="13.2" customHeight="1">
      <c r="J878" s="1082" t="s">
        <v>1491</v>
      </c>
      <c r="K878" s="4"/>
      <c r="L878" s="4"/>
      <c r="M878" s="4"/>
      <c r="N878" s="4"/>
      <c r="O878" s="4"/>
      <c r="P878" s="4"/>
      <c r="Q878" s="4"/>
      <c r="R878" s="4"/>
      <c r="S878" s="4"/>
      <c r="T878" s="4"/>
      <c r="U878" s="4"/>
      <c r="V878" s="1083"/>
      <c r="W878" s="1506">
        <v>20000</v>
      </c>
      <c r="X878" s="1506"/>
      <c r="Y878" s="1506"/>
      <c r="Z878" s="1506"/>
      <c r="AA878" s="1506"/>
      <c r="AB878" s="1506"/>
      <c r="AC878" s="1506"/>
      <c r="AU878" s="2"/>
      <c r="AZ878" s="2"/>
      <c r="BA878" s="2"/>
      <c r="BB878" s="2"/>
      <c r="BC878" s="2"/>
    </row>
    <row r="879" spans="3:55" ht="13.2" customHeight="1">
      <c r="J879" s="1082" t="s">
        <v>1492</v>
      </c>
      <c r="K879" s="4"/>
      <c r="L879" s="4"/>
      <c r="M879" s="4"/>
      <c r="N879" s="4"/>
      <c r="O879" s="4"/>
      <c r="P879" s="4"/>
      <c r="Q879" s="4"/>
      <c r="R879" s="4"/>
      <c r="S879" s="4"/>
      <c r="T879" s="4"/>
      <c r="U879" s="4"/>
      <c r="V879" s="1083"/>
      <c r="W879" s="1506">
        <v>15000</v>
      </c>
      <c r="X879" s="1506"/>
      <c r="Y879" s="1506"/>
      <c r="Z879" s="1506"/>
      <c r="AA879" s="1506"/>
      <c r="AB879" s="1506"/>
      <c r="AC879" s="1506"/>
      <c r="AU879" s="2"/>
      <c r="AZ879" s="2"/>
      <c r="BA879" s="2"/>
      <c r="BB879" s="2"/>
      <c r="BC879" s="2"/>
    </row>
    <row r="880" spans="3:55" ht="13.2" customHeight="1">
      <c r="J880" s="1082" t="s">
        <v>233</v>
      </c>
      <c r="K880" s="4"/>
      <c r="L880" s="4"/>
      <c r="M880" s="1519" t="s">
        <v>2823</v>
      </c>
      <c r="N880" s="1520"/>
      <c r="O880" s="1520"/>
      <c r="P880" s="1520"/>
      <c r="Q880" s="1520"/>
      <c r="R880" s="1520"/>
      <c r="S880" s="1520"/>
      <c r="T880" s="1520"/>
      <c r="U880" s="1520"/>
      <c r="V880" s="1521"/>
      <c r="W880" s="1506">
        <v>10000</v>
      </c>
      <c r="X880" s="1506"/>
      <c r="Y880" s="1506"/>
      <c r="Z880" s="1506"/>
      <c r="AA880" s="1506"/>
      <c r="AB880" s="1506"/>
      <c r="AC880" s="1506"/>
      <c r="AD880" s="379"/>
      <c r="AU880" s="2"/>
      <c r="AV880" s="11"/>
      <c r="AW880" s="11"/>
      <c r="AX880" s="11"/>
      <c r="AY880" s="11"/>
      <c r="AZ880" s="2"/>
      <c r="BA880" s="2"/>
      <c r="BB880" s="2"/>
      <c r="BC880" s="2"/>
    </row>
    <row r="881" spans="3:55" ht="13.2" customHeight="1">
      <c r="J881" s="1082"/>
      <c r="K881" s="4"/>
      <c r="L881" s="4"/>
      <c r="M881" s="4"/>
      <c r="N881" s="4"/>
      <c r="O881" s="4"/>
      <c r="P881" s="4"/>
      <c r="Q881" s="4"/>
      <c r="R881" s="4"/>
      <c r="S881" s="4"/>
      <c r="T881" s="4"/>
      <c r="U881" s="4"/>
      <c r="V881" s="1076" t="s">
        <v>1493</v>
      </c>
      <c r="W881" s="1488">
        <f>SUM(W874:W880)</f>
        <v>115000</v>
      </c>
      <c r="X881" s="1488"/>
      <c r="Y881" s="1488"/>
      <c r="Z881" s="1488"/>
      <c r="AA881" s="1488"/>
      <c r="AB881" s="1488"/>
      <c r="AC881" s="1488"/>
      <c r="AU881" s="2"/>
      <c r="AV881" s="11"/>
      <c r="AW881" s="11"/>
      <c r="AX881" s="11"/>
      <c r="AY881" s="11"/>
      <c r="AZ881" s="2"/>
      <c r="BA881" s="2"/>
      <c r="BB881" s="2"/>
      <c r="BC881" s="2"/>
    </row>
    <row r="882" spans="3:55" ht="13.2" customHeight="1">
      <c r="AU882" s="2"/>
      <c r="AV882" s="11"/>
      <c r="AW882" s="11"/>
      <c r="AX882" s="11"/>
      <c r="AY882" s="11"/>
      <c r="AZ882" s="2"/>
      <c r="BA882" s="2"/>
      <c r="BB882" s="2"/>
      <c r="BC882" s="2"/>
    </row>
    <row r="883" spans="3:55" ht="13.2" customHeight="1">
      <c r="C883" s="1" t="s">
        <v>1494</v>
      </c>
      <c r="J883" s="1082" t="s">
        <v>233</v>
      </c>
      <c r="K883" s="4"/>
      <c r="L883" s="4"/>
      <c r="M883" s="1519" t="s">
        <v>1217</v>
      </c>
      <c r="N883" s="1520"/>
      <c r="O883" s="1520"/>
      <c r="P883" s="1520"/>
      <c r="Q883" s="1520"/>
      <c r="R883" s="1520"/>
      <c r="S883" s="1520"/>
      <c r="T883" s="1520"/>
      <c r="U883" s="1520"/>
      <c r="V883" s="1521"/>
      <c r="W883" s="1376"/>
      <c r="X883" s="1253"/>
      <c r="Y883" s="1253"/>
      <c r="Z883" s="1253"/>
      <c r="AA883" s="1253"/>
      <c r="AB883" s="1253"/>
      <c r="AC883" s="1254"/>
      <c r="AD883" s="379"/>
      <c r="AV883" s="11"/>
      <c r="AW883" s="11"/>
      <c r="AX883" s="11"/>
      <c r="AY883" s="11"/>
      <c r="AZ883" s="2"/>
      <c r="BA883" s="2"/>
      <c r="BB883" s="2"/>
      <c r="BC883" s="2"/>
    </row>
    <row r="884" spans="3:55" ht="13.2" customHeight="1">
      <c r="C884" s="1" t="s">
        <v>1495</v>
      </c>
      <c r="J884" s="1082" t="s">
        <v>233</v>
      </c>
      <c r="K884" s="4"/>
      <c r="L884" s="4"/>
      <c r="M884" s="1519" t="s">
        <v>1217</v>
      </c>
      <c r="N884" s="1520"/>
      <c r="O884" s="1520"/>
      <c r="P884" s="1520"/>
      <c r="Q884" s="1520"/>
      <c r="R884" s="1520"/>
      <c r="S884" s="1520"/>
      <c r="T884" s="1520"/>
      <c r="U884" s="1520"/>
      <c r="V884" s="1521"/>
      <c r="W884" s="1376"/>
      <c r="X884" s="1253"/>
      <c r="Y884" s="1253"/>
      <c r="Z884" s="1253"/>
      <c r="AA884" s="1253"/>
      <c r="AB884" s="1253"/>
      <c r="AC884" s="1254"/>
      <c r="AD884" s="379"/>
      <c r="AV884" s="11"/>
      <c r="AW884" s="11"/>
      <c r="AX884" s="11"/>
      <c r="AY884" s="11"/>
      <c r="AZ884" s="2"/>
      <c r="BA884" s="2"/>
      <c r="BB884" s="2"/>
      <c r="BC884" s="2"/>
    </row>
    <row r="885" spans="3:55" ht="13.2" customHeight="1">
      <c r="J885" s="1082" t="s">
        <v>233</v>
      </c>
      <c r="K885" s="4"/>
      <c r="L885" s="4"/>
      <c r="M885" s="1519" t="s">
        <v>1217</v>
      </c>
      <c r="N885" s="1520"/>
      <c r="O885" s="1520"/>
      <c r="P885" s="1520"/>
      <c r="Q885" s="1520"/>
      <c r="R885" s="1520"/>
      <c r="S885" s="1520"/>
      <c r="T885" s="1520"/>
      <c r="U885" s="1520"/>
      <c r="V885" s="1521"/>
      <c r="W885" s="1376"/>
      <c r="X885" s="1253"/>
      <c r="Y885" s="1253"/>
      <c r="Z885" s="1253"/>
      <c r="AA885" s="1253"/>
      <c r="AB885" s="1253"/>
      <c r="AC885" s="1254"/>
      <c r="AL885" s="11"/>
      <c r="AM885" s="11"/>
      <c r="AN885" s="11"/>
      <c r="AO885" s="11"/>
      <c r="AP885" s="11"/>
      <c r="AQ885" s="11"/>
      <c r="AR885" s="11"/>
      <c r="AS885" s="11"/>
      <c r="AT885" s="11"/>
      <c r="AV885" s="2"/>
      <c r="AW885" s="2"/>
      <c r="AX885" s="2"/>
      <c r="AY885" s="2"/>
      <c r="AZ885" s="2"/>
      <c r="BA885" s="2"/>
      <c r="BB885" s="2"/>
      <c r="BC885" s="2"/>
    </row>
    <row r="886" spans="3:55" ht="13.2" customHeight="1">
      <c r="J886" s="1082" t="s">
        <v>233</v>
      </c>
      <c r="K886" s="4"/>
      <c r="L886" s="4"/>
      <c r="M886" s="1519" t="s">
        <v>1217</v>
      </c>
      <c r="N886" s="1520"/>
      <c r="O886" s="1520"/>
      <c r="P886" s="1520"/>
      <c r="Q886" s="1520"/>
      <c r="R886" s="1520"/>
      <c r="S886" s="1520"/>
      <c r="T886" s="1520"/>
      <c r="U886" s="1520"/>
      <c r="V886" s="1521"/>
      <c r="W886" s="1376"/>
      <c r="X886" s="1253"/>
      <c r="Y886" s="1253"/>
      <c r="Z886" s="1253"/>
      <c r="AA886" s="1253"/>
      <c r="AB886" s="1253"/>
      <c r="AC886" s="1254"/>
      <c r="AL886" s="11"/>
      <c r="AM886" s="11"/>
      <c r="AN886" s="11"/>
      <c r="AO886" s="11"/>
      <c r="AP886" s="11"/>
      <c r="AQ886" s="11"/>
      <c r="AR886" s="11"/>
      <c r="AS886" s="11"/>
      <c r="AT886" s="11"/>
      <c r="AV886" s="2"/>
      <c r="AW886" s="2"/>
      <c r="AX886" s="2"/>
      <c r="AY886" s="2"/>
      <c r="AZ886" s="2"/>
      <c r="BA886" s="2"/>
      <c r="BB886" s="2"/>
      <c r="BC886" s="2"/>
    </row>
    <row r="887" spans="3:55" ht="13.2" customHeight="1">
      <c r="J887" s="1082" t="s">
        <v>233</v>
      </c>
      <c r="K887" s="4"/>
      <c r="L887" s="4"/>
      <c r="M887" s="1519" t="s">
        <v>1217</v>
      </c>
      <c r="N887" s="1520"/>
      <c r="O887" s="1520"/>
      <c r="P887" s="1520"/>
      <c r="Q887" s="1520"/>
      <c r="R887" s="1520"/>
      <c r="S887" s="1520"/>
      <c r="T887" s="1520"/>
      <c r="U887" s="1520"/>
      <c r="V887" s="1521"/>
      <c r="W887" s="1376"/>
      <c r="X887" s="1253"/>
      <c r="Y887" s="1253"/>
      <c r="Z887" s="1253"/>
      <c r="AA887" s="1253"/>
      <c r="AB887" s="1253"/>
      <c r="AC887" s="1254"/>
      <c r="AL887" s="11"/>
      <c r="AM887" s="11"/>
      <c r="AN887" s="11"/>
      <c r="AO887" s="11"/>
      <c r="AP887" s="11"/>
      <c r="AQ887" s="11"/>
      <c r="AR887" s="11"/>
      <c r="AS887" s="11"/>
      <c r="AT887" s="11"/>
      <c r="AV887" s="2"/>
      <c r="AW887" s="2"/>
      <c r="AX887" s="2"/>
      <c r="AY887" s="2"/>
      <c r="AZ887" s="2"/>
      <c r="BA887" s="2"/>
      <c r="BB887" s="2"/>
      <c r="BC887" s="2"/>
    </row>
    <row r="888" spans="3:55" ht="13.2" customHeight="1">
      <c r="J888" s="1082"/>
      <c r="K888" s="4"/>
      <c r="L888" s="4"/>
      <c r="M888" s="4"/>
      <c r="N888" s="4"/>
      <c r="O888" s="4"/>
      <c r="P888" s="4"/>
      <c r="Q888" s="4"/>
      <c r="R888" s="4"/>
      <c r="S888" s="4"/>
      <c r="T888" s="4"/>
      <c r="U888" s="4"/>
      <c r="V888" s="1076" t="s">
        <v>1496</v>
      </c>
      <c r="W888" s="1373">
        <f>SUM(W883:W887)</f>
        <v>0</v>
      </c>
      <c r="X888" s="1374"/>
      <c r="Y888" s="1374"/>
      <c r="Z888" s="1374"/>
      <c r="AA888" s="1374"/>
      <c r="AB888" s="1374"/>
      <c r="AC888" s="1375"/>
      <c r="AL888" s="11"/>
      <c r="AM888" s="11"/>
      <c r="AN888" s="11"/>
      <c r="AO888" s="11"/>
      <c r="AP888" s="11"/>
      <c r="AQ888" s="11"/>
      <c r="AR888" s="11"/>
      <c r="AS888" s="11"/>
      <c r="AT888" s="11"/>
      <c r="AV888" s="2"/>
      <c r="AW888" s="2"/>
      <c r="AX888" s="2"/>
      <c r="AY888" s="2"/>
      <c r="AZ888" s="2"/>
      <c r="BA888" s="2"/>
      <c r="BB888" s="2"/>
      <c r="BC888" s="2"/>
    </row>
    <row r="889" spans="3:55" ht="13.2" customHeight="1">
      <c r="E889" s="360"/>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3.2" customHeight="1">
      <c r="C890" s="1" t="s">
        <v>1497</v>
      </c>
      <c r="I890" s="379"/>
      <c r="J890" s="379"/>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3.2" customHeight="1">
      <c r="E891" s="360"/>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3.2"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097" t="s">
        <v>1498</v>
      </c>
      <c r="AC892" s="1374">
        <f>W855+W863+W870+W872+W881+W888+W857</f>
        <v>890961</v>
      </c>
      <c r="AD892" s="1374"/>
      <c r="AE892" s="1374"/>
      <c r="AF892" s="1374"/>
      <c r="AG892" s="1374"/>
      <c r="AH892" s="1375"/>
      <c r="AL892" s="2"/>
      <c r="AM892" s="2"/>
      <c r="AN892" s="2"/>
      <c r="AO892" s="2"/>
      <c r="AP892" s="2"/>
      <c r="AQ892" s="2"/>
      <c r="AR892" s="2"/>
      <c r="AS892" s="2"/>
      <c r="AT892" s="2"/>
      <c r="AV892" s="2"/>
      <c r="AW892" s="2"/>
      <c r="AX892" s="2"/>
      <c r="AY892" s="2"/>
      <c r="AZ892" s="2"/>
      <c r="BA892" s="2"/>
      <c r="BB892" s="2"/>
      <c r="BC892" s="2"/>
    </row>
    <row r="893" spans="3:55" ht="13.2"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097" t="s">
        <v>1499</v>
      </c>
      <c r="AC893" s="1540">
        <f>O805+O785+G761</f>
        <v>100</v>
      </c>
      <c r="AD893" s="1540"/>
      <c r="AE893" s="1540"/>
      <c r="AF893" s="1540"/>
      <c r="AG893" s="1540"/>
      <c r="AH893" s="1541"/>
      <c r="AL893" s="2"/>
      <c r="AM893" s="2"/>
      <c r="AN893" s="2"/>
      <c r="AO893" s="2"/>
      <c r="AP893" s="2"/>
      <c r="AQ893" s="2"/>
      <c r="AR893" s="2"/>
      <c r="AS893" s="2"/>
      <c r="AT893" s="2"/>
      <c r="AZ893" s="2"/>
      <c r="BA893" s="2"/>
      <c r="BB893" s="2"/>
      <c r="BC893" s="2"/>
    </row>
    <row r="894" spans="3:55" ht="13.2" customHeight="1">
      <c r="C894" s="29"/>
      <c r="D894" s="30"/>
      <c r="E894" s="1537" t="s">
        <v>1500</v>
      </c>
      <c r="F894" s="1537"/>
      <c r="G894" s="1537"/>
      <c r="H894" s="1537"/>
      <c r="I894" s="1537"/>
      <c r="J894" s="1537"/>
      <c r="K894" s="1537"/>
      <c r="L894" s="1537"/>
      <c r="M894" s="1537"/>
      <c r="N894" s="1537"/>
      <c r="O894" s="1537"/>
      <c r="P894" s="1537"/>
      <c r="Q894" s="1537"/>
      <c r="R894" s="1537"/>
      <c r="S894" s="1537"/>
      <c r="T894" s="1537"/>
      <c r="U894" s="1537"/>
      <c r="V894" s="1537"/>
      <c r="W894" s="1537"/>
      <c r="X894" s="1537"/>
      <c r="Y894" s="1537"/>
      <c r="Z894" s="1537"/>
      <c r="AA894" s="1537"/>
      <c r="AB894" s="1538"/>
      <c r="AC894" s="1488">
        <f>IF(ISERROR((ROUNDDOWN(AC892/AC893,0))),0,(ROUNDDOWN(AC892/AC893,0)))</f>
        <v>8909</v>
      </c>
      <c r="AD894" s="1488"/>
      <c r="AE894" s="1488"/>
      <c r="AF894" s="1488"/>
      <c r="AG894" s="1488"/>
      <c r="AH894" s="1488"/>
      <c r="AL894" s="2"/>
      <c r="AM894" s="2"/>
      <c r="AN894" s="2"/>
      <c r="AO894" s="2"/>
      <c r="AP894" s="2"/>
      <c r="AQ894" s="2"/>
      <c r="AR894" s="2"/>
      <c r="AS894" s="2"/>
      <c r="AT894" s="2"/>
      <c r="AZ894" s="2"/>
      <c r="BA894" s="2"/>
      <c r="BB894" s="2"/>
      <c r="BC894" s="2"/>
    </row>
    <row r="895" spans="3:55" ht="13.2" customHeight="1">
      <c r="C895" s="1082"/>
      <c r="D895" s="4"/>
      <c r="E895" s="4"/>
      <c r="F895" s="4"/>
      <c r="G895" s="4"/>
      <c r="H895" s="4"/>
      <c r="I895" s="4"/>
      <c r="J895" s="4"/>
      <c r="K895" s="4"/>
      <c r="L895" s="4"/>
      <c r="M895" s="4"/>
      <c r="N895" s="4"/>
      <c r="O895" s="4"/>
      <c r="P895" s="4"/>
      <c r="Q895" s="4"/>
      <c r="R895" s="4"/>
      <c r="S895" s="4"/>
      <c r="T895" s="4"/>
      <c r="U895" s="4"/>
      <c r="V895" s="4"/>
      <c r="W895" s="4"/>
      <c r="X895" s="4"/>
      <c r="Y895" s="4"/>
      <c r="Z895" s="4"/>
      <c r="AA895" s="4"/>
      <c r="AB895" s="1076" t="s">
        <v>1501</v>
      </c>
      <c r="AC895" s="1514">
        <v>523000</v>
      </c>
      <c r="AD895" s="1515"/>
      <c r="AE895" s="1515"/>
      <c r="AF895" s="1515"/>
      <c r="AG895" s="1515"/>
      <c r="AH895" s="1515"/>
      <c r="AL895" s="2"/>
      <c r="AM895" s="2"/>
      <c r="AN895" s="2"/>
      <c r="AO895" s="2"/>
      <c r="AP895" s="2"/>
      <c r="AQ895" s="2"/>
      <c r="AR895" s="2"/>
      <c r="AS895" s="2"/>
      <c r="AT895" s="2"/>
      <c r="AZ895" s="2"/>
      <c r="BA895" s="2"/>
      <c r="BB895" s="2"/>
      <c r="BC895" s="2"/>
    </row>
    <row r="896" spans="3:55" ht="13.2" customHeight="1">
      <c r="C896" s="1082"/>
      <c r="D896" s="4"/>
      <c r="E896" s="4"/>
      <c r="F896" s="4"/>
      <c r="G896" s="4"/>
      <c r="H896" s="4"/>
      <c r="I896" s="4"/>
      <c r="J896" s="4"/>
      <c r="K896" s="4"/>
      <c r="L896" s="4"/>
      <c r="M896" s="4"/>
      <c r="N896" s="4"/>
      <c r="O896" s="4"/>
      <c r="P896" s="4"/>
      <c r="Q896" s="4"/>
      <c r="R896" s="4"/>
      <c r="S896" s="4"/>
      <c r="T896" s="4"/>
      <c r="U896" s="4"/>
      <c r="V896" s="4"/>
      <c r="W896" s="4"/>
      <c r="X896" s="4"/>
      <c r="Y896" s="4"/>
      <c r="Z896" s="4"/>
      <c r="AA896" s="4"/>
      <c r="AB896" s="1076" t="s">
        <v>1502</v>
      </c>
      <c r="AC896" s="1254"/>
      <c r="AD896" s="1506"/>
      <c r="AE896" s="1506"/>
      <c r="AF896" s="1506"/>
      <c r="AG896" s="1506"/>
      <c r="AH896" s="1506"/>
      <c r="AL896" s="2"/>
      <c r="AM896" s="2"/>
      <c r="AN896" s="2"/>
      <c r="AO896" s="2"/>
      <c r="AP896" s="2"/>
      <c r="AQ896" s="2"/>
      <c r="AR896" s="2"/>
      <c r="AS896" s="2"/>
      <c r="AT896" s="2"/>
      <c r="AZ896" s="2"/>
      <c r="BA896" s="2"/>
      <c r="BB896" s="2"/>
      <c r="BC896" s="2"/>
    </row>
    <row r="897" spans="1:58" ht="13.2" customHeight="1">
      <c r="C897" s="1082"/>
      <c r="D897" s="4"/>
      <c r="E897" s="4"/>
      <c r="F897" s="4"/>
      <c r="G897" s="4"/>
      <c r="H897" s="4"/>
      <c r="I897" s="4"/>
      <c r="J897" s="4"/>
      <c r="K897" s="4"/>
      <c r="L897" s="4"/>
      <c r="M897" s="4"/>
      <c r="N897" s="4"/>
      <c r="O897" s="4"/>
      <c r="P897" s="4"/>
      <c r="Q897" s="4"/>
      <c r="R897" s="4"/>
      <c r="S897" s="4"/>
      <c r="T897" s="4"/>
      <c r="U897" s="4"/>
      <c r="V897" s="4"/>
      <c r="W897" s="4"/>
      <c r="X897" s="4"/>
      <c r="Y897" s="4"/>
      <c r="Z897" s="4"/>
      <c r="AA897" s="4"/>
      <c r="AB897" s="1076" t="s">
        <v>1503</v>
      </c>
      <c r="AC897" s="1253">
        <v>75000</v>
      </c>
      <c r="AD897" s="1253"/>
      <c r="AE897" s="1253"/>
      <c r="AF897" s="1253"/>
      <c r="AG897" s="1253"/>
      <c r="AH897" s="1254"/>
      <c r="AL897" s="2"/>
      <c r="AM897" s="2"/>
      <c r="AN897" s="2"/>
      <c r="AO897" s="2"/>
      <c r="AP897" s="2"/>
      <c r="AQ897" s="2"/>
      <c r="AR897" s="2"/>
      <c r="AS897" s="2"/>
      <c r="AT897" s="2"/>
      <c r="AZ897" s="2"/>
      <c r="BA897" s="2"/>
      <c r="BB897" s="2"/>
      <c r="BC897" s="2"/>
    </row>
    <row r="898" spans="1:58" ht="13.2" customHeight="1">
      <c r="C898" s="1082"/>
      <c r="D898" s="4"/>
      <c r="E898" s="4"/>
      <c r="F898" s="4"/>
      <c r="G898" s="4"/>
      <c r="H898" s="4"/>
      <c r="I898" s="4"/>
      <c r="J898" s="4"/>
      <c r="K898" s="4"/>
      <c r="L898" s="4"/>
      <c r="M898" s="4"/>
      <c r="N898" s="4"/>
      <c r="O898" s="4"/>
      <c r="P898" s="4"/>
      <c r="Q898" s="4"/>
      <c r="R898" s="4"/>
      <c r="S898" s="4"/>
      <c r="T898" s="4"/>
      <c r="U898" s="4"/>
      <c r="V898" s="4"/>
      <c r="W898" s="4"/>
      <c r="X898" s="4"/>
      <c r="Y898" s="4"/>
      <c r="Z898" s="4"/>
      <c r="AA898" s="4"/>
      <c r="AB898" s="1076" t="s">
        <v>1504</v>
      </c>
      <c r="AC898" s="1253">
        <v>49500</v>
      </c>
      <c r="AD898" s="1253"/>
      <c r="AE898" s="1253"/>
      <c r="AF898" s="1253"/>
      <c r="AG898" s="1253"/>
      <c r="AH898" s="1254"/>
      <c r="AZ898" s="2"/>
      <c r="BA898" s="2"/>
      <c r="BB898" s="2"/>
      <c r="BC898" s="2"/>
    </row>
    <row r="899" spans="1:58" ht="13.2" customHeight="1">
      <c r="C899" s="1082"/>
      <c r="D899" s="4"/>
      <c r="E899" s="4"/>
      <c r="F899" s="4"/>
      <c r="G899" s="4"/>
      <c r="H899" s="4"/>
      <c r="I899" s="4"/>
      <c r="J899" s="4"/>
      <c r="K899" s="4"/>
      <c r="L899" s="4"/>
      <c r="M899" s="4"/>
      <c r="N899" s="4"/>
      <c r="O899" s="4"/>
      <c r="P899" s="4"/>
      <c r="Q899" s="4"/>
      <c r="R899" s="4"/>
      <c r="S899" s="4"/>
      <c r="T899" s="4"/>
      <c r="U899" s="4"/>
      <c r="V899" s="4"/>
      <c r="W899" s="4"/>
      <c r="X899" s="4"/>
      <c r="Y899" s="4"/>
      <c r="Z899" s="4"/>
      <c r="AA899" s="4"/>
      <c r="AB899" s="1076" t="s">
        <v>1505</v>
      </c>
      <c r="AC899" s="1383"/>
      <c r="AD899" s="1384"/>
      <c r="AE899" s="1384"/>
      <c r="AF899" s="1384"/>
      <c r="AG899" s="1384"/>
      <c r="AH899" s="1385"/>
      <c r="AZ899" s="2"/>
      <c r="BA899" s="2"/>
      <c r="BB899" s="2"/>
      <c r="BC899" s="2"/>
    </row>
    <row r="900" spans="1:58" ht="13.2" customHeight="1">
      <c r="C900" s="1082"/>
      <c r="D900" s="4"/>
      <c r="E900" s="4"/>
      <c r="F900" s="4"/>
      <c r="G900" s="4"/>
      <c r="H900" s="4"/>
      <c r="I900" s="4"/>
      <c r="J900" s="4"/>
      <c r="K900" s="4"/>
      <c r="L900" s="4"/>
      <c r="M900" s="4"/>
      <c r="N900" s="4"/>
      <c r="O900" s="4"/>
      <c r="P900" s="4"/>
      <c r="Q900" s="4"/>
      <c r="R900" s="4"/>
      <c r="S900" s="4"/>
      <c r="T900" s="4"/>
      <c r="U900" s="4"/>
      <c r="V900" s="4"/>
      <c r="W900" s="4"/>
      <c r="X900" s="4"/>
      <c r="Y900" s="4"/>
      <c r="Z900" s="4"/>
      <c r="AA900" s="4"/>
      <c r="AB900" s="1076" t="s">
        <v>1506</v>
      </c>
      <c r="AC900" s="1253">
        <v>12068</v>
      </c>
      <c r="AD900" s="1253"/>
      <c r="AE900" s="1253"/>
      <c r="AF900" s="1253"/>
      <c r="AG900" s="1253"/>
      <c r="AH900" s="1254"/>
      <c r="AZ900" s="2"/>
      <c r="BA900" s="2"/>
      <c r="BB900" s="2"/>
      <c r="BC900" s="2"/>
    </row>
    <row r="901" spans="1:58" ht="13.2" hidden="1" customHeight="1">
      <c r="C901" s="1332" t="s">
        <v>1507</v>
      </c>
      <c r="D901" s="1333"/>
      <c r="E901" s="1333"/>
      <c r="F901" s="1333"/>
      <c r="G901" s="1333"/>
      <c r="H901" s="1333"/>
      <c r="I901" s="1333"/>
      <c r="J901" s="1333"/>
      <c r="K901" s="1333"/>
      <c r="L901" s="1333"/>
      <c r="M901" s="1333"/>
      <c r="N901" s="1333"/>
      <c r="O901" s="1333"/>
      <c r="P901" s="1333"/>
      <c r="Q901" s="1333"/>
      <c r="R901" s="1333"/>
      <c r="S901" s="1333"/>
      <c r="T901" s="1333"/>
      <c r="U901" s="1333"/>
      <c r="V901" s="1333"/>
      <c r="W901" s="1333"/>
      <c r="X901" s="1333"/>
      <c r="Y901" s="1333"/>
      <c r="Z901" s="1333"/>
      <c r="AA901" s="1333"/>
      <c r="AB901" s="1335"/>
      <c r="AC901" s="1253"/>
      <c r="AD901" s="1253"/>
      <c r="AE901" s="1253"/>
      <c r="AF901" s="1253"/>
      <c r="AG901" s="1253"/>
      <c r="AH901" s="1254"/>
      <c r="AZ901" s="2"/>
      <c r="BA901" s="2"/>
      <c r="BB901" s="2"/>
      <c r="BC901" s="2"/>
    </row>
    <row r="902" spans="1:58" ht="13.2" customHeight="1">
      <c r="C902" s="1082"/>
      <c r="D902" s="4"/>
      <c r="E902" s="4"/>
      <c r="F902" s="4"/>
      <c r="G902" s="4"/>
      <c r="H902" s="4"/>
      <c r="I902" s="4"/>
      <c r="J902" s="4"/>
      <c r="K902" s="4"/>
      <c r="L902" s="4"/>
      <c r="M902" s="4"/>
      <c r="N902" s="4"/>
      <c r="O902" s="4"/>
      <c r="P902" s="4"/>
      <c r="Q902" s="4"/>
      <c r="R902" s="4"/>
      <c r="S902" s="4"/>
      <c r="T902" s="4"/>
      <c r="U902" s="4"/>
      <c r="V902" s="4"/>
      <c r="W902" s="4"/>
      <c r="X902" s="4"/>
      <c r="Y902" s="4"/>
      <c r="Z902" s="4"/>
      <c r="AA902" s="4"/>
      <c r="AB902" s="1076" t="s">
        <v>1508</v>
      </c>
      <c r="AC902" s="1253"/>
      <c r="AD902" s="1253"/>
      <c r="AE902" s="1253"/>
      <c r="AF902" s="1253"/>
      <c r="AG902" s="1253"/>
      <c r="AH902" s="1254"/>
      <c r="AZ902" s="2"/>
      <c r="BA902" s="2"/>
      <c r="BB902" s="2"/>
      <c r="BC902" s="2"/>
    </row>
    <row r="903" spans="1:58" ht="13.2" customHeight="1">
      <c r="C903" s="1583" t="s">
        <v>2824</v>
      </c>
      <c r="D903" s="1584"/>
      <c r="E903" s="1584"/>
      <c r="F903" s="1584"/>
      <c r="G903" s="1584"/>
      <c r="H903" s="1584"/>
      <c r="I903" s="1584"/>
      <c r="J903" s="1584"/>
      <c r="K903" s="1584"/>
      <c r="L903" s="1584"/>
      <c r="M903" s="1584"/>
      <c r="N903" s="1584"/>
      <c r="O903" s="1584"/>
      <c r="P903" s="1584"/>
      <c r="Q903" s="1584"/>
      <c r="R903" s="1584"/>
      <c r="S903" s="1584"/>
      <c r="T903" s="1584"/>
      <c r="U903" s="1584"/>
      <c r="V903" s="1584"/>
      <c r="W903" s="1584"/>
      <c r="X903" s="1584"/>
      <c r="Y903" s="1584"/>
      <c r="Z903" s="1584"/>
      <c r="AA903" s="1584"/>
      <c r="AB903" s="1585"/>
      <c r="AC903" s="1506">
        <v>36000</v>
      </c>
      <c r="AD903" s="1506"/>
      <c r="AE903" s="1506"/>
      <c r="AF903" s="1506"/>
      <c r="AG903" s="1506"/>
      <c r="AH903" s="1506"/>
      <c r="AZ903" s="2"/>
      <c r="BA903" s="2"/>
      <c r="BB903" s="2"/>
      <c r="BC903" s="2"/>
    </row>
    <row r="904" spans="1:58" ht="13.2" customHeight="1">
      <c r="C904" s="1583" t="s">
        <v>1509</v>
      </c>
      <c r="D904" s="1584"/>
      <c r="E904" s="1584"/>
      <c r="F904" s="1584"/>
      <c r="G904" s="1584"/>
      <c r="H904" s="1584"/>
      <c r="I904" s="1584"/>
      <c r="J904" s="1584"/>
      <c r="K904" s="1584"/>
      <c r="L904" s="1584"/>
      <c r="M904" s="1584"/>
      <c r="N904" s="1584"/>
      <c r="O904" s="1584"/>
      <c r="P904" s="1584"/>
      <c r="Q904" s="1584"/>
      <c r="R904" s="1584"/>
      <c r="S904" s="1584"/>
      <c r="T904" s="1584"/>
      <c r="U904" s="1584"/>
      <c r="V904" s="1584"/>
      <c r="W904" s="1584"/>
      <c r="X904" s="1584"/>
      <c r="Y904" s="1584"/>
      <c r="Z904" s="1584"/>
      <c r="AA904" s="1584"/>
      <c r="AB904" s="1585"/>
      <c r="AC904" s="1506"/>
      <c r="AD904" s="1506"/>
      <c r="AE904" s="1506"/>
      <c r="AF904" s="1506"/>
      <c r="AG904" s="1506"/>
      <c r="AH904" s="1506"/>
      <c r="AU904" s="54"/>
      <c r="AZ904" s="2"/>
      <c r="BA904" s="2"/>
      <c r="BB904" s="2"/>
      <c r="BC904" s="2"/>
    </row>
    <row r="905" spans="1:58" ht="13.2" customHeight="1">
      <c r="E905" s="360"/>
      <c r="AB905" s="37"/>
      <c r="AC905" s="71"/>
      <c r="AD905" s="71"/>
      <c r="AE905" s="71"/>
      <c r="AF905" s="71"/>
      <c r="AG905" s="71"/>
      <c r="AH905" s="71"/>
      <c r="AU905" s="54"/>
      <c r="AZ905" s="2"/>
      <c r="BA905" s="2"/>
      <c r="BB905" s="2"/>
      <c r="BC905" s="2"/>
    </row>
    <row r="906" spans="1:58" ht="13.2" customHeight="1">
      <c r="A906" s="1" t="s">
        <v>1254</v>
      </c>
      <c r="C906" s="1" t="s">
        <v>1510</v>
      </c>
      <c r="X906" s="10"/>
      <c r="Y906" s="10"/>
      <c r="Z906" s="10"/>
      <c r="AA906" s="10"/>
      <c r="AB906" s="10"/>
      <c r="AC906" s="10"/>
      <c r="AD906" s="10"/>
      <c r="AU906" s="54"/>
      <c r="AZ906" s="2"/>
      <c r="BB906" s="23"/>
      <c r="BC906" s="23"/>
    </row>
    <row r="907" spans="1:58" ht="13.2" customHeight="1">
      <c r="X907" s="10"/>
      <c r="Y907" s="10"/>
      <c r="Z907" s="10"/>
      <c r="AA907" s="10"/>
      <c r="AB907" s="10"/>
      <c r="AC907" s="10"/>
      <c r="AD907" s="10"/>
      <c r="AF907" s="379"/>
      <c r="AG907" s="1118"/>
      <c r="AH907" s="1118"/>
      <c r="AI907" s="1118"/>
      <c r="AU907" s="54"/>
      <c r="AZ907" s="2"/>
      <c r="BB907" s="23"/>
      <c r="BC907" s="23"/>
      <c r="BD907" s="11"/>
      <c r="BE907" s="11"/>
      <c r="BF907" s="11"/>
    </row>
    <row r="908" spans="1:58" ht="13.2" customHeight="1">
      <c r="B908" s="1"/>
      <c r="H908" s="1084" t="s">
        <v>1511</v>
      </c>
      <c r="I908" s="4"/>
      <c r="J908" s="4"/>
      <c r="K908" s="4"/>
      <c r="L908" s="4"/>
      <c r="M908" s="4"/>
      <c r="N908" s="4"/>
      <c r="O908" s="4"/>
      <c r="P908" s="4"/>
      <c r="Q908" s="4"/>
      <c r="R908" s="4"/>
      <c r="S908" s="4"/>
      <c r="T908" s="4"/>
      <c r="U908" s="4"/>
      <c r="V908" s="4"/>
      <c r="W908" s="4"/>
      <c r="X908" s="4"/>
      <c r="Y908" s="1083"/>
      <c r="Z908" s="1376"/>
      <c r="AA908" s="1253"/>
      <c r="AB908" s="1253"/>
      <c r="AC908" s="1253"/>
      <c r="AD908" s="1253"/>
      <c r="AE908" s="1254"/>
      <c r="AF908" s="379"/>
      <c r="AZ908" s="2"/>
      <c r="BB908" s="23"/>
      <c r="BC908" s="636"/>
      <c r="BD908" s="1533"/>
      <c r="BE908" s="1533"/>
      <c r="BF908" s="11"/>
    </row>
    <row r="909" spans="1:58" ht="13.2" customHeight="1">
      <c r="H909" s="1084" t="s">
        <v>1512</v>
      </c>
      <c r="I909" s="4"/>
      <c r="J909" s="4"/>
      <c r="K909" s="4"/>
      <c r="L909" s="4"/>
      <c r="M909" s="4"/>
      <c r="N909" s="4"/>
      <c r="O909" s="4"/>
      <c r="P909" s="4"/>
      <c r="Q909" s="4"/>
      <c r="R909" s="4"/>
      <c r="S909" s="4"/>
      <c r="T909" s="4"/>
      <c r="U909" s="4"/>
      <c r="V909" s="4"/>
      <c r="W909" s="4"/>
      <c r="X909" s="4"/>
      <c r="Y909" s="4"/>
      <c r="Z909" s="1376"/>
      <c r="AA909" s="1253"/>
      <c r="AB909" s="1253"/>
      <c r="AC909" s="1253"/>
      <c r="AD909" s="1253"/>
      <c r="AE909" s="1254"/>
      <c r="AZ909" s="2"/>
      <c r="BB909" s="23"/>
      <c r="BC909" s="636"/>
      <c r="BD909" s="1533"/>
      <c r="BE909" s="1533"/>
      <c r="BF909" s="11"/>
    </row>
    <row r="910" spans="1:58" ht="13.2" customHeight="1">
      <c r="H910" s="1084" t="s">
        <v>1513</v>
      </c>
      <c r="I910" s="4"/>
      <c r="J910" s="4"/>
      <c r="K910" s="4"/>
      <c r="L910" s="4"/>
      <c r="M910" s="4"/>
      <c r="N910" s="4"/>
      <c r="O910" s="4"/>
      <c r="P910" s="4"/>
      <c r="Q910" s="4"/>
      <c r="R910" s="4"/>
      <c r="S910" s="4"/>
      <c r="T910" s="4"/>
      <c r="U910" s="4"/>
      <c r="V910" s="4"/>
      <c r="W910" s="4"/>
      <c r="X910" s="4"/>
      <c r="Y910" s="4"/>
      <c r="Z910" s="1376"/>
      <c r="AA910" s="1253"/>
      <c r="AB910" s="1253"/>
      <c r="AC910" s="1253"/>
      <c r="AD910" s="1253"/>
      <c r="AE910" s="1254"/>
      <c r="AZ910" s="2"/>
      <c r="BB910" s="23"/>
      <c r="BC910" s="636"/>
      <c r="BD910" s="1534"/>
      <c r="BE910" s="1534"/>
      <c r="BF910" s="11"/>
    </row>
    <row r="911" spans="1:58" ht="13.2" customHeight="1">
      <c r="H911" s="1082"/>
      <c r="I911" s="4"/>
      <c r="J911" s="4"/>
      <c r="K911" s="4"/>
      <c r="L911" s="4"/>
      <c r="M911" s="4"/>
      <c r="N911" s="4"/>
      <c r="O911" s="4"/>
      <c r="P911" s="4"/>
      <c r="Q911" s="4"/>
      <c r="R911" s="4"/>
      <c r="S911" s="4"/>
      <c r="T911" s="4"/>
      <c r="U911" s="4"/>
      <c r="V911" s="4"/>
      <c r="W911" s="4"/>
      <c r="X911" s="4"/>
      <c r="Y911" s="103" t="s">
        <v>1514</v>
      </c>
      <c r="Z911" s="1373">
        <f>Z908-(Z909+Z910)</f>
        <v>0</v>
      </c>
      <c r="AA911" s="1374"/>
      <c r="AB911" s="1374"/>
      <c r="AC911" s="1374"/>
      <c r="AD911" s="1374"/>
      <c r="AE911" s="1375"/>
      <c r="AZ911" s="2"/>
      <c r="BB911" s="23"/>
      <c r="BC911" s="636"/>
      <c r="BD911" s="1534"/>
      <c r="BE911" s="1534"/>
      <c r="BF911" s="11"/>
    </row>
    <row r="912" spans="1:58" ht="13.2" customHeight="1">
      <c r="C912" s="360"/>
      <c r="D912" s="1065"/>
      <c r="E912" s="1118"/>
      <c r="F912" s="1118"/>
      <c r="G912" s="1118"/>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18"/>
      <c r="AZ912" s="2"/>
      <c r="BB912" s="23"/>
      <c r="BC912" s="636"/>
      <c r="BD912" s="1534"/>
      <c r="BE912" s="1534"/>
      <c r="BF912" s="11"/>
    </row>
    <row r="913" spans="1:58" ht="13.2" customHeight="1">
      <c r="C913" t="s">
        <v>1515</v>
      </c>
      <c r="D913" s="12"/>
      <c r="E913" s="1118"/>
      <c r="F913" s="1118"/>
      <c r="G913" s="1118"/>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18"/>
      <c r="AZ913" s="2"/>
      <c r="BB913" s="23"/>
      <c r="BC913" s="636"/>
      <c r="BD913" s="1533"/>
      <c r="BE913" s="1534"/>
      <c r="BF913" s="11"/>
    </row>
    <row r="914" spans="1:58" ht="13.2" customHeight="1">
      <c r="C914" s="104" t="s">
        <v>1516</v>
      </c>
      <c r="D914" s="12"/>
      <c r="E914" s="1118"/>
      <c r="F914" s="1118"/>
      <c r="G914" s="1118"/>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18"/>
      <c r="AV914" s="54"/>
      <c r="AW914" s="54"/>
      <c r="AX914" s="54"/>
      <c r="AY914" s="54"/>
      <c r="AZ914" s="2"/>
      <c r="BB914" s="23"/>
      <c r="BC914" s="636"/>
      <c r="BD914" s="1536"/>
      <c r="BE914" s="1536"/>
      <c r="BF914" s="1536"/>
    </row>
    <row r="915" spans="1:58" ht="13.2" customHeight="1">
      <c r="C915" s="104" t="s">
        <v>1517</v>
      </c>
      <c r="D915" s="12"/>
      <c r="E915" s="1118"/>
      <c r="F915" s="1118"/>
      <c r="G915" s="1118"/>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18"/>
      <c r="AV915" s="54"/>
      <c r="AW915" s="54"/>
      <c r="AX915" s="54"/>
      <c r="AY915" s="54"/>
      <c r="AZ915" s="2"/>
      <c r="BB915" s="23"/>
      <c r="BC915" s="636"/>
      <c r="BD915" s="1535"/>
      <c r="BE915" s="1535"/>
      <c r="BF915" s="1535"/>
    </row>
    <row r="916" spans="1:58" ht="13.2" customHeight="1">
      <c r="C916" s="213" t="s">
        <v>1518</v>
      </c>
      <c r="D916" s="12"/>
      <c r="E916" s="1118"/>
      <c r="F916" s="1118"/>
      <c r="G916" s="1118"/>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18"/>
      <c r="AV916" s="54"/>
      <c r="AW916" s="54"/>
      <c r="AX916" s="54"/>
      <c r="AY916" s="54"/>
      <c r="AZ916" s="2"/>
      <c r="BB916" s="23"/>
      <c r="BC916" s="636"/>
      <c r="BD916" s="1534"/>
      <c r="BE916" s="1534"/>
      <c r="BF916" s="11"/>
    </row>
    <row r="917" spans="1:58" ht="13.2" customHeight="1">
      <c r="D917" s="12"/>
      <c r="E917" s="1100"/>
      <c r="F917" s="1100"/>
      <c r="G917" s="1100"/>
      <c r="H917" s="1100"/>
      <c r="I917" s="1100"/>
      <c r="J917" s="1100"/>
      <c r="K917" s="1100"/>
      <c r="L917" s="1100"/>
      <c r="M917" s="1100"/>
      <c r="N917" s="1100"/>
      <c r="O917" s="1100"/>
      <c r="P917" s="1100"/>
      <c r="Q917" s="1100"/>
      <c r="R917" s="1100"/>
      <c r="S917" s="1100"/>
      <c r="T917" s="1100"/>
      <c r="U917" s="1100"/>
      <c r="V917" s="1100"/>
      <c r="W917" s="1100"/>
      <c r="X917" s="1100"/>
      <c r="Y917" s="1100"/>
      <c r="Z917" s="1100"/>
      <c r="AA917" s="1100"/>
      <c r="AB917" s="1100"/>
      <c r="AC917" s="1100"/>
      <c r="AD917" s="1100"/>
      <c r="AE917" s="1100"/>
      <c r="AF917" s="1100"/>
      <c r="AG917" s="1100"/>
      <c r="AH917" s="1100"/>
      <c r="AI917" s="1100"/>
      <c r="AV917" s="54"/>
      <c r="AW917" s="54"/>
      <c r="AX917" s="54"/>
      <c r="AY917" s="54"/>
      <c r="AZ917" s="2"/>
      <c r="BB917" s="23"/>
      <c r="BC917" s="636"/>
      <c r="BD917" s="1533"/>
      <c r="BE917" s="1534"/>
      <c r="BF917" s="11"/>
    </row>
    <row r="918" spans="1:58" ht="13.2" customHeight="1">
      <c r="AZ918" s="2"/>
      <c r="BB918" s="23"/>
      <c r="BC918" s="636"/>
    </row>
    <row r="919" spans="1:58" ht="13.2" customHeight="1">
      <c r="A919" s="1434" t="s">
        <v>1519</v>
      </c>
      <c r="B919" s="1434"/>
      <c r="C919" s="1434"/>
      <c r="D919" s="1434"/>
      <c r="E919" s="1434"/>
      <c r="F919" s="1434"/>
      <c r="G919" s="1434"/>
      <c r="H919" s="1434"/>
      <c r="I919" s="1434"/>
      <c r="J919" s="1434"/>
      <c r="K919" s="1434"/>
      <c r="L919" s="1434"/>
      <c r="M919" s="1434"/>
      <c r="N919" s="1434"/>
      <c r="O919" s="1434"/>
      <c r="P919" s="1434"/>
      <c r="Q919" s="1434"/>
      <c r="R919" s="1434"/>
      <c r="S919" s="1434"/>
      <c r="T919" s="1434"/>
      <c r="U919" s="1434"/>
      <c r="V919" s="1434"/>
      <c r="W919" s="1434"/>
      <c r="X919" s="1434"/>
      <c r="Y919" s="1434"/>
      <c r="Z919" s="1434"/>
      <c r="AA919" s="1434"/>
      <c r="AB919" s="1434"/>
      <c r="AC919" s="1434"/>
      <c r="AD919" s="1434"/>
      <c r="AE919" s="1434"/>
      <c r="AF919" s="1434"/>
      <c r="AG919" s="1434"/>
      <c r="AH919" s="1434"/>
      <c r="AI919" s="1434"/>
      <c r="AJ919" s="1434"/>
      <c r="AK919" s="1434"/>
      <c r="AL919" s="1434"/>
      <c r="AM919" s="1434"/>
      <c r="AN919" s="1434"/>
      <c r="AO919" s="1434"/>
      <c r="AP919" s="1434"/>
      <c r="AQ919" s="1434"/>
      <c r="AR919" s="1434"/>
      <c r="AS919" s="1434"/>
      <c r="AT919" s="1434"/>
      <c r="AZ919" s="2"/>
      <c r="BA919" s="2"/>
      <c r="BB919" s="23"/>
      <c r="BC919" s="23"/>
      <c r="BD919" s="1533"/>
      <c r="BE919" s="1534"/>
      <c r="BF919" s="708"/>
    </row>
    <row r="920" spans="1:58" ht="13.2" customHeight="1">
      <c r="A920" s="1434"/>
      <c r="B920" s="1434"/>
      <c r="C920" s="1434"/>
      <c r="D920" s="1434"/>
      <c r="E920" s="1434"/>
      <c r="F920" s="1434"/>
      <c r="G920" s="1434"/>
      <c r="H920" s="1434"/>
      <c r="I920" s="1434"/>
      <c r="J920" s="1434"/>
      <c r="K920" s="1434"/>
      <c r="L920" s="1434"/>
      <c r="M920" s="1434"/>
      <c r="N920" s="1434"/>
      <c r="O920" s="1434"/>
      <c r="P920" s="1434"/>
      <c r="Q920" s="1434"/>
      <c r="R920" s="1434"/>
      <c r="S920" s="1434"/>
      <c r="T920" s="1434"/>
      <c r="U920" s="1434"/>
      <c r="V920" s="1434"/>
      <c r="W920" s="1434"/>
      <c r="X920" s="1434"/>
      <c r="Y920" s="1434"/>
      <c r="Z920" s="1434"/>
      <c r="AA920" s="1434"/>
      <c r="AB920" s="1434"/>
      <c r="AC920" s="1434"/>
      <c r="AD920" s="1434"/>
      <c r="AE920" s="1434"/>
      <c r="AF920" s="1434"/>
      <c r="AG920" s="1434"/>
      <c r="AH920" s="1434"/>
      <c r="AI920" s="1434"/>
      <c r="AJ920" s="1434"/>
      <c r="AK920" s="1434"/>
      <c r="AL920" s="1434"/>
      <c r="AM920" s="1434"/>
      <c r="AN920" s="1434"/>
      <c r="AO920" s="1434"/>
      <c r="AP920" s="1434"/>
      <c r="AQ920" s="1434"/>
      <c r="AR920" s="1434"/>
      <c r="AS920" s="1434"/>
      <c r="AT920" s="1434"/>
      <c r="AZ920" s="2"/>
      <c r="BA920" s="2"/>
      <c r="BB920" s="2"/>
      <c r="BC920" s="2"/>
      <c r="BD920" s="2"/>
      <c r="BE920" s="2"/>
      <c r="BF920" s="2"/>
    </row>
    <row r="921" spans="1:58" ht="13.2"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3.2" customHeight="1">
      <c r="A922" s="1" t="s">
        <v>885</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3.2" customHeight="1">
      <c r="AZ923" s="2"/>
      <c r="BA923" s="2"/>
      <c r="BB923" s="2"/>
      <c r="BC923" s="2"/>
    </row>
    <row r="924" spans="1:58" ht="13.2" customHeight="1">
      <c r="F924" s="1577" t="s">
        <v>1520</v>
      </c>
      <c r="G924" s="1578"/>
      <c r="H924" s="1578"/>
      <c r="I924" s="1578"/>
      <c r="J924" s="1578"/>
      <c r="K924" s="1578"/>
      <c r="L924" s="1578"/>
      <c r="M924" s="1578"/>
      <c r="N924" s="1578"/>
      <c r="O924" s="1578"/>
      <c r="P924" s="1578"/>
      <c r="Q924" s="1578"/>
      <c r="R924" s="1578"/>
      <c r="S924" s="1578"/>
      <c r="T924" s="1579"/>
      <c r="U924" s="1663" t="s">
        <v>1521</v>
      </c>
      <c r="V924" s="1586"/>
      <c r="W924" s="1586"/>
      <c r="X924" s="1586"/>
      <c r="Y924" s="1586"/>
      <c r="Z924" s="1586"/>
      <c r="AA924" s="1080"/>
      <c r="AB924" s="192"/>
      <c r="AC924" s="192"/>
      <c r="AD924" s="192"/>
      <c r="AE924" s="192"/>
      <c r="AF924" s="1198"/>
      <c r="AZ924" s="2"/>
      <c r="BA924" s="2"/>
      <c r="BB924" s="2"/>
      <c r="BC924" s="2"/>
    </row>
    <row r="925" spans="1:58" ht="13.2" customHeight="1">
      <c r="B925" s="1"/>
      <c r="F925" s="1614" t="s">
        <v>1522</v>
      </c>
      <c r="G925" s="1615"/>
      <c r="H925" s="1615"/>
      <c r="I925" s="1615"/>
      <c r="J925" s="1615"/>
      <c r="K925" s="1615"/>
      <c r="L925" s="1615"/>
      <c r="M925" s="1615"/>
      <c r="N925" s="1615"/>
      <c r="O925" s="1615"/>
      <c r="P925" s="1615"/>
      <c r="Q925" s="1615"/>
      <c r="R925" s="1615"/>
      <c r="S925" s="1615"/>
      <c r="T925" s="1616"/>
      <c r="U925" s="1614"/>
      <c r="V925" s="1615"/>
      <c r="W925" s="1615"/>
      <c r="X925" s="1615"/>
      <c r="Y925" s="1615"/>
      <c r="Z925" s="1615"/>
      <c r="AA925" s="1081"/>
      <c r="AB925" s="2"/>
      <c r="AC925" s="2"/>
      <c r="AD925" s="2"/>
      <c r="AE925" s="2"/>
      <c r="AF925" s="1199"/>
      <c r="AZ925" s="2"/>
      <c r="BA925" s="2"/>
      <c r="BB925" s="2"/>
      <c r="BC925" s="2"/>
    </row>
    <row r="926" spans="1:58" ht="13.2" customHeight="1">
      <c r="B926" s="1"/>
      <c r="F926" s="1617"/>
      <c r="G926" s="1588"/>
      <c r="H926" s="1588"/>
      <c r="I926" s="1588"/>
      <c r="J926" s="1588"/>
      <c r="K926" s="1588"/>
      <c r="L926" s="1588"/>
      <c r="M926" s="1588"/>
      <c r="N926" s="1588"/>
      <c r="O926" s="1588"/>
      <c r="P926" s="1588"/>
      <c r="Q926" s="1588"/>
      <c r="R926" s="1588"/>
      <c r="S926" s="1588"/>
      <c r="T926" s="1589"/>
      <c r="U926" s="1617"/>
      <c r="V926" s="1588"/>
      <c r="W926" s="1588"/>
      <c r="X926" s="1588"/>
      <c r="Y926" s="1588"/>
      <c r="Z926" s="1588"/>
      <c r="AA926" s="700"/>
      <c r="AB926" s="1345" t="s">
        <v>1523</v>
      </c>
      <c r="AC926" s="1345"/>
      <c r="AD926" s="1345"/>
      <c r="AE926" s="1345"/>
      <c r="AF926" s="1200"/>
      <c r="AZ926" s="2"/>
      <c r="BA926" s="2"/>
      <c r="BB926" s="2"/>
      <c r="BC926" s="2"/>
    </row>
    <row r="927" spans="1:58" ht="13.2" customHeight="1">
      <c r="B927" s="1"/>
      <c r="F927" s="1082" t="s">
        <v>1524</v>
      </c>
      <c r="G927" s="32"/>
      <c r="H927" s="32"/>
      <c r="I927" s="32"/>
      <c r="J927" s="32"/>
      <c r="K927" s="32"/>
      <c r="L927" s="32"/>
      <c r="M927" s="32"/>
      <c r="N927" s="32"/>
      <c r="O927" s="32"/>
      <c r="P927" s="32"/>
      <c r="Q927" s="32"/>
      <c r="R927" s="32"/>
      <c r="S927" s="32"/>
      <c r="T927" s="33"/>
      <c r="U927" s="1522" t="s">
        <v>860</v>
      </c>
      <c r="V927" s="1309"/>
      <c r="W927" s="1309"/>
      <c r="X927" s="1309"/>
      <c r="Y927" s="1309"/>
      <c r="Z927" s="1310"/>
      <c r="AA927" s="1504">
        <f>AM562</f>
        <v>19938660</v>
      </c>
      <c r="AB927" s="1411"/>
      <c r="AC927" s="1411"/>
      <c r="AD927" s="1411"/>
      <c r="AE927" s="1411"/>
      <c r="AF927" s="1505"/>
      <c r="AG927" s="965" t="str">
        <f>IF(NOT(AA927=AW927),"!","")</f>
        <v/>
      </c>
      <c r="AH927" s="2"/>
      <c r="AW927" s="1371">
        <f>SUMIF($M$562:$M$573,"Loan, Tax-Exempt",$AM$562:$AM$573)</f>
        <v>19938660</v>
      </c>
      <c r="AX927" s="1371"/>
      <c r="AY927" s="1371"/>
      <c r="AZ927" s="2" t="s">
        <v>1525</v>
      </c>
      <c r="BA927" s="2"/>
      <c r="BB927" s="2"/>
      <c r="BC927" s="2"/>
    </row>
    <row r="928" spans="1:58" ht="13.2" customHeight="1">
      <c r="B928" s="1"/>
      <c r="F928" s="1084" t="s">
        <v>1526</v>
      </c>
      <c r="G928" s="32"/>
      <c r="H928" s="32"/>
      <c r="I928" s="32"/>
      <c r="J928" s="32"/>
      <c r="K928" s="32"/>
      <c r="L928" s="32"/>
      <c r="M928" s="32"/>
      <c r="N928" s="32"/>
      <c r="O928" s="32"/>
      <c r="P928" s="32"/>
      <c r="Q928" s="32"/>
      <c r="R928" s="32"/>
      <c r="S928" s="32"/>
      <c r="T928" s="33"/>
      <c r="U928" s="1522" t="s">
        <v>860</v>
      </c>
      <c r="V928" s="1309"/>
      <c r="W928" s="1309"/>
      <c r="X928" s="1309"/>
      <c r="Y928" s="1309"/>
      <c r="Z928" s="1310"/>
      <c r="AA928" s="1504">
        <f>AM563</f>
        <v>34800199</v>
      </c>
      <c r="AB928" s="1411"/>
      <c r="AC928" s="1411"/>
      <c r="AD928" s="1411"/>
      <c r="AE928" s="1411"/>
      <c r="AF928" s="1505"/>
      <c r="AZ928" s="2"/>
      <c r="BA928" s="2"/>
      <c r="BB928" s="2"/>
      <c r="BC928" s="2"/>
    </row>
    <row r="929" spans="6:55" ht="13.2" customHeight="1">
      <c r="F929" s="1082" t="s">
        <v>1527</v>
      </c>
      <c r="G929" s="4"/>
      <c r="H929" s="4"/>
      <c r="I929" s="4"/>
      <c r="J929" s="4"/>
      <c r="K929" s="4"/>
      <c r="L929" s="4"/>
      <c r="M929" s="4"/>
      <c r="N929" s="4"/>
      <c r="O929" s="4"/>
      <c r="P929" s="4"/>
      <c r="Q929" s="4"/>
      <c r="R929" s="4"/>
      <c r="S929" s="4"/>
      <c r="T929" s="1083"/>
      <c r="U929" s="1522" t="s">
        <v>829</v>
      </c>
      <c r="V929" s="1309"/>
      <c r="W929" s="1309"/>
      <c r="X929" s="1309"/>
      <c r="Y929" s="1309"/>
      <c r="Z929" s="1310"/>
      <c r="AA929" s="1504"/>
      <c r="AB929" s="1411"/>
      <c r="AC929" s="1411"/>
      <c r="AD929" s="1411"/>
      <c r="AE929" s="1411"/>
      <c r="AF929" s="1505"/>
      <c r="AZ929" s="2"/>
      <c r="BA929" s="2"/>
      <c r="BB929" s="2"/>
      <c r="BC929" s="2"/>
    </row>
    <row r="930" spans="6:55" ht="13.2" customHeight="1">
      <c r="F930" s="1082" t="s">
        <v>1528</v>
      </c>
      <c r="G930" s="4"/>
      <c r="H930" s="4"/>
      <c r="I930" s="4"/>
      <c r="J930" s="4"/>
      <c r="K930" s="4"/>
      <c r="L930" s="4"/>
      <c r="M930" s="4"/>
      <c r="N930" s="4"/>
      <c r="O930" s="4"/>
      <c r="P930" s="4"/>
      <c r="Q930" s="4"/>
      <c r="R930" s="4"/>
      <c r="S930" s="4"/>
      <c r="T930" s="1083"/>
      <c r="U930" s="1522" t="s">
        <v>829</v>
      </c>
      <c r="V930" s="1309"/>
      <c r="W930" s="1309"/>
      <c r="X930" s="1309"/>
      <c r="Y930" s="1309"/>
      <c r="Z930" s="1310"/>
      <c r="AA930" s="1504"/>
      <c r="AB930" s="1411"/>
      <c r="AC930" s="1411"/>
      <c r="AD930" s="1411"/>
      <c r="AE930" s="1411"/>
      <c r="AF930" s="1505"/>
      <c r="AZ930" s="2"/>
      <c r="BA930" s="2"/>
      <c r="BB930" s="2"/>
      <c r="BC930" s="2"/>
    </row>
    <row r="931" spans="6:55" ht="13.2" customHeight="1">
      <c r="F931" s="1084" t="s">
        <v>1529</v>
      </c>
      <c r="G931" s="4"/>
      <c r="H931" s="4"/>
      <c r="I931" s="4"/>
      <c r="J931" s="4"/>
      <c r="K931" s="4"/>
      <c r="L931" s="4"/>
      <c r="M931" s="4"/>
      <c r="N931" s="4"/>
      <c r="O931" s="4"/>
      <c r="P931" s="4"/>
      <c r="Q931" s="4"/>
      <c r="R931" s="4"/>
      <c r="S931" s="4"/>
      <c r="T931" s="1083"/>
      <c r="U931" s="1522" t="s">
        <v>829</v>
      </c>
      <c r="V931" s="1309"/>
      <c r="W931" s="1309"/>
      <c r="X931" s="1309"/>
      <c r="Y931" s="1309"/>
      <c r="Z931" s="1310"/>
      <c r="AA931" s="1504"/>
      <c r="AB931" s="1411"/>
      <c r="AC931" s="1411"/>
      <c r="AD931" s="1411"/>
      <c r="AE931" s="1411"/>
      <c r="AF931" s="1505"/>
      <c r="AZ931" s="2"/>
      <c r="BA931" s="2"/>
      <c r="BB931" s="2"/>
      <c r="BC931" s="2"/>
    </row>
    <row r="932" spans="6:55" ht="13.2" customHeight="1">
      <c r="F932" s="1084" t="s">
        <v>1530</v>
      </c>
      <c r="G932" s="4"/>
      <c r="H932" s="4"/>
      <c r="I932" s="4"/>
      <c r="J932" s="4"/>
      <c r="K932" s="4"/>
      <c r="L932" s="4"/>
      <c r="M932" s="4"/>
      <c r="N932" s="4"/>
      <c r="O932" s="4"/>
      <c r="P932" s="4"/>
      <c r="Q932" s="4"/>
      <c r="R932" s="4"/>
      <c r="S932" s="4"/>
      <c r="T932" s="1083"/>
      <c r="U932" s="1522" t="s">
        <v>829</v>
      </c>
      <c r="V932" s="1309"/>
      <c r="W932" s="1309"/>
      <c r="X932" s="1309"/>
      <c r="Y932" s="1309"/>
      <c r="Z932" s="1310"/>
      <c r="AA932" s="1504"/>
      <c r="AB932" s="1411"/>
      <c r="AC932" s="1411"/>
      <c r="AD932" s="1411"/>
      <c r="AE932" s="1411"/>
      <c r="AF932" s="1505"/>
      <c r="AZ932" s="2"/>
      <c r="BA932" s="2"/>
      <c r="BB932" s="2"/>
      <c r="BC932" s="2"/>
    </row>
    <row r="933" spans="6:55" ht="13.2" customHeight="1">
      <c r="F933" s="1084" t="s">
        <v>1531</v>
      </c>
      <c r="G933" s="4"/>
      <c r="H933" s="4"/>
      <c r="I933" s="4"/>
      <c r="J933" s="4"/>
      <c r="K933" s="4"/>
      <c r="L933" s="4"/>
      <c r="M933" s="4"/>
      <c r="N933" s="4"/>
      <c r="O933" s="4"/>
      <c r="P933" s="4"/>
      <c r="Q933" s="4"/>
      <c r="R933" s="4"/>
      <c r="S933" s="4"/>
      <c r="T933" s="1083"/>
      <c r="U933" s="1522" t="s">
        <v>829</v>
      </c>
      <c r="V933" s="1309"/>
      <c r="W933" s="1309"/>
      <c r="X933" s="1309"/>
      <c r="Y933" s="1309"/>
      <c r="Z933" s="1310"/>
      <c r="AA933" s="1504"/>
      <c r="AB933" s="1411"/>
      <c r="AC933" s="1411"/>
      <c r="AD933" s="1411"/>
      <c r="AE933" s="1411"/>
      <c r="AF933" s="1505"/>
      <c r="AZ933" s="2"/>
      <c r="BA933" s="2"/>
      <c r="BB933" s="2"/>
      <c r="BC933" s="2"/>
    </row>
    <row r="934" spans="6:55" ht="13.2" customHeight="1">
      <c r="F934" s="1082" t="s">
        <v>1532</v>
      </c>
      <c r="G934" s="4"/>
      <c r="H934" s="4"/>
      <c r="I934" s="4"/>
      <c r="J934" s="4"/>
      <c r="K934" s="4"/>
      <c r="L934" s="4"/>
      <c r="M934" s="4"/>
      <c r="N934" s="4"/>
      <c r="O934" s="4"/>
      <c r="P934" s="4"/>
      <c r="Q934" s="4"/>
      <c r="R934" s="4"/>
      <c r="S934" s="4"/>
      <c r="T934" s="1083"/>
      <c r="U934" s="1522" t="s">
        <v>829</v>
      </c>
      <c r="V934" s="1309"/>
      <c r="W934" s="1309"/>
      <c r="X934" s="1309"/>
      <c r="Y934" s="1309"/>
      <c r="Z934" s="1310"/>
      <c r="AA934" s="1504"/>
      <c r="AB934" s="1411"/>
      <c r="AC934" s="1411"/>
      <c r="AD934" s="1411"/>
      <c r="AE934" s="1411"/>
      <c r="AF934" s="1505"/>
      <c r="AZ934" s="2"/>
      <c r="BA934" s="2"/>
      <c r="BB934" s="2"/>
      <c r="BC934" s="2"/>
    </row>
    <row r="935" spans="6:55" ht="13.2" customHeight="1">
      <c r="F935" s="1571" t="s">
        <v>1533</v>
      </c>
      <c r="G935" s="1572"/>
      <c r="H935" s="1572"/>
      <c r="I935" s="1572"/>
      <c r="J935" s="1572"/>
      <c r="K935" s="1572"/>
      <c r="L935" s="1572"/>
      <c r="M935" s="1572"/>
      <c r="N935" s="1572"/>
      <c r="O935" s="1572"/>
      <c r="P935" s="1572"/>
      <c r="Q935" s="1572"/>
      <c r="R935" s="1572"/>
      <c r="S935" s="1572"/>
      <c r="T935" s="1573"/>
      <c r="U935" s="1522" t="s">
        <v>829</v>
      </c>
      <c r="V935" s="1309"/>
      <c r="W935" s="1309"/>
      <c r="X935" s="1309"/>
      <c r="Y935" s="1309"/>
      <c r="Z935" s="1310"/>
      <c r="AA935" s="1504"/>
      <c r="AB935" s="1411"/>
      <c r="AC935" s="1411"/>
      <c r="AD935" s="1411"/>
      <c r="AE935" s="1411"/>
      <c r="AF935" s="1505"/>
      <c r="AZ935" s="2"/>
      <c r="BA935" s="2"/>
      <c r="BB935" s="2"/>
      <c r="BC935" s="2"/>
    </row>
    <row r="936" spans="6:55" ht="13.2" customHeight="1">
      <c r="F936" s="1571" t="s">
        <v>1534</v>
      </c>
      <c r="G936" s="1572"/>
      <c r="H936" s="1572"/>
      <c r="I936" s="1572"/>
      <c r="J936" s="1572"/>
      <c r="K936" s="1572"/>
      <c r="L936" s="1572"/>
      <c r="M936" s="1572"/>
      <c r="N936" s="1572"/>
      <c r="O936" s="1572"/>
      <c r="P936" s="1572"/>
      <c r="Q936" s="1572"/>
      <c r="R936" s="1572"/>
      <c r="S936" s="1572"/>
      <c r="T936" s="1573"/>
      <c r="U936" s="1522" t="s">
        <v>829</v>
      </c>
      <c r="V936" s="1309"/>
      <c r="W936" s="1309"/>
      <c r="X936" s="1309"/>
      <c r="Y936" s="1309"/>
      <c r="Z936" s="1310"/>
      <c r="AA936" s="1504"/>
      <c r="AB936" s="1411"/>
      <c r="AC936" s="1411"/>
      <c r="AD936" s="1411"/>
      <c r="AE936" s="1411"/>
      <c r="AF936" s="1505"/>
      <c r="AU936" s="1"/>
      <c r="AZ936" s="2"/>
      <c r="BA936" s="2"/>
      <c r="BB936" s="2"/>
      <c r="BC936" s="2"/>
    </row>
    <row r="937" spans="6:55" ht="13.2" customHeight="1">
      <c r="F937" s="1571" t="s">
        <v>1535</v>
      </c>
      <c r="G937" s="1572"/>
      <c r="H937" s="1572"/>
      <c r="I937" s="1572"/>
      <c r="J937" s="1572"/>
      <c r="K937" s="1572"/>
      <c r="L937" s="1572"/>
      <c r="M937" s="1572"/>
      <c r="N937" s="1572"/>
      <c r="O937" s="1572"/>
      <c r="P937" s="1572"/>
      <c r="Q937" s="1572"/>
      <c r="R937" s="1572"/>
      <c r="S937" s="1572"/>
      <c r="T937" s="1573"/>
      <c r="U937" s="1522" t="s">
        <v>829</v>
      </c>
      <c r="V937" s="1309"/>
      <c r="W937" s="1309"/>
      <c r="X937" s="1309"/>
      <c r="Y937" s="1309"/>
      <c r="Z937" s="1310"/>
      <c r="AA937" s="1504"/>
      <c r="AB937" s="1411"/>
      <c r="AC937" s="1411"/>
      <c r="AD937" s="1411"/>
      <c r="AE937" s="1411"/>
      <c r="AF937" s="1505"/>
      <c r="AU937" s="1"/>
      <c r="AZ937" s="2"/>
      <c r="BA937" s="2"/>
      <c r="BB937" s="2"/>
      <c r="BC937" s="2"/>
    </row>
    <row r="938" spans="6:55" ht="13.2" customHeight="1">
      <c r="F938" s="1571" t="s">
        <v>1536</v>
      </c>
      <c r="G938" s="1572"/>
      <c r="H938" s="1572"/>
      <c r="I938" s="1572"/>
      <c r="J938" s="1572"/>
      <c r="K938" s="1572"/>
      <c r="L938" s="1572"/>
      <c r="M938" s="1572"/>
      <c r="N938" s="1572"/>
      <c r="O938" s="1572"/>
      <c r="P938" s="1572"/>
      <c r="Q938" s="1572"/>
      <c r="R938" s="1572"/>
      <c r="S938" s="1572"/>
      <c r="T938" s="1573"/>
      <c r="U938" s="1522" t="s">
        <v>829</v>
      </c>
      <c r="V938" s="1309"/>
      <c r="W938" s="1309"/>
      <c r="X938" s="1309"/>
      <c r="Y938" s="1309"/>
      <c r="Z938" s="1310"/>
      <c r="AA938" s="1504"/>
      <c r="AB938" s="1411"/>
      <c r="AC938" s="1411"/>
      <c r="AD938" s="1411"/>
      <c r="AE938" s="1411"/>
      <c r="AF938" s="1505"/>
      <c r="AU938" s="1"/>
      <c r="AZ938" s="2"/>
      <c r="BA938" s="2"/>
      <c r="BB938" s="2"/>
      <c r="BC938" s="2"/>
    </row>
    <row r="939" spans="6:55" ht="13.2" customHeight="1">
      <c r="F939" s="1571" t="s">
        <v>1537</v>
      </c>
      <c r="G939" s="1572"/>
      <c r="H939" s="1572"/>
      <c r="I939" s="1572"/>
      <c r="J939" s="1572"/>
      <c r="K939" s="1572"/>
      <c r="L939" s="1572"/>
      <c r="M939" s="1572"/>
      <c r="N939" s="1572"/>
      <c r="O939" s="1572"/>
      <c r="P939" s="1572"/>
      <c r="Q939" s="1572"/>
      <c r="R939" s="1572"/>
      <c r="S939" s="1572"/>
      <c r="T939" s="1573"/>
      <c r="U939" s="1522" t="s">
        <v>829</v>
      </c>
      <c r="V939" s="1309"/>
      <c r="W939" s="1309"/>
      <c r="X939" s="1309"/>
      <c r="Y939" s="1309"/>
      <c r="Z939" s="1310"/>
      <c r="AA939" s="1504"/>
      <c r="AB939" s="1411"/>
      <c r="AC939" s="1411"/>
      <c r="AD939" s="1411"/>
      <c r="AE939" s="1411"/>
      <c r="AF939" s="1505"/>
      <c r="AU939" s="1"/>
      <c r="AZ939" s="2"/>
      <c r="BA939" s="2"/>
      <c r="BB939" s="2"/>
      <c r="BC939" s="2"/>
    </row>
    <row r="940" spans="6:55" ht="13.2" customHeight="1">
      <c r="F940" s="1571" t="s">
        <v>1538</v>
      </c>
      <c r="G940" s="1572"/>
      <c r="H940" s="1572"/>
      <c r="I940" s="1572"/>
      <c r="J940" s="1572"/>
      <c r="K940" s="1572"/>
      <c r="L940" s="1572"/>
      <c r="M940" s="1572"/>
      <c r="N940" s="1572"/>
      <c r="O940" s="1572"/>
      <c r="P940" s="1572"/>
      <c r="Q940" s="1572"/>
      <c r="R940" s="1572"/>
      <c r="S940" s="1572"/>
      <c r="T940" s="1573"/>
      <c r="U940" s="1522" t="s">
        <v>829</v>
      </c>
      <c r="V940" s="1309"/>
      <c r="W940" s="1309"/>
      <c r="X940" s="1309"/>
      <c r="Y940" s="1309"/>
      <c r="Z940" s="1310"/>
      <c r="AA940" s="1504"/>
      <c r="AB940" s="1411"/>
      <c r="AC940" s="1411"/>
      <c r="AD940" s="1411"/>
      <c r="AE940" s="1411"/>
      <c r="AF940" s="1505"/>
      <c r="AU940" s="1"/>
      <c r="AZ940" s="2"/>
      <c r="BA940" s="2"/>
      <c r="BB940" s="2"/>
      <c r="BC940" s="2"/>
    </row>
    <row r="941" spans="6:55" ht="13.2" customHeight="1">
      <c r="F941" s="1571" t="s">
        <v>1539</v>
      </c>
      <c r="G941" s="1572"/>
      <c r="H941" s="1572"/>
      <c r="I941" s="1572"/>
      <c r="J941" s="1572"/>
      <c r="K941" s="1572"/>
      <c r="L941" s="1572"/>
      <c r="M941" s="1572"/>
      <c r="N941" s="1572"/>
      <c r="O941" s="1572"/>
      <c r="P941" s="1572"/>
      <c r="Q941" s="1572"/>
      <c r="R941" s="1572"/>
      <c r="S941" s="1572"/>
      <c r="T941" s="1573"/>
      <c r="U941" s="1522" t="s">
        <v>829</v>
      </c>
      <c r="V941" s="1309"/>
      <c r="W941" s="1309"/>
      <c r="X941" s="1309"/>
      <c r="Y941" s="1309"/>
      <c r="Z941" s="1310"/>
      <c r="AA941" s="1504"/>
      <c r="AB941" s="1411"/>
      <c r="AC941" s="1411"/>
      <c r="AD941" s="1411"/>
      <c r="AE941" s="1411"/>
      <c r="AF941" s="1505"/>
      <c r="AZ941" s="23"/>
      <c r="BA941" s="23"/>
    </row>
    <row r="942" spans="6:55" ht="13.2" customHeight="1">
      <c r="F942" s="101" t="s">
        <v>1540</v>
      </c>
      <c r="G942" s="4"/>
      <c r="H942" s="4"/>
      <c r="I942" s="4"/>
      <c r="J942" s="4"/>
      <c r="K942" s="4"/>
      <c r="L942" s="4"/>
      <c r="M942" s="4"/>
      <c r="N942" s="4"/>
      <c r="O942" s="4"/>
      <c r="P942" s="4"/>
      <c r="Q942" s="4"/>
      <c r="R942" s="4"/>
      <c r="S942" s="4"/>
      <c r="T942" s="1083"/>
      <c r="U942" s="1522" t="s">
        <v>829</v>
      </c>
      <c r="V942" s="1309"/>
      <c r="W942" s="1309"/>
      <c r="X942" s="1309"/>
      <c r="Y942" s="1309"/>
      <c r="Z942" s="1310"/>
      <c r="AA942" s="1504"/>
      <c r="AB942" s="1411"/>
      <c r="AC942" s="1411"/>
      <c r="AD942" s="1411"/>
      <c r="AE942" s="1411"/>
      <c r="AF942" s="1505"/>
    </row>
    <row r="943" spans="6:55" ht="13.2" customHeight="1">
      <c r="F943" s="1084" t="s">
        <v>1541</v>
      </c>
      <c r="G943" s="4"/>
      <c r="H943" s="4"/>
      <c r="I943" s="4"/>
      <c r="J943" s="4"/>
      <c r="K943" s="4"/>
      <c r="L943" s="4"/>
      <c r="M943" s="4"/>
      <c r="N943" s="4"/>
      <c r="O943" s="4"/>
      <c r="P943" s="4"/>
      <c r="Q943" s="4"/>
      <c r="R943" s="4"/>
      <c r="S943" s="4"/>
      <c r="T943" s="1083"/>
      <c r="U943" s="1522" t="s">
        <v>829</v>
      </c>
      <c r="V943" s="1309"/>
      <c r="W943" s="1309"/>
      <c r="X943" s="1309"/>
      <c r="Y943" s="1309"/>
      <c r="Z943" s="1310"/>
      <c r="AA943" s="1504"/>
      <c r="AB943" s="1411"/>
      <c r="AC943" s="1411"/>
      <c r="AD943" s="1411"/>
      <c r="AE943" s="1411"/>
      <c r="AF943" s="1505"/>
      <c r="AZ943" s="23"/>
      <c r="BA943" s="11"/>
    </row>
    <row r="944" spans="6:55" ht="13.2" customHeight="1">
      <c r="F944" s="1084" t="s">
        <v>1542</v>
      </c>
      <c r="G944" s="4"/>
      <c r="H944" s="4"/>
      <c r="I944" s="4"/>
      <c r="J944" s="4"/>
      <c r="K944" s="4"/>
      <c r="L944" s="4"/>
      <c r="M944" s="4"/>
      <c r="N944" s="4"/>
      <c r="O944" s="4"/>
      <c r="P944" s="4"/>
      <c r="Q944" s="4"/>
      <c r="R944" s="4"/>
      <c r="S944" s="4"/>
      <c r="T944" s="1083"/>
      <c r="U944" s="1522" t="s">
        <v>829</v>
      </c>
      <c r="V944" s="1309"/>
      <c r="W944" s="1309"/>
      <c r="X944" s="1309"/>
      <c r="Y944" s="1309"/>
      <c r="Z944" s="1310"/>
      <c r="AA944" s="1504"/>
      <c r="AB944" s="1411"/>
      <c r="AC944" s="1411"/>
      <c r="AD944" s="1411"/>
      <c r="AE944" s="1411"/>
      <c r="AF944" s="1505"/>
      <c r="AZ944" s="23"/>
      <c r="BA944" s="11"/>
    </row>
    <row r="945" spans="6:55" ht="13.2" customHeight="1">
      <c r="F945" s="1574" t="s">
        <v>1543</v>
      </c>
      <c r="G945" s="1575"/>
      <c r="H945" s="1575"/>
      <c r="I945" s="1575"/>
      <c r="J945" s="1575"/>
      <c r="K945" s="1575"/>
      <c r="L945" s="1575"/>
      <c r="M945" s="1575"/>
      <c r="N945" s="1575"/>
      <c r="O945" s="1575"/>
      <c r="P945" s="1575"/>
      <c r="Q945" s="1575"/>
      <c r="R945" s="1575"/>
      <c r="S945" s="1575"/>
      <c r="T945" s="1576"/>
      <c r="U945" s="1522" t="s">
        <v>829</v>
      </c>
      <c r="V945" s="1309"/>
      <c r="W945" s="1309"/>
      <c r="X945" s="1309"/>
      <c r="Y945" s="1309"/>
      <c r="Z945" s="1310"/>
      <c r="AA945" s="1504"/>
      <c r="AB945" s="1411"/>
      <c r="AC945" s="1411"/>
      <c r="AD945" s="1411"/>
      <c r="AE945" s="1411"/>
      <c r="AF945" s="1505"/>
      <c r="AZ945" s="23"/>
      <c r="BA945" s="11"/>
    </row>
    <row r="946" spans="6:55" ht="13.2" customHeight="1">
      <c r="F946" s="1574" t="s">
        <v>1544</v>
      </c>
      <c r="G946" s="1575"/>
      <c r="H946" s="1575"/>
      <c r="I946" s="1575"/>
      <c r="J946" s="1575"/>
      <c r="K946" s="1575"/>
      <c r="L946" s="1575"/>
      <c r="M946" s="1575"/>
      <c r="N946" s="1575"/>
      <c r="O946" s="1575"/>
      <c r="P946" s="1575"/>
      <c r="Q946" s="1575"/>
      <c r="R946" s="1575"/>
      <c r="S946" s="1575"/>
      <c r="T946" s="1576"/>
      <c r="U946" s="1522" t="s">
        <v>829</v>
      </c>
      <c r="V946" s="1309"/>
      <c r="W946" s="1309"/>
      <c r="X946" s="1309"/>
      <c r="Y946" s="1309"/>
      <c r="Z946" s="1310"/>
      <c r="AA946" s="1504"/>
      <c r="AB946" s="1411"/>
      <c r="AC946" s="1411"/>
      <c r="AD946" s="1411"/>
      <c r="AE946" s="1411"/>
      <c r="AF946" s="1505"/>
      <c r="AZ946" s="23"/>
      <c r="BA946" s="23"/>
    </row>
    <row r="947" spans="6:55" ht="13.2" customHeight="1">
      <c r="F947" s="1571" t="s">
        <v>1545</v>
      </c>
      <c r="G947" s="1572"/>
      <c r="H947" s="1572"/>
      <c r="I947" s="1572"/>
      <c r="J947" s="1572"/>
      <c r="K947" s="1572"/>
      <c r="L947" s="1572"/>
      <c r="M947" s="1572"/>
      <c r="N947" s="1572"/>
      <c r="O947" s="1572"/>
      <c r="P947" s="1572"/>
      <c r="Q947" s="1572"/>
      <c r="R947" s="1572"/>
      <c r="S947" s="1572"/>
      <c r="T947" s="1573"/>
      <c r="U947" s="1522" t="s">
        <v>860</v>
      </c>
      <c r="V947" s="1309"/>
      <c r="W947" s="1309"/>
      <c r="X947" s="1309"/>
      <c r="Y947" s="1309"/>
      <c r="Z947" s="1310"/>
      <c r="AA947" s="1504">
        <f>AO638</f>
        <v>15000000</v>
      </c>
      <c r="AB947" s="1411"/>
      <c r="AC947" s="1411"/>
      <c r="AD947" s="1411"/>
      <c r="AE947" s="1411"/>
      <c r="AF947" s="1505"/>
      <c r="AZ947" s="23"/>
      <c r="BA947" s="23"/>
    </row>
    <row r="948" spans="6:55" ht="13.2" customHeight="1">
      <c r="F948" s="1571" t="s">
        <v>1546</v>
      </c>
      <c r="G948" s="1572"/>
      <c r="H948" s="1572"/>
      <c r="I948" s="1572"/>
      <c r="J948" s="1572"/>
      <c r="K948" s="1572"/>
      <c r="L948" s="1572"/>
      <c r="M948" s="1572"/>
      <c r="N948" s="1572"/>
      <c r="O948" s="1572"/>
      <c r="P948" s="1572"/>
      <c r="Q948" s="1572"/>
      <c r="R948" s="1572"/>
      <c r="S948" s="1572"/>
      <c r="T948" s="1573"/>
      <c r="U948" s="1522" t="s">
        <v>829</v>
      </c>
      <c r="V948" s="1309"/>
      <c r="W948" s="1309"/>
      <c r="X948" s="1309"/>
      <c r="Y948" s="1309"/>
      <c r="Z948" s="1310"/>
      <c r="AA948" s="1504"/>
      <c r="AB948" s="1411"/>
      <c r="AC948" s="1411"/>
      <c r="AD948" s="1411"/>
      <c r="AE948" s="1411"/>
      <c r="AF948" s="1505"/>
      <c r="AZ948" s="23"/>
      <c r="BA948" s="23"/>
    </row>
    <row r="949" spans="6:55" ht="13.2" customHeight="1">
      <c r="F949" s="1571" t="s">
        <v>1547</v>
      </c>
      <c r="G949" s="1572"/>
      <c r="H949" s="1572"/>
      <c r="I949" s="1572"/>
      <c r="J949" s="1572"/>
      <c r="K949" s="1572"/>
      <c r="L949" s="1572"/>
      <c r="M949" s="1572"/>
      <c r="N949" s="1572"/>
      <c r="O949" s="1572"/>
      <c r="P949" s="1572"/>
      <c r="Q949" s="1572"/>
      <c r="R949" s="1572"/>
      <c r="S949" s="1572"/>
      <c r="T949" s="1573"/>
      <c r="U949" s="1522" t="s">
        <v>829</v>
      </c>
      <c r="V949" s="1309"/>
      <c r="W949" s="1309"/>
      <c r="X949" s="1309"/>
      <c r="Y949" s="1309"/>
      <c r="Z949" s="1310"/>
      <c r="AA949" s="1504"/>
      <c r="AB949" s="1411"/>
      <c r="AC949" s="1411"/>
      <c r="AD949" s="1411"/>
      <c r="AE949" s="1411"/>
      <c r="AF949" s="1505"/>
      <c r="AZ949" s="2"/>
      <c r="BA949" s="2"/>
      <c r="BB949" s="11"/>
      <c r="BC949" s="11"/>
    </row>
    <row r="950" spans="6:55" ht="13.2" customHeight="1">
      <c r="F950" s="1084" t="s">
        <v>1548</v>
      </c>
      <c r="G950" s="4"/>
      <c r="H950" s="4"/>
      <c r="I950" s="4"/>
      <c r="J950" s="4"/>
      <c r="K950" s="4"/>
      <c r="L950" s="4"/>
      <c r="M950" s="4"/>
      <c r="N950" s="4"/>
      <c r="O950" s="4"/>
      <c r="P950" s="4"/>
      <c r="Q950" s="4"/>
      <c r="R950" s="4"/>
      <c r="S950" s="4"/>
      <c r="T950" s="1083"/>
      <c r="U950" s="1522" t="s">
        <v>829</v>
      </c>
      <c r="V950" s="1309"/>
      <c r="W950" s="1309"/>
      <c r="X950" s="1309"/>
      <c r="Y950" s="1309"/>
      <c r="Z950" s="1310"/>
      <c r="AA950" s="1504"/>
      <c r="AB950" s="1411"/>
      <c r="AC950" s="1411"/>
      <c r="AD950" s="1411"/>
      <c r="AE950" s="1411"/>
      <c r="AF950" s="1505"/>
      <c r="AZ950" s="2"/>
      <c r="BA950" s="2"/>
      <c r="BB950" s="11"/>
      <c r="BC950" s="11"/>
    </row>
    <row r="951" spans="6:55" ht="13.2" customHeight="1">
      <c r="F951" s="1574" t="s">
        <v>1549</v>
      </c>
      <c r="G951" s="1575"/>
      <c r="H951" s="1575"/>
      <c r="I951" s="1575"/>
      <c r="J951" s="1575"/>
      <c r="K951" s="1575"/>
      <c r="L951" s="1575"/>
      <c r="M951" s="1575"/>
      <c r="N951" s="1575"/>
      <c r="O951" s="1575"/>
      <c r="P951" s="1575"/>
      <c r="Q951" s="1575"/>
      <c r="R951" s="1575"/>
      <c r="S951" s="1575"/>
      <c r="T951" s="1576"/>
      <c r="U951" s="1522" t="s">
        <v>829</v>
      </c>
      <c r="V951" s="1309"/>
      <c r="W951" s="1309"/>
      <c r="X951" s="1309"/>
      <c r="Y951" s="1309"/>
      <c r="Z951" s="1310"/>
      <c r="AA951" s="1504"/>
      <c r="AB951" s="1411"/>
      <c r="AC951" s="1411"/>
      <c r="AD951" s="1411"/>
      <c r="AE951" s="1411"/>
      <c r="AF951" s="1505"/>
      <c r="AZ951" s="2"/>
      <c r="BA951" s="2"/>
      <c r="BB951" s="2"/>
      <c r="BC951" s="2"/>
    </row>
    <row r="952" spans="6:55" ht="13.2" customHeight="1">
      <c r="F952" s="1084" t="s">
        <v>1550</v>
      </c>
      <c r="G952" s="4"/>
      <c r="H952" s="4"/>
      <c r="I952" s="4"/>
      <c r="J952" s="4"/>
      <c r="K952" s="4"/>
      <c r="L952" s="4"/>
      <c r="M952" s="4"/>
      <c r="N952" s="4"/>
      <c r="O952" s="4"/>
      <c r="P952" s="4"/>
      <c r="Q952" s="4"/>
      <c r="R952" s="4"/>
      <c r="S952" s="4"/>
      <c r="T952" s="1083"/>
      <c r="U952" s="1522" t="s">
        <v>829</v>
      </c>
      <c r="V952" s="1309"/>
      <c r="W952" s="1309"/>
      <c r="X952" s="1309"/>
      <c r="Y952" s="1309"/>
      <c r="Z952" s="1310"/>
      <c r="AA952" s="1504"/>
      <c r="AB952" s="1411"/>
      <c r="AC952" s="1411"/>
      <c r="AD952" s="1411"/>
      <c r="AE952" s="1411"/>
      <c r="AF952" s="1505"/>
      <c r="AZ952" s="2"/>
      <c r="BA952" s="2"/>
      <c r="BB952" s="2"/>
      <c r="BC952" s="2"/>
    </row>
    <row r="953" spans="6:55" ht="13.2" customHeight="1">
      <c r="F953" s="1574" t="s">
        <v>1551</v>
      </c>
      <c r="G953" s="1575"/>
      <c r="H953" s="1575"/>
      <c r="I953" s="1575"/>
      <c r="J953" s="1575"/>
      <c r="K953" s="1575"/>
      <c r="L953" s="1575"/>
      <c r="M953" s="1575"/>
      <c r="N953" s="1575"/>
      <c r="O953" s="1575"/>
      <c r="P953" s="1575"/>
      <c r="Q953" s="1575"/>
      <c r="R953" s="1575"/>
      <c r="S953" s="1575"/>
      <c r="T953" s="1576"/>
      <c r="U953" s="1522" t="s">
        <v>829</v>
      </c>
      <c r="V953" s="1309"/>
      <c r="W953" s="1309"/>
      <c r="X953" s="1309"/>
      <c r="Y953" s="1309"/>
      <c r="Z953" s="1310"/>
      <c r="AA953" s="1504"/>
      <c r="AB953" s="1411"/>
      <c r="AC953" s="1411"/>
      <c r="AD953" s="1411"/>
      <c r="AE953" s="1411"/>
      <c r="AF953" s="1505"/>
      <c r="AZ953" s="2"/>
      <c r="BA953" s="2"/>
      <c r="BB953" s="2"/>
      <c r="BC953" s="2"/>
    </row>
    <row r="954" spans="6:55" ht="13.2" customHeight="1">
      <c r="F954" s="1082" t="s">
        <v>1552</v>
      </c>
      <c r="G954" s="4"/>
      <c r="H954" s="4"/>
      <c r="I954" s="4"/>
      <c r="J954" s="4"/>
      <c r="K954" s="4"/>
      <c r="L954" s="4"/>
      <c r="M954" s="4"/>
      <c r="N954" s="4"/>
      <c r="O954" s="4"/>
      <c r="P954" s="1522" t="s">
        <v>710</v>
      </c>
      <c r="Q954" s="1309"/>
      <c r="R954" s="1309"/>
      <c r="S954" s="1309"/>
      <c r="T954" s="1310"/>
      <c r="U954" s="1522" t="s">
        <v>829</v>
      </c>
      <c r="V954" s="1309"/>
      <c r="W954" s="1309"/>
      <c r="X954" s="1309"/>
      <c r="Y954" s="1309"/>
      <c r="Z954" s="1310"/>
      <c r="AA954" s="1504"/>
      <c r="AB954" s="1411"/>
      <c r="AC954" s="1411"/>
      <c r="AD954" s="1411"/>
      <c r="AE954" s="1411"/>
      <c r="AF954" s="1505"/>
      <c r="AZ954" s="2"/>
      <c r="BA954" s="2"/>
      <c r="BB954" s="2"/>
      <c r="BC954" s="2"/>
    </row>
    <row r="955" spans="6:55" ht="13.2" customHeight="1">
      <c r="F955" s="1571" t="s">
        <v>1553</v>
      </c>
      <c r="G955" s="1572"/>
      <c r="H955" s="1573"/>
      <c r="I955" s="1519" t="s">
        <v>1217</v>
      </c>
      <c r="J955" s="1520"/>
      <c r="K955" s="1520"/>
      <c r="L955" s="1520"/>
      <c r="M955" s="1520"/>
      <c r="N955" s="1520"/>
      <c r="O955" s="1520"/>
      <c r="P955" s="1520"/>
      <c r="Q955" s="1520"/>
      <c r="R955" s="1520"/>
      <c r="S955" s="1520"/>
      <c r="T955" s="1521"/>
      <c r="U955" s="1522" t="s">
        <v>829</v>
      </c>
      <c r="V955" s="1309"/>
      <c r="W955" s="1309"/>
      <c r="X955" s="1309"/>
      <c r="Y955" s="1309"/>
      <c r="Z955" s="1310"/>
      <c r="AA955" s="1504"/>
      <c r="AB955" s="1411"/>
      <c r="AC955" s="1411"/>
      <c r="AD955" s="1411"/>
      <c r="AE955" s="1411"/>
      <c r="AF955" s="1505"/>
      <c r="AZ955" s="2"/>
      <c r="BA955" s="2"/>
      <c r="BB955" s="2"/>
      <c r="BC955" s="2"/>
    </row>
    <row r="956" spans="6:55" ht="13.2" customHeight="1">
      <c r="F956" s="1082" t="s">
        <v>1099</v>
      </c>
      <c r="G956" s="32"/>
      <c r="H956" s="32"/>
      <c r="I956" s="1519" t="s">
        <v>2784</v>
      </c>
      <c r="J956" s="1520"/>
      <c r="K956" s="1520"/>
      <c r="L956" s="1520"/>
      <c r="M956" s="1520"/>
      <c r="N956" s="1520"/>
      <c r="O956" s="1520"/>
      <c r="P956" s="1520"/>
      <c r="Q956" s="1520"/>
      <c r="R956" s="1520"/>
      <c r="S956" s="1520"/>
      <c r="T956" s="1521"/>
      <c r="U956" s="1522" t="s">
        <v>860</v>
      </c>
      <c r="V956" s="1309"/>
      <c r="W956" s="1309"/>
      <c r="X956" s="1309"/>
      <c r="Y956" s="1309"/>
      <c r="Z956" s="1310"/>
      <c r="AA956" s="1504">
        <f>AO639</f>
        <v>3020000</v>
      </c>
      <c r="AB956" s="1411"/>
      <c r="AC956" s="1411"/>
      <c r="AD956" s="1411"/>
      <c r="AE956" s="1411"/>
      <c r="AF956" s="1505"/>
      <c r="AZ956" s="2"/>
      <c r="BA956" s="2"/>
      <c r="BB956" s="2"/>
      <c r="BC956" s="2"/>
    </row>
    <row r="957" spans="6:55" ht="13.2" customHeight="1">
      <c r="F957" s="1082" t="s">
        <v>1554</v>
      </c>
      <c r="G957" s="32"/>
      <c r="H957" s="32"/>
      <c r="I957" s="1519" t="s">
        <v>2785</v>
      </c>
      <c r="J957" s="1520"/>
      <c r="K957" s="1520"/>
      <c r="L957" s="1520"/>
      <c r="M957" s="1520"/>
      <c r="N957" s="1520"/>
      <c r="O957" s="1520"/>
      <c r="P957" s="1520"/>
      <c r="Q957" s="1520"/>
      <c r="R957" s="1520"/>
      <c r="S957" s="1520"/>
      <c r="T957" s="1521"/>
      <c r="U957" s="1522" t="s">
        <v>860</v>
      </c>
      <c r="V957" s="1309"/>
      <c r="W957" s="1309"/>
      <c r="X957" s="1309"/>
      <c r="Y957" s="1309"/>
      <c r="Z957" s="1310"/>
      <c r="AA957" s="1504">
        <f>AO636</f>
        <v>5000000</v>
      </c>
      <c r="AB957" s="1411"/>
      <c r="AC957" s="1411"/>
      <c r="AD957" s="1411"/>
      <c r="AE957" s="1411"/>
      <c r="AF957" s="1505"/>
      <c r="AV957" s="1"/>
      <c r="AW957" s="1"/>
      <c r="AX957" s="1"/>
      <c r="AY957" s="1"/>
      <c r="AZ957" s="2"/>
      <c r="BA957" s="2"/>
      <c r="BB957" s="2"/>
      <c r="BC957" s="2"/>
    </row>
    <row r="958" spans="6:55" ht="13.2" customHeight="1">
      <c r="F958" s="31" t="s">
        <v>233</v>
      </c>
      <c r="G958" s="32"/>
      <c r="H958" s="32"/>
      <c r="I958" s="1519" t="s">
        <v>2760</v>
      </c>
      <c r="J958" s="1520"/>
      <c r="K958" s="1520"/>
      <c r="L958" s="1520"/>
      <c r="M958" s="1520"/>
      <c r="N958" s="1520"/>
      <c r="O958" s="1520"/>
      <c r="P958" s="1520"/>
      <c r="Q958" s="1520"/>
      <c r="R958" s="1520"/>
      <c r="S958" s="1520"/>
      <c r="T958" s="1521"/>
      <c r="U958" s="1522" t="s">
        <v>860</v>
      </c>
      <c r="V958" s="1309"/>
      <c r="W958" s="1309"/>
      <c r="X958" s="1309"/>
      <c r="Y958" s="1309"/>
      <c r="Z958" s="1310"/>
      <c r="AA958" s="1504">
        <f>AO637</f>
        <v>3000000</v>
      </c>
      <c r="AB958" s="1411"/>
      <c r="AC958" s="1411"/>
      <c r="AD958" s="1411"/>
      <c r="AE958" s="1411"/>
      <c r="AF958" s="1505"/>
      <c r="AU958" s="1"/>
      <c r="AZ958" s="2"/>
      <c r="BA958" s="2"/>
      <c r="BB958" s="2"/>
      <c r="BC958" s="2"/>
    </row>
    <row r="959" spans="6:55" ht="13.2" customHeight="1">
      <c r="F959" s="31" t="s">
        <v>233</v>
      </c>
      <c r="G959" s="32"/>
      <c r="H959" s="32"/>
      <c r="I959" s="1519" t="s">
        <v>1217</v>
      </c>
      <c r="J959" s="1520"/>
      <c r="K959" s="1520"/>
      <c r="L959" s="1520"/>
      <c r="M959" s="1520"/>
      <c r="N959" s="1520"/>
      <c r="O959" s="1520"/>
      <c r="P959" s="1520"/>
      <c r="Q959" s="1520"/>
      <c r="R959" s="1520"/>
      <c r="S959" s="1520"/>
      <c r="T959" s="1521"/>
      <c r="U959" s="1522" t="s">
        <v>829</v>
      </c>
      <c r="V959" s="1309"/>
      <c r="W959" s="1309"/>
      <c r="X959" s="1309"/>
      <c r="Y959" s="1309"/>
      <c r="Z959" s="1310"/>
      <c r="AA959" s="1504"/>
      <c r="AB959" s="1411"/>
      <c r="AC959" s="1411"/>
      <c r="AD959" s="1411"/>
      <c r="AE959" s="1411"/>
      <c r="AF959" s="1505"/>
      <c r="AU959" s="1"/>
      <c r="AZ959" s="2"/>
      <c r="BA959" s="2"/>
      <c r="BB959" s="2"/>
      <c r="BC959" s="2"/>
    </row>
    <row r="960" spans="6:55" ht="13.2" customHeight="1">
      <c r="AU960" s="1"/>
      <c r="AZ960" s="2"/>
      <c r="BA960" s="2"/>
      <c r="BB960" s="2"/>
      <c r="BC960" s="2"/>
    </row>
    <row r="961" spans="1:64" ht="13.2" customHeight="1">
      <c r="A961" s="1" t="s">
        <v>926</v>
      </c>
      <c r="C961" s="1" t="s">
        <v>247</v>
      </c>
      <c r="AZ961" s="2"/>
      <c r="BA961" s="2"/>
      <c r="BB961" s="2"/>
      <c r="BC961" s="2"/>
    </row>
    <row r="962" spans="1:64" ht="13.2" customHeight="1">
      <c r="B962" s="1"/>
      <c r="C962" s="17" t="s">
        <v>1555</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3.2" customHeight="1">
      <c r="AZ963" s="2"/>
      <c r="BA963" s="2"/>
      <c r="BB963" s="2"/>
      <c r="BC963" s="2"/>
    </row>
    <row r="964" spans="1:64" ht="13.2" customHeight="1">
      <c r="C964" s="1084" t="s">
        <v>1556</v>
      </c>
      <c r="D964" s="4"/>
      <c r="E964" s="4"/>
      <c r="F964" s="4"/>
      <c r="G964" s="4"/>
      <c r="H964" s="4"/>
      <c r="I964" s="4"/>
      <c r="J964" s="4"/>
      <c r="K964" s="4"/>
      <c r="L964" s="1083"/>
      <c r="M964" s="1582">
        <v>44582</v>
      </c>
      <c r="N964" s="1407"/>
      <c r="O964" s="1407"/>
      <c r="P964" s="1407"/>
      <c r="Q964" s="1407"/>
      <c r="R964" s="1407"/>
      <c r="S964" s="1513"/>
      <c r="U964" s="1084" t="s">
        <v>1556</v>
      </c>
      <c r="V964" s="4"/>
      <c r="W964" s="4"/>
      <c r="X964" s="4"/>
      <c r="Y964" s="4"/>
      <c r="Z964" s="4"/>
      <c r="AA964" s="4"/>
      <c r="AB964" s="4"/>
      <c r="AC964" s="4"/>
      <c r="AD964" s="1083"/>
      <c r="AE964" s="1582"/>
      <c r="AF964" s="1407"/>
      <c r="AG964" s="1407"/>
      <c r="AH964" s="1407"/>
      <c r="AI964" s="1407"/>
      <c r="AJ964" s="1407"/>
      <c r="AK964" s="1513"/>
      <c r="AZ964" s="2"/>
      <c r="BA964" s="2"/>
      <c r="BB964" s="2"/>
      <c r="BC964" s="2"/>
    </row>
    <row r="965" spans="1:64" ht="13.2" customHeight="1">
      <c r="C965" s="1084" t="s">
        <v>1557</v>
      </c>
      <c r="D965" s="4"/>
      <c r="E965" s="4"/>
      <c r="F965" s="4"/>
      <c r="G965" s="4"/>
      <c r="H965" s="4"/>
      <c r="I965" s="4"/>
      <c r="J965" s="4"/>
      <c r="K965" s="4"/>
      <c r="L965" s="1083"/>
      <c r="M965" s="1608" t="s">
        <v>2786</v>
      </c>
      <c r="N965" s="1271"/>
      <c r="O965" s="1271"/>
      <c r="P965" s="1271"/>
      <c r="Q965" s="1271"/>
      <c r="R965" s="1271"/>
      <c r="S965" s="1609"/>
      <c r="U965" s="1084" t="s">
        <v>1557</v>
      </c>
      <c r="V965" s="4"/>
      <c r="W965" s="4"/>
      <c r="X965" s="4"/>
      <c r="Y965" s="4"/>
      <c r="Z965" s="4"/>
      <c r="AA965" s="4"/>
      <c r="AB965" s="4"/>
      <c r="AC965" s="4"/>
      <c r="AD965" s="1083"/>
      <c r="AE965" s="1608"/>
      <c r="AF965" s="1271"/>
      <c r="AG965" s="1271"/>
      <c r="AH965" s="1271"/>
      <c r="AI965" s="1271"/>
      <c r="AJ965" s="1271"/>
      <c r="AK965" s="1609"/>
      <c r="AZ965" s="2"/>
      <c r="BA965" s="2"/>
      <c r="BB965" s="2"/>
      <c r="BC965" s="2"/>
    </row>
    <row r="966" spans="1:64" ht="13.2" customHeight="1">
      <c r="C966" s="1084" t="s">
        <v>1558</v>
      </c>
      <c r="D966" s="4"/>
      <c r="E966" s="4"/>
      <c r="J966" s="1619" t="s">
        <v>2783</v>
      </c>
      <c r="K966" s="1620"/>
      <c r="L966" s="1620"/>
      <c r="M966" s="1620"/>
      <c r="N966" s="1620"/>
      <c r="O966" s="1620"/>
      <c r="P966" s="1620"/>
      <c r="Q966" s="1620"/>
      <c r="R966" s="1620"/>
      <c r="S966" s="1621"/>
      <c r="U966" s="1084" t="s">
        <v>1558</v>
      </c>
      <c r="V966" s="4"/>
      <c r="W966" s="4"/>
      <c r="AB966" s="1619" t="s">
        <v>311</v>
      </c>
      <c r="AC966" s="1620"/>
      <c r="AD966" s="1620"/>
      <c r="AE966" s="1620"/>
      <c r="AF966" s="1620"/>
      <c r="AG966" s="1620"/>
      <c r="AH966" s="1620"/>
      <c r="AI966" s="1620"/>
      <c r="AJ966" s="1620"/>
      <c r="AK966" s="1621"/>
      <c r="AZ966" s="2"/>
      <c r="BA966" s="2"/>
      <c r="BB966" s="2"/>
      <c r="BC966" s="2"/>
    </row>
    <row r="967" spans="1:64" ht="13.2" customHeight="1">
      <c r="C967" s="1084" t="s">
        <v>1559</v>
      </c>
      <c r="D967" s="4"/>
      <c r="E967" s="4"/>
      <c r="F967" s="4"/>
      <c r="G967" s="4"/>
      <c r="H967" s="4"/>
      <c r="I967" s="4"/>
      <c r="J967" s="4"/>
      <c r="K967" s="4"/>
      <c r="L967" s="1083"/>
      <c r="M967" s="1593">
        <v>0.3</v>
      </c>
      <c r="N967" s="1594"/>
      <c r="O967" s="1594"/>
      <c r="P967" s="1594"/>
      <c r="Q967" s="1594"/>
      <c r="R967" s="1594"/>
      <c r="S967" s="1595"/>
      <c r="U967" s="1084" t="s">
        <v>1559</v>
      </c>
      <c r="V967" s="4"/>
      <c r="W967" s="4"/>
      <c r="X967" s="4"/>
      <c r="Y967" s="4"/>
      <c r="Z967" s="4"/>
      <c r="AA967" s="4"/>
      <c r="AB967" s="4"/>
      <c r="AC967" s="4"/>
      <c r="AD967" s="1083"/>
      <c r="AE967" s="1613"/>
      <c r="AF967" s="1594"/>
      <c r="AG967" s="1594"/>
      <c r="AH967" s="1594"/>
      <c r="AI967" s="1594"/>
      <c r="AJ967" s="1594"/>
      <c r="AK967" s="1595"/>
      <c r="AZ967" s="2"/>
      <c r="BA967" s="2"/>
      <c r="BB967" s="2"/>
      <c r="BC967" s="2"/>
    </row>
    <row r="968" spans="1:64" ht="13.2" customHeight="1">
      <c r="C968" s="1084" t="s">
        <v>1560</v>
      </c>
      <c r="D968" s="4"/>
      <c r="E968" s="4"/>
      <c r="F968" s="4"/>
      <c r="G968" s="4"/>
      <c r="H968" s="4"/>
      <c r="I968" s="4"/>
      <c r="J968" s="4"/>
      <c r="K968" s="4"/>
      <c r="L968" s="1083"/>
      <c r="M968" s="1526">
        <v>30</v>
      </c>
      <c r="N968" s="1524"/>
      <c r="O968" s="1524"/>
      <c r="P968" s="1524"/>
      <c r="Q968" s="1524"/>
      <c r="R968" s="1524"/>
      <c r="S968" s="1525"/>
      <c r="U968" s="1084" t="s">
        <v>1560</v>
      </c>
      <c r="V968" s="4"/>
      <c r="W968" s="4"/>
      <c r="X968" s="4"/>
      <c r="Y968" s="4"/>
      <c r="Z968" s="4"/>
      <c r="AA968" s="4"/>
      <c r="AB968" s="4"/>
      <c r="AC968" s="4"/>
      <c r="AD968" s="1083"/>
      <c r="AE968" s="1526"/>
      <c r="AF968" s="1524"/>
      <c r="AG968" s="1524"/>
      <c r="AH968" s="1524"/>
      <c r="AI968" s="1524"/>
      <c r="AJ968" s="1524"/>
      <c r="AK968" s="1525"/>
      <c r="AV968" s="1"/>
      <c r="AW968" s="1"/>
      <c r="AX968" s="1"/>
      <c r="AY968" s="1"/>
      <c r="AZ968" s="2"/>
      <c r="BA968" s="2"/>
      <c r="BB968" s="2"/>
      <c r="BC968" s="2"/>
    </row>
    <row r="969" spans="1:64" ht="13.2" customHeight="1">
      <c r="C969" s="1084" t="s">
        <v>1561</v>
      </c>
      <c r="D969" s="4"/>
      <c r="E969" s="4"/>
      <c r="F969" s="4"/>
      <c r="G969" s="4"/>
      <c r="H969" s="4"/>
      <c r="I969" s="4"/>
      <c r="J969" s="4"/>
      <c r="K969" s="4"/>
      <c r="L969" s="1083"/>
      <c r="M969" s="1504">
        <f>'Subsidy Contract Calculation'!J40</f>
        <v>260304</v>
      </c>
      <c r="N969" s="1411"/>
      <c r="O969" s="1411"/>
      <c r="P969" s="1411"/>
      <c r="Q969" s="1411"/>
      <c r="R969" s="1411"/>
      <c r="S969" s="1505"/>
      <c r="U969" s="1084" t="s">
        <v>1561</v>
      </c>
      <c r="V969" s="4"/>
      <c r="W969" s="4"/>
      <c r="X969" s="4"/>
      <c r="Y969" s="4"/>
      <c r="Z969" s="4"/>
      <c r="AA969" s="4"/>
      <c r="AB969" s="4"/>
      <c r="AC969" s="4"/>
      <c r="AD969" s="1083"/>
      <c r="AE969" s="1504"/>
      <c r="AF969" s="1411"/>
      <c r="AG969" s="1411"/>
      <c r="AH969" s="1411"/>
      <c r="AI969" s="1411"/>
      <c r="AJ969" s="1411"/>
      <c r="AK969" s="1505"/>
      <c r="AV969" s="1"/>
      <c r="AW969" s="1"/>
      <c r="AX969" s="1"/>
      <c r="AY969" s="1"/>
      <c r="AZ969" s="2"/>
      <c r="BA969" s="2"/>
      <c r="BB969" s="2"/>
      <c r="BC969" s="2"/>
    </row>
    <row r="970" spans="1:64" ht="13.2" customHeight="1">
      <c r="C970" s="1084" t="s">
        <v>1562</v>
      </c>
      <c r="D970" s="4"/>
      <c r="E970" s="4"/>
      <c r="F970" s="4"/>
      <c r="G970" s="4"/>
      <c r="H970" s="4"/>
      <c r="I970" s="4"/>
      <c r="J970" s="4"/>
      <c r="K970" s="4"/>
      <c r="L970" s="1083"/>
      <c r="M970" s="1504">
        <f>386280*15</f>
        <v>5794200</v>
      </c>
      <c r="N970" s="1411"/>
      <c r="O970" s="1411"/>
      <c r="P970" s="1411"/>
      <c r="Q970" s="1411"/>
      <c r="R970" s="1411"/>
      <c r="S970" s="1505"/>
      <c r="U970" s="1084" t="s">
        <v>1562</v>
      </c>
      <c r="V970" s="4"/>
      <c r="W970" s="4"/>
      <c r="X970" s="4"/>
      <c r="Y970" s="4"/>
      <c r="Z970" s="4"/>
      <c r="AA970" s="4"/>
      <c r="AB970" s="4"/>
      <c r="AC970" s="4"/>
      <c r="AD970" s="1083"/>
      <c r="AE970" s="1504"/>
      <c r="AF970" s="1411"/>
      <c r="AG970" s="1411"/>
      <c r="AH970" s="1411"/>
      <c r="AI970" s="1411"/>
      <c r="AJ970" s="1411"/>
      <c r="AK970" s="1505"/>
      <c r="AV970" s="1"/>
      <c r="AW970" s="1"/>
      <c r="AX970" s="1"/>
      <c r="AY970" s="1"/>
      <c r="AZ970" s="2"/>
      <c r="BB970" s="2"/>
      <c r="BC970" s="2"/>
    </row>
    <row r="971" spans="1:64" ht="13.2" customHeight="1">
      <c r="C971" s="1084" t="s">
        <v>1205</v>
      </c>
      <c r="D971" s="4"/>
      <c r="E971" s="4"/>
      <c r="F971" s="4"/>
      <c r="G971" s="4"/>
      <c r="H971" s="4"/>
      <c r="I971" s="4"/>
      <c r="J971" s="4"/>
      <c r="K971" s="4"/>
      <c r="L971" s="1083"/>
      <c r="M971" s="1610">
        <v>15</v>
      </c>
      <c r="N971" s="1611"/>
      <c r="O971" s="1611"/>
      <c r="P971" s="1611"/>
      <c r="Q971" s="1611"/>
      <c r="R971" s="1611"/>
      <c r="S971" s="1612"/>
      <c r="U971" s="1084" t="s">
        <v>1205</v>
      </c>
      <c r="V971" s="4"/>
      <c r="W971" s="4"/>
      <c r="X971" s="4"/>
      <c r="Y971" s="4"/>
      <c r="Z971" s="4"/>
      <c r="AA971" s="4"/>
      <c r="AB971" s="4"/>
      <c r="AC971" s="4"/>
      <c r="AD971" s="1083"/>
      <c r="AE971" s="1610"/>
      <c r="AF971" s="1611"/>
      <c r="AG971" s="1611"/>
      <c r="AH971" s="1611"/>
      <c r="AI971" s="1611"/>
      <c r="AJ971" s="1611"/>
      <c r="AK971" s="1612"/>
      <c r="AZ971" s="2"/>
      <c r="BB971" s="2"/>
      <c r="BC971" s="2"/>
      <c r="BD971" s="2"/>
      <c r="BE971" s="2"/>
      <c r="BF971" s="2"/>
      <c r="BG971" s="2"/>
      <c r="BH971" s="2"/>
      <c r="BI971" s="2"/>
      <c r="BJ971" s="2"/>
      <c r="BK971" s="2"/>
      <c r="BL971" s="2"/>
    </row>
    <row r="972" spans="1:64" ht="13.2" customHeight="1">
      <c r="AZ972" s="2"/>
      <c r="BB972" s="2"/>
      <c r="BC972" s="2"/>
      <c r="BD972" s="2"/>
      <c r="BE972" s="2"/>
      <c r="BF972" s="2"/>
      <c r="BG972" s="2"/>
      <c r="BH972" s="2"/>
      <c r="BI972" s="2"/>
      <c r="BJ972" s="2"/>
      <c r="BK972" s="2"/>
      <c r="BL972" s="2"/>
    </row>
    <row r="973" spans="1:64" ht="13.2" customHeight="1">
      <c r="A973" s="1" t="s">
        <v>1002</v>
      </c>
      <c r="C973" s="1" t="s">
        <v>1563</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3.2" customHeight="1">
      <c r="A974"/>
      <c r="B974" s="1"/>
      <c r="C974" s="17" t="s">
        <v>1564</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3.2"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201"/>
      <c r="AV975"/>
      <c r="AW975"/>
      <c r="AX975"/>
      <c r="AY975"/>
      <c r="AZ975" s="2"/>
      <c r="BA975"/>
      <c r="BB975" s="2"/>
      <c r="BC975" s="2"/>
      <c r="BD975" s="2"/>
      <c r="BE975" s="2"/>
      <c r="BF975" s="2"/>
      <c r="BG975" s="2"/>
      <c r="BH975" s="2"/>
      <c r="BI975" s="2"/>
      <c r="BJ975" s="2"/>
      <c r="BK975" s="2"/>
      <c r="BL975" s="2"/>
    </row>
    <row r="976" spans="1:64" s="11" customFormat="1" ht="13.2" customHeight="1">
      <c r="A976"/>
      <c r="B976"/>
      <c r="C976"/>
      <c r="D976"/>
      <c r="E976"/>
      <c r="F976" s="1082" t="s">
        <v>1565</v>
      </c>
      <c r="G976" s="4"/>
      <c r="H976" s="4"/>
      <c r="I976" s="4"/>
      <c r="J976" s="4"/>
      <c r="K976" s="4"/>
      <c r="L976" s="1083"/>
      <c r="M976" s="1580"/>
      <c r="N976" s="1406"/>
      <c r="O976" s="1406"/>
      <c r="P976" s="1406"/>
      <c r="Q976" s="1406"/>
      <c r="R976" s="1406"/>
      <c r="S976" s="1581"/>
      <c r="T976" s="1084" t="s">
        <v>1566</v>
      </c>
      <c r="U976" s="4"/>
      <c r="V976" s="4"/>
      <c r="W976" s="4"/>
      <c r="X976" s="4"/>
      <c r="Y976" s="4"/>
      <c r="Z976" s="1083"/>
      <c r="AA976" s="1580"/>
      <c r="AB976" s="1406"/>
      <c r="AC976" s="1406"/>
      <c r="AD976" s="1406"/>
      <c r="AE976" s="1406"/>
      <c r="AF976" s="1406"/>
      <c r="AG976" s="1581"/>
      <c r="AH976"/>
      <c r="AI976"/>
      <c r="AJ976"/>
      <c r="AK976"/>
      <c r="AL976"/>
      <c r="AM976"/>
      <c r="AN976"/>
      <c r="AO976"/>
      <c r="AP976"/>
      <c r="AQ976"/>
      <c r="AR976"/>
      <c r="AS976"/>
      <c r="AT976"/>
      <c r="AU976" s="1201"/>
      <c r="AV976"/>
      <c r="AW976"/>
      <c r="AX976"/>
      <c r="AY976"/>
      <c r="AZ976" s="2"/>
      <c r="BA976"/>
      <c r="BB976" s="2"/>
      <c r="BC976" s="2"/>
      <c r="BD976" s="2"/>
      <c r="BE976" s="2"/>
      <c r="BF976" s="2"/>
      <c r="BG976" s="2"/>
      <c r="BH976" s="2"/>
      <c r="BI976" s="2"/>
      <c r="BJ976" s="2"/>
      <c r="BK976" s="2"/>
      <c r="BL976" s="2"/>
    </row>
    <row r="977" spans="1:64" s="11" customFormat="1" ht="13.2" customHeight="1">
      <c r="A977"/>
      <c r="B977"/>
      <c r="C977"/>
      <c r="D977"/>
      <c r="E977"/>
      <c r="F977" s="1082" t="s">
        <v>1567</v>
      </c>
      <c r="G977" s="4"/>
      <c r="H977" s="4"/>
      <c r="I977" s="4"/>
      <c r="J977" s="4"/>
      <c r="K977" s="4"/>
      <c r="L977" s="1083"/>
      <c r="M977" s="1580"/>
      <c r="N977" s="1406"/>
      <c r="O977" s="1406"/>
      <c r="P977" s="1406"/>
      <c r="Q977" s="1406"/>
      <c r="R977" s="1406"/>
      <c r="S977" s="1581"/>
      <c r="T977" s="1084" t="s">
        <v>1568</v>
      </c>
      <c r="U977" s="4"/>
      <c r="V977" s="4"/>
      <c r="W977" s="4"/>
      <c r="X977" s="4"/>
      <c r="Y977" s="4"/>
      <c r="Z977" s="1083"/>
      <c r="AA977" s="1580"/>
      <c r="AB977" s="1406"/>
      <c r="AC977" s="1406"/>
      <c r="AD977" s="1406"/>
      <c r="AE977" s="1406"/>
      <c r="AF977" s="1406"/>
      <c r="AG977" s="1581"/>
      <c r="AH977"/>
      <c r="AI977"/>
      <c r="AJ977"/>
      <c r="AK977"/>
      <c r="AL977"/>
      <c r="AM977"/>
      <c r="AN977"/>
      <c r="AO977"/>
      <c r="AP977"/>
      <c r="AQ977"/>
      <c r="AR977"/>
      <c r="AS977"/>
      <c r="AT977"/>
      <c r="AU977" s="1201"/>
      <c r="AV977"/>
      <c r="AW977"/>
      <c r="AX977"/>
      <c r="AY977"/>
      <c r="AZ977" s="2"/>
      <c r="BA977"/>
      <c r="BB977" s="2"/>
      <c r="BC977" s="2"/>
      <c r="BD977" s="2"/>
      <c r="BE977" s="2"/>
      <c r="BF977"/>
      <c r="BG977"/>
      <c r="BH977"/>
      <c r="BI977"/>
      <c r="BJ977" s="2"/>
      <c r="BK977" s="2"/>
      <c r="BL977" s="2"/>
    </row>
    <row r="978" spans="1:64" s="11" customFormat="1" ht="13.2" customHeight="1">
      <c r="A978"/>
      <c r="B978"/>
      <c r="C978"/>
      <c r="D978"/>
      <c r="E978"/>
      <c r="F978" s="1082" t="s">
        <v>1569</v>
      </c>
      <c r="G978" s="4"/>
      <c r="H978" s="4"/>
      <c r="I978" s="4"/>
      <c r="J978" s="4"/>
      <c r="K978" s="4"/>
      <c r="L978" s="1083"/>
      <c r="M978" s="1596" t="s">
        <v>829</v>
      </c>
      <c r="N978" s="1597"/>
      <c r="O978" s="1597"/>
      <c r="P978" s="1597"/>
      <c r="Q978" s="1597"/>
      <c r="R978" s="1597"/>
      <c r="S978" s="1598"/>
      <c r="T978" s="1082" t="s">
        <v>1570</v>
      </c>
      <c r="U978" s="4"/>
      <c r="V978" s="4"/>
      <c r="W978" s="4"/>
      <c r="X978" s="4"/>
      <c r="Y978" s="4"/>
      <c r="Z978" s="1083"/>
      <c r="AA978" s="1580"/>
      <c r="AB978" s="1406"/>
      <c r="AC978" s="1406"/>
      <c r="AD978" s="1406"/>
      <c r="AE978" s="1406"/>
      <c r="AF978" s="1406"/>
      <c r="AG978" s="1581"/>
      <c r="AH978"/>
      <c r="AI978"/>
      <c r="AJ978"/>
      <c r="AK978"/>
      <c r="AL978"/>
      <c r="AM978"/>
      <c r="AN978"/>
      <c r="AO978"/>
      <c r="AP978"/>
      <c r="AQ978"/>
      <c r="AR978"/>
      <c r="AS978"/>
      <c r="AT978"/>
      <c r="AU978" s="1201"/>
      <c r="AV978"/>
      <c r="AW978"/>
      <c r="AX978"/>
      <c r="AY978"/>
      <c r="AZ978" s="2"/>
      <c r="BA978"/>
      <c r="BB978" s="2"/>
      <c r="BC978" s="2"/>
      <c r="BD978" s="2"/>
      <c r="BE978" s="2"/>
      <c r="BF978"/>
      <c r="BG978"/>
      <c r="BH978"/>
      <c r="BI978"/>
      <c r="BJ978" s="2"/>
      <c r="BK978" s="2"/>
      <c r="BL978" s="2"/>
    </row>
    <row r="979" spans="1:64" s="11" customFormat="1" ht="13.2" customHeight="1">
      <c r="A979"/>
      <c r="B979"/>
      <c r="C979"/>
      <c r="D979"/>
      <c r="E979"/>
      <c r="F979" s="1082" t="s">
        <v>1571</v>
      </c>
      <c r="G979" s="4"/>
      <c r="H979" s="4"/>
      <c r="I979" s="4"/>
      <c r="J979" s="4"/>
      <c r="K979" s="4"/>
      <c r="L979" s="1083"/>
      <c r="M979" s="1580"/>
      <c r="N979" s="1406"/>
      <c r="O979" s="1406"/>
      <c r="P979" s="1406"/>
      <c r="Q979" s="1406"/>
      <c r="R979" s="1406"/>
      <c r="S979" s="1581"/>
      <c r="T979" s="1082" t="s">
        <v>1572</v>
      </c>
      <c r="U979" s="4"/>
      <c r="V979" s="4"/>
      <c r="W979" s="4"/>
      <c r="X979" s="4"/>
      <c r="Y979" s="4"/>
      <c r="Z979" s="1083"/>
      <c r="AA979" s="1580"/>
      <c r="AB979" s="1406"/>
      <c r="AC979" s="1406"/>
      <c r="AD979" s="1406"/>
      <c r="AE979" s="1406"/>
      <c r="AF979" s="1406"/>
      <c r="AG979" s="1581"/>
      <c r="AH979"/>
      <c r="AI979"/>
      <c r="AJ979"/>
      <c r="AK979"/>
      <c r="AL979"/>
      <c r="AM979"/>
      <c r="AN979"/>
      <c r="AO979"/>
      <c r="AP979"/>
      <c r="AQ979"/>
      <c r="AR979"/>
      <c r="AS979"/>
      <c r="AT979"/>
      <c r="AU979" s="1201"/>
      <c r="AV979"/>
      <c r="AW979"/>
      <c r="AX979"/>
      <c r="AY979"/>
      <c r="AZ979" s="2"/>
      <c r="BA979"/>
      <c r="BB979" s="2"/>
      <c r="BC979" s="2"/>
      <c r="BD979" s="2"/>
      <c r="BE979" s="2"/>
      <c r="BF979"/>
      <c r="BG979"/>
      <c r="BH979"/>
      <c r="BI979"/>
      <c r="BJ979" s="2"/>
      <c r="BK979" s="2"/>
      <c r="BL979" s="2"/>
    </row>
    <row r="980" spans="1:64" s="11" customFormat="1" ht="13.2" customHeight="1">
      <c r="A980"/>
      <c r="B980"/>
      <c r="C980"/>
      <c r="D980"/>
      <c r="E980"/>
      <c r="F980" s="1082" t="s">
        <v>1573</v>
      </c>
      <c r="G980" s="4"/>
      <c r="H980" s="4"/>
      <c r="I980" s="4"/>
      <c r="J980" s="4"/>
      <c r="K980" s="4"/>
      <c r="L980" s="1083"/>
      <c r="M980" s="1580"/>
      <c r="N980" s="1406"/>
      <c r="O980" s="1406"/>
      <c r="P980" s="1406"/>
      <c r="Q980" s="1406"/>
      <c r="R980" s="1406"/>
      <c r="S980" s="1581"/>
      <c r="T980" s="1082" t="s">
        <v>1574</v>
      </c>
      <c r="U980" s="4"/>
      <c r="V980" s="4"/>
      <c r="W980" s="4"/>
      <c r="X980" s="4"/>
      <c r="Y980" s="4"/>
      <c r="Z980" s="1083"/>
      <c r="AA980" s="1580"/>
      <c r="AB980" s="1406"/>
      <c r="AC980" s="1406"/>
      <c r="AD980" s="1406"/>
      <c r="AE980" s="1406"/>
      <c r="AF980" s="1406"/>
      <c r="AG980" s="1581"/>
      <c r="AH980"/>
      <c r="AI980"/>
      <c r="AJ980"/>
      <c r="AK980"/>
      <c r="AL980"/>
      <c r="AM980"/>
      <c r="AN980"/>
      <c r="AO980"/>
      <c r="AP980"/>
      <c r="AQ980"/>
      <c r="AR980"/>
      <c r="AS980"/>
      <c r="AT980"/>
      <c r="AU980" s="1201"/>
      <c r="AV980"/>
      <c r="AW980"/>
      <c r="AX980"/>
      <c r="AY980"/>
      <c r="AZ980" s="2"/>
      <c r="BA980"/>
      <c r="BB980" s="2"/>
      <c r="BC980" s="2"/>
      <c r="BD980" s="2"/>
      <c r="BE980" s="2"/>
      <c r="BF980"/>
      <c r="BG980"/>
      <c r="BH980"/>
      <c r="BI980"/>
      <c r="BJ980" s="2"/>
      <c r="BK980" s="2"/>
      <c r="BL980" s="2"/>
    </row>
    <row r="981" spans="1:64" s="11" customFormat="1" ht="13.2" customHeight="1">
      <c r="A981"/>
      <c r="B981"/>
      <c r="C981"/>
      <c r="D981"/>
      <c r="E981"/>
      <c r="F981" s="1202" t="s">
        <v>1558</v>
      </c>
      <c r="G981" s="30"/>
      <c r="H981" s="30"/>
      <c r="I981" s="30"/>
      <c r="J981" s="30"/>
      <c r="K981" s="30"/>
      <c r="L981" s="39"/>
      <c r="M981" s="1619" t="s">
        <v>311</v>
      </c>
      <c r="N981" s="1620"/>
      <c r="O981" s="1620"/>
      <c r="P981" s="1620"/>
      <c r="Q981" s="1620"/>
      <c r="R981" s="1620"/>
      <c r="S981" s="1621"/>
      <c r="T981" s="1605"/>
      <c r="U981" s="1606"/>
      <c r="V981" s="1606"/>
      <c r="W981" s="1606"/>
      <c r="X981" s="1606"/>
      <c r="Y981" s="1606"/>
      <c r="Z981" s="1607"/>
      <c r="AA981" s="1580"/>
      <c r="AB981" s="1406"/>
      <c r="AC981" s="1406"/>
      <c r="AD981" s="1406"/>
      <c r="AE981" s="1406"/>
      <c r="AF981" s="1406"/>
      <c r="AG981" s="1581"/>
      <c r="AH981"/>
      <c r="AI981"/>
      <c r="AJ981"/>
      <c r="AK981"/>
      <c r="AL981"/>
      <c r="AM981"/>
      <c r="AN981"/>
      <c r="AO981"/>
      <c r="AP981"/>
      <c r="AQ981"/>
      <c r="AR981"/>
      <c r="AS981"/>
      <c r="AT981"/>
      <c r="AU981" s="1201"/>
      <c r="AV981"/>
      <c r="AW981"/>
      <c r="AX981"/>
      <c r="AY981"/>
      <c r="AZ981" s="2"/>
      <c r="BA981" s="2"/>
      <c r="BB981" s="2"/>
      <c r="BC981" s="2"/>
      <c r="BD981" s="2"/>
      <c r="BE981" s="2"/>
      <c r="BF981" s="2"/>
      <c r="BG981" s="2"/>
      <c r="BH981" s="2"/>
      <c r="BI981" s="2"/>
      <c r="BJ981" s="2"/>
      <c r="BK981" s="2"/>
      <c r="BL981" s="2"/>
    </row>
    <row r="982" spans="1:64" s="11" customFormat="1" ht="13.2" customHeight="1">
      <c r="A982"/>
      <c r="B982"/>
      <c r="C982"/>
      <c r="D982"/>
      <c r="E982"/>
      <c r="F982" s="29" t="s">
        <v>1575</v>
      </c>
      <c r="G982" s="30"/>
      <c r="H982" s="30"/>
      <c r="I982" s="30"/>
      <c r="J982" s="30"/>
      <c r="K982" s="30"/>
      <c r="L982" s="39"/>
      <c r="M982" s="1580"/>
      <c r="N982" s="1406"/>
      <c r="O982" s="1406"/>
      <c r="P982" s="1406"/>
      <c r="Q982" s="1406"/>
      <c r="R982" s="1406"/>
      <c r="S982" s="1581"/>
      <c r="T982" s="1605"/>
      <c r="U982" s="1606"/>
      <c r="V982" s="1606"/>
      <c r="W982" s="1606"/>
      <c r="X982" s="1606"/>
      <c r="Y982" s="1606"/>
      <c r="Z982" s="1607"/>
      <c r="AA982" s="1580"/>
      <c r="AB982" s="1406"/>
      <c r="AC982" s="1406"/>
      <c r="AD982" s="1406"/>
      <c r="AE982" s="1406"/>
      <c r="AF982" s="1406"/>
      <c r="AG982" s="1581"/>
      <c r="AH982"/>
      <c r="AI982"/>
      <c r="AJ982"/>
      <c r="AK982"/>
      <c r="AL982"/>
      <c r="AM982"/>
      <c r="AN982"/>
      <c r="AO982"/>
      <c r="AP982"/>
      <c r="AQ982"/>
      <c r="AR982"/>
      <c r="AS982"/>
      <c r="AT982"/>
      <c r="AU982" s="1201"/>
      <c r="AV982"/>
      <c r="AW982"/>
      <c r="AX982"/>
      <c r="AY982"/>
      <c r="AZ982" s="2"/>
      <c r="BA982" s="2"/>
      <c r="BB982" s="2"/>
      <c r="BC982" s="2"/>
      <c r="BD982" s="2"/>
      <c r="BE982" s="2"/>
      <c r="BF982" s="2"/>
      <c r="BG982" s="2"/>
      <c r="BH982" s="2"/>
      <c r="BI982" s="2"/>
      <c r="BJ982" s="2"/>
      <c r="BK982" s="2"/>
      <c r="BL982" s="2"/>
    </row>
    <row r="983" spans="1:64" ht="13.2" customHeight="1">
      <c r="F983" s="29" t="s">
        <v>1576</v>
      </c>
      <c r="G983" s="30"/>
      <c r="H983" s="30"/>
      <c r="I983" s="30"/>
      <c r="J983" s="30"/>
      <c r="K983" s="30"/>
      <c r="L983" s="30"/>
      <c r="M983" s="30"/>
      <c r="N983" s="30"/>
      <c r="O983" s="1366" t="s">
        <v>710</v>
      </c>
      <c r="P983" s="1367"/>
      <c r="Q983" s="52"/>
      <c r="R983" s="52"/>
      <c r="S983" s="53"/>
      <c r="T983" s="29" t="s">
        <v>233</v>
      </c>
      <c r="U983" s="30"/>
      <c r="V983" s="30"/>
      <c r="W983" s="1692" t="s">
        <v>1217</v>
      </c>
      <c r="X983" s="1693"/>
      <c r="Y983" s="1693"/>
      <c r="Z983" s="1693"/>
      <c r="AA983" s="1693"/>
      <c r="AB983" s="1693"/>
      <c r="AC983" s="1693"/>
      <c r="AD983" s="1693"/>
      <c r="AE983" s="1693"/>
      <c r="AF983" s="1693"/>
      <c r="AG983" s="1694"/>
      <c r="AU983" s="1201"/>
      <c r="AV983" s="54"/>
      <c r="AW983" s="54"/>
      <c r="AX983" s="54"/>
      <c r="AY983" s="54"/>
      <c r="AZ983" s="2"/>
      <c r="BB983" s="2"/>
      <c r="BC983" s="2"/>
      <c r="BD983" s="2"/>
      <c r="BE983" s="2"/>
      <c r="BF983" s="2"/>
      <c r="BG983" s="2"/>
      <c r="BH983" s="2"/>
      <c r="BI983" s="2"/>
      <c r="BJ983" s="2"/>
      <c r="BK983" s="2"/>
      <c r="BL983" s="2"/>
    </row>
    <row r="984" spans="1:64" ht="13.2" customHeight="1">
      <c r="F984" s="1511" t="s">
        <v>1577</v>
      </c>
      <c r="G984" s="1278"/>
      <c r="H984" s="1278"/>
      <c r="I984" s="1278"/>
      <c r="J984" s="1278"/>
      <c r="K984" s="1278"/>
      <c r="L984" s="1278"/>
      <c r="M984" s="1580"/>
      <c r="N984" s="1406"/>
      <c r="O984" s="1406"/>
      <c r="P984" s="1406"/>
      <c r="Q984" s="1406"/>
      <c r="R984" s="1406"/>
      <c r="S984" s="1581"/>
      <c r="T984" s="31"/>
      <c r="U984" s="32"/>
      <c r="V984" s="32"/>
      <c r="W984" s="32"/>
      <c r="X984" s="32"/>
      <c r="Y984" s="32"/>
      <c r="Z984" s="72" t="s">
        <v>1578</v>
      </c>
      <c r="AA984" s="1664"/>
      <c r="AB984" s="1665"/>
      <c r="AC984" s="1665"/>
      <c r="AD984" s="1665"/>
      <c r="AE984" s="1665"/>
      <c r="AF984" s="1665"/>
      <c r="AG984" s="1666"/>
      <c r="AU984" s="1201"/>
      <c r="AV984" s="54"/>
      <c r="AW984" s="54"/>
      <c r="AX984" s="54"/>
      <c r="AY984" s="54"/>
      <c r="AZ984" s="11"/>
      <c r="BA984" s="11"/>
      <c r="BB984" s="2"/>
      <c r="BC984" s="2"/>
      <c r="BD984" s="2"/>
      <c r="BE984" s="2"/>
      <c r="BF984" s="2"/>
      <c r="BG984" s="11"/>
      <c r="BH984" s="11"/>
      <c r="BI984" s="11"/>
      <c r="BJ984" s="11"/>
      <c r="BK984" s="11"/>
      <c r="BL984" s="11"/>
    </row>
    <row r="985" spans="1:64" ht="13.2" customHeight="1">
      <c r="AU985" s="1201"/>
      <c r="AV985" s="1201"/>
      <c r="AW985" s="1201"/>
      <c r="AX985" s="1201"/>
      <c r="AY985" s="1201"/>
      <c r="AZ985" s="11"/>
      <c r="BA985" s="11"/>
      <c r="BB985" s="11"/>
      <c r="BC985" s="11"/>
      <c r="BD985" s="11"/>
      <c r="BE985" s="11"/>
      <c r="BF985" s="11"/>
      <c r="BG985" s="1534"/>
      <c r="BH985" s="1534"/>
      <c r="BI985" s="1534"/>
      <c r="BJ985" s="1534"/>
      <c r="BK985" s="1534"/>
      <c r="BL985" s="1534"/>
    </row>
    <row r="986" spans="1:64" ht="13.2" customHeight="1">
      <c r="AU986" s="1201"/>
      <c r="AV986" s="1201"/>
      <c r="AW986" s="1201"/>
      <c r="AX986" s="1201"/>
      <c r="AY986" s="1201"/>
      <c r="AZ986" s="11"/>
      <c r="BA986" s="11"/>
      <c r="BB986" s="709"/>
      <c r="BC986" s="709"/>
      <c r="BD986" s="11"/>
      <c r="BE986" s="11"/>
      <c r="BF986" s="11"/>
      <c r="BG986" s="11"/>
      <c r="BH986" s="11"/>
      <c r="BI986" s="11"/>
      <c r="BJ986" s="11"/>
      <c r="BK986" s="11"/>
      <c r="BL986" s="11"/>
    </row>
    <row r="987" spans="1:64" ht="13.2" customHeight="1">
      <c r="AU987" s="1201"/>
      <c r="AV987" s="1201"/>
      <c r="AW987" s="1201"/>
      <c r="AX987" s="1201"/>
      <c r="AY987" s="1201"/>
      <c r="AZ987" s="11"/>
      <c r="BA987" s="11"/>
      <c r="BB987" s="709"/>
      <c r="BC987" s="709"/>
    </row>
    <row r="988" spans="1:64" ht="13.2" customHeight="1">
      <c r="A988" s="1434" t="s">
        <v>1579</v>
      </c>
      <c r="B988" s="1434"/>
      <c r="C988" s="1434"/>
      <c r="D988" s="1434"/>
      <c r="E988" s="1434"/>
      <c r="F988" s="1434"/>
      <c r="G988" s="1434"/>
      <c r="H988" s="1434"/>
      <c r="I988" s="1434"/>
      <c r="J988" s="1434"/>
      <c r="K988" s="1434"/>
      <c r="L988" s="1434"/>
      <c r="M988" s="1434"/>
      <c r="N988" s="1434"/>
      <c r="O988" s="1434"/>
      <c r="P988" s="1434"/>
      <c r="Q988" s="1434"/>
      <c r="R988" s="1434"/>
      <c r="S988" s="1434"/>
      <c r="T988" s="1434"/>
      <c r="U988" s="1434"/>
      <c r="V988" s="1434"/>
      <c r="W988" s="1434"/>
      <c r="X988" s="1434"/>
      <c r="Y988" s="1434"/>
      <c r="Z988" s="1434"/>
      <c r="AA988" s="1434"/>
      <c r="AB988" s="1434"/>
      <c r="AC988" s="1434"/>
      <c r="AD988" s="1434"/>
      <c r="AE988" s="1434"/>
      <c r="AF988" s="1434"/>
      <c r="AG988" s="1434"/>
      <c r="AH988" s="1434"/>
      <c r="AI988" s="1434"/>
      <c r="AJ988" s="1434"/>
      <c r="AK988" s="1434"/>
      <c r="AL988" s="1434"/>
      <c r="AM988" s="1434"/>
      <c r="AN988" s="1434"/>
      <c r="AO988" s="1434"/>
      <c r="AP988" s="1434"/>
      <c r="AQ988" s="1434"/>
      <c r="AR988" s="1434"/>
      <c r="AS988" s="1434"/>
      <c r="AT988" s="1434"/>
      <c r="AU988" s="1201"/>
      <c r="AV988" s="1201"/>
      <c r="AW988" s="1201"/>
      <c r="AX988" s="1201"/>
      <c r="AY988" s="1201"/>
      <c r="AZ988" s="11"/>
      <c r="BA988" s="11"/>
      <c r="BB988" s="709"/>
      <c r="BC988" s="709"/>
    </row>
    <row r="989" spans="1:64" ht="13.2" customHeight="1">
      <c r="A989" s="1434"/>
      <c r="B989" s="1434"/>
      <c r="C989" s="1434"/>
      <c r="D989" s="1434"/>
      <c r="E989" s="1434"/>
      <c r="F989" s="1434"/>
      <c r="G989" s="1434"/>
      <c r="H989" s="1434"/>
      <c r="I989" s="1434"/>
      <c r="J989" s="1434"/>
      <c r="K989" s="1434"/>
      <c r="L989" s="1434"/>
      <c r="M989" s="1434"/>
      <c r="N989" s="1434"/>
      <c r="O989" s="1434"/>
      <c r="P989" s="1434"/>
      <c r="Q989" s="1434"/>
      <c r="R989" s="1434"/>
      <c r="S989" s="1434"/>
      <c r="T989" s="1434"/>
      <c r="U989" s="1434"/>
      <c r="V989" s="1434"/>
      <c r="W989" s="1434"/>
      <c r="X989" s="1434"/>
      <c r="Y989" s="1434"/>
      <c r="Z989" s="1434"/>
      <c r="AA989" s="1434"/>
      <c r="AB989" s="1434"/>
      <c r="AC989" s="1434"/>
      <c r="AD989" s="1434"/>
      <c r="AE989" s="1434"/>
      <c r="AF989" s="1434"/>
      <c r="AG989" s="1434"/>
      <c r="AH989" s="1434"/>
      <c r="AI989" s="1434"/>
      <c r="AJ989" s="1434"/>
      <c r="AK989" s="1434"/>
      <c r="AL989" s="1434"/>
      <c r="AM989" s="1434"/>
      <c r="AN989" s="1434"/>
      <c r="AO989" s="1434"/>
      <c r="AP989" s="1434"/>
      <c r="AQ989" s="1434"/>
      <c r="AR989" s="1434"/>
      <c r="AS989" s="1434"/>
      <c r="AT989" s="1434"/>
      <c r="AU989" s="1201"/>
      <c r="AV989" s="1201"/>
      <c r="AW989" s="1201"/>
      <c r="AX989" s="1201"/>
      <c r="AY989" s="1201"/>
      <c r="AZ989" s="23"/>
      <c r="BA989" s="11"/>
      <c r="BB989" s="11"/>
      <c r="BC989" s="11"/>
    </row>
    <row r="990" spans="1:64" ht="13.2" customHeight="1">
      <c r="A990" s="1434"/>
      <c r="B990" s="1434"/>
      <c r="C990" s="1434"/>
      <c r="D990" s="1434"/>
      <c r="E990" s="1434"/>
      <c r="F990" s="1434"/>
      <c r="G990" s="1434"/>
      <c r="H990" s="1434"/>
      <c r="I990" s="1434"/>
      <c r="J990" s="1434"/>
      <c r="K990" s="1434"/>
      <c r="L990" s="1434"/>
      <c r="M990" s="1434"/>
      <c r="N990" s="1434"/>
      <c r="O990" s="1434"/>
      <c r="P990" s="1434"/>
      <c r="Q990" s="1434"/>
      <c r="R990" s="1434"/>
      <c r="S990" s="1434"/>
      <c r="T990" s="1434"/>
      <c r="U990" s="1434"/>
      <c r="V990" s="1434"/>
      <c r="W990" s="1434"/>
      <c r="X990" s="1434"/>
      <c r="Y990" s="1434"/>
      <c r="Z990" s="1434"/>
      <c r="AA990" s="1434"/>
      <c r="AB990" s="1434"/>
      <c r="AC990" s="1434"/>
      <c r="AD990" s="1434"/>
      <c r="AE990" s="1434"/>
      <c r="AF990" s="1434"/>
      <c r="AG990" s="1434"/>
      <c r="AH990" s="1434"/>
      <c r="AI990" s="1434"/>
      <c r="AJ990" s="1434"/>
      <c r="AK990" s="1434"/>
      <c r="AL990" s="1434"/>
      <c r="AM990" s="1434"/>
      <c r="AN990" s="1434"/>
      <c r="AO990" s="1434"/>
      <c r="AP990" s="1434"/>
      <c r="AQ990" s="1434"/>
      <c r="AR990" s="1434"/>
      <c r="AS990" s="1434"/>
      <c r="AT990" s="1434"/>
      <c r="AU990" s="1201"/>
      <c r="AV990" s="1201"/>
      <c r="AW990" s="1201"/>
      <c r="AX990" s="1201"/>
      <c r="AY990" s="1201"/>
      <c r="AZ990" s="23"/>
      <c r="BA990" s="11"/>
      <c r="BB990" s="11"/>
      <c r="BC990" s="11"/>
    </row>
    <row r="991" spans="1:64" ht="13.2"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201"/>
      <c r="AM991" s="1201"/>
      <c r="AN991" s="1201"/>
      <c r="AO991" s="1201"/>
      <c r="AP991" s="1201"/>
      <c r="AQ991" s="1201"/>
      <c r="AR991" s="1201"/>
      <c r="AS991" s="1201"/>
      <c r="AT991" s="1201"/>
      <c r="AU991" s="1201"/>
      <c r="AV991" s="1201"/>
      <c r="AW991" s="1201"/>
      <c r="AX991" s="1201"/>
      <c r="AY991" s="1201"/>
      <c r="AZ991" s="11"/>
      <c r="BA991" s="11"/>
      <c r="BB991" s="11"/>
      <c r="BC991" s="11"/>
    </row>
    <row r="992" spans="1:64" ht="13.2" customHeight="1">
      <c r="A992" s="1" t="s">
        <v>885</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201"/>
      <c r="AM992" s="1201"/>
      <c r="AN992" s="1201"/>
      <c r="AO992" s="1201"/>
      <c r="AP992" s="1201"/>
      <c r="AQ992" s="1201"/>
      <c r="AR992" s="1201"/>
      <c r="AS992" s="1201"/>
      <c r="AT992" s="1201"/>
      <c r="AU992" s="1201"/>
      <c r="AV992" s="1201"/>
      <c r="AW992" s="1201"/>
      <c r="AX992" s="1201"/>
      <c r="AY992" s="1201"/>
      <c r="AZ992" s="11"/>
      <c r="BA992" s="11"/>
      <c r="BB992" s="11"/>
      <c r="BC992" s="11"/>
    </row>
    <row r="993" spans="1:55" ht="13.2"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201"/>
      <c r="AM993" s="1201"/>
      <c r="AN993" s="1201"/>
      <c r="AO993" s="1201"/>
      <c r="AP993" s="1201"/>
      <c r="AQ993" s="1201"/>
      <c r="AR993" s="1201"/>
      <c r="AS993" s="1201"/>
      <c r="AT993" s="1201"/>
      <c r="AU993" s="1201"/>
      <c r="AV993" s="1201"/>
      <c r="AW993" s="1201"/>
      <c r="AX993" s="1201"/>
      <c r="AY993" s="1201"/>
      <c r="AZ993" s="11"/>
      <c r="BA993" s="11"/>
      <c r="BB993" s="11"/>
      <c r="BC993" s="11"/>
    </row>
    <row r="994" spans="1:55" ht="13.2" customHeight="1">
      <c r="A994" s="11"/>
      <c r="B994" s="47"/>
      <c r="C994" s="1203"/>
      <c r="D994" s="1688" t="s">
        <v>1580</v>
      </c>
      <c r="E994" s="1689"/>
      <c r="F994" s="1689"/>
      <c r="G994" s="1689"/>
      <c r="H994" s="1689"/>
      <c r="I994" s="1689"/>
      <c r="J994" s="1689"/>
      <c r="K994" s="1689"/>
      <c r="L994" s="1689"/>
      <c r="M994" s="1689"/>
      <c r="N994" s="1689"/>
      <c r="O994" s="1689"/>
      <c r="P994" s="1689"/>
      <c r="Q994" s="1690"/>
      <c r="R994" s="1688" t="s">
        <v>1581</v>
      </c>
      <c r="S994" s="1689"/>
      <c r="T994" s="1689"/>
      <c r="U994" s="1689"/>
      <c r="V994" s="1689"/>
      <c r="W994" s="1689"/>
      <c r="X994" s="1689"/>
      <c r="Y994" s="1689"/>
      <c r="Z994" s="1689"/>
      <c r="AA994" s="1690"/>
      <c r="AB994" s="1688" t="s">
        <v>1582</v>
      </c>
      <c r="AC994" s="1689"/>
      <c r="AD994" s="1689"/>
      <c r="AE994" s="1689"/>
      <c r="AF994" s="1689"/>
      <c r="AG994" s="1689"/>
      <c r="AH994" s="1689"/>
      <c r="AI994" s="1690"/>
      <c r="AJ994" s="1688" t="s">
        <v>1583</v>
      </c>
      <c r="AK994" s="1689"/>
      <c r="AL994" s="1689"/>
      <c r="AM994" s="1689"/>
      <c r="AN994" s="1689"/>
      <c r="AO994" s="1689"/>
      <c r="AP994" s="1689"/>
      <c r="AQ994" s="1690"/>
      <c r="AR994" s="1201"/>
      <c r="AS994" s="1201"/>
      <c r="AT994" s="1201"/>
      <c r="AU994" s="1201"/>
      <c r="AV994" s="1201"/>
      <c r="AW994" s="1201"/>
      <c r="AX994" s="1201"/>
      <c r="AY994" s="1201"/>
      <c r="AZ994" s="23"/>
      <c r="BB994" s="11"/>
      <c r="BC994" s="11"/>
    </row>
    <row r="995" spans="1:55" ht="13.2" customHeight="1">
      <c r="A995" s="11"/>
      <c r="B995" s="44"/>
      <c r="C995" s="724"/>
      <c r="D995" s="1562" t="s">
        <v>852</v>
      </c>
      <c r="E995" s="1563"/>
      <c r="F995" s="1563"/>
      <c r="G995" s="1563"/>
      <c r="H995" s="1563"/>
      <c r="I995" s="1563"/>
      <c r="J995" s="1563"/>
      <c r="K995" s="1563"/>
      <c r="L995" s="1563"/>
      <c r="M995" s="1563"/>
      <c r="N995" s="1563"/>
      <c r="O995" s="1563"/>
      <c r="P995" s="1563"/>
      <c r="Q995" s="1564"/>
      <c r="R995" s="1618">
        <f>IF(ISNA(IF($CU$122="4%",(INDEX($CS$160:$CW$217,MATCH($DG$122,$CR$160:$CR$217,0),MATCH(D995,$CS$159:$CW$159,0))),(INDEX($CZ$160:$DD$217,MATCH($DG$122,$CY$160:$CY$217,0),MATCH(D995,$CZ$159:$DD$159,0))))),0,IF($CU$122="4%",(INDEX($CS$160:$CW$217,MATCH($DG$122,$CR$160:$CR$217,0),MATCH(D995,$CS$159:$CW$159,0))),(INDEX($CZ$160:$DD$217,MATCH($DG$122,$CY$160:$CY$217,0),MATCH(D995,$CZ$159:$DD$159,0)))))</f>
        <v>392286</v>
      </c>
      <c r="S995" s="1618"/>
      <c r="T995" s="1618"/>
      <c r="U995" s="1618"/>
      <c r="V995" s="1618"/>
      <c r="W995" s="1618"/>
      <c r="X995" s="1618"/>
      <c r="Y995" s="1618"/>
      <c r="Z995" s="1618"/>
      <c r="AA995" s="1618"/>
      <c r="AB995" s="1602">
        <f>CP810</f>
        <v>4</v>
      </c>
      <c r="AC995" s="1603"/>
      <c r="AD995" s="1603"/>
      <c r="AE995" s="1603"/>
      <c r="AF995" s="1603"/>
      <c r="AG995" s="1603"/>
      <c r="AH995" s="1603"/>
      <c r="AI995" s="1604"/>
      <c r="AJ995" s="1590">
        <f>IF(ISERROR((R995*AB995)),0,(R995*AB995))</f>
        <v>1569144</v>
      </c>
      <c r="AK995" s="1591"/>
      <c r="AL995" s="1591"/>
      <c r="AM995" s="1591"/>
      <c r="AN995" s="1591"/>
      <c r="AO995" s="1591"/>
      <c r="AP995" s="1591"/>
      <c r="AQ995" s="1592"/>
      <c r="AR995" s="1201"/>
      <c r="AS995" s="1201"/>
      <c r="AT995" s="1201"/>
      <c r="AU995" s="1201"/>
      <c r="AV995" s="1201"/>
      <c r="AW995" s="1201"/>
      <c r="AX995" s="1201"/>
      <c r="AY995" s="1201"/>
      <c r="AZ995" s="23"/>
      <c r="BB995" s="11"/>
      <c r="BC995" s="11"/>
    </row>
    <row r="996" spans="1:55" ht="13.2" customHeight="1">
      <c r="A996" s="11"/>
      <c r="B996" s="44"/>
      <c r="C996" s="48"/>
      <c r="D996" s="1562" t="s">
        <v>847</v>
      </c>
      <c r="E996" s="1563"/>
      <c r="F996" s="1563"/>
      <c r="G996" s="1563"/>
      <c r="H996" s="1563"/>
      <c r="I996" s="1563"/>
      <c r="J996" s="1563"/>
      <c r="K996" s="1563"/>
      <c r="L996" s="1563"/>
      <c r="M996" s="1563"/>
      <c r="N996" s="1563"/>
      <c r="O996" s="1563"/>
      <c r="P996" s="1563"/>
      <c r="Q996" s="1564"/>
      <c r="R996" s="1618">
        <f>IF(ISNA(IF($CU$122="4%",(INDEX($CS$160:$CW$217,MATCH($DG$122,$CR$160:$CR$217,0),MATCH(D996,$CS$159:$CW$159,0))),(INDEX($CZ$160:$DD$217,MATCH($DG$122,$CY$160:$CY$217,0),MATCH(D996,$CZ$159:$DD$159,0))))),0,IF($CU$122="4%",(INDEX($CS$160:$CW$217,MATCH($DG$122,$CR$160:$CR$217,0),MATCH(D996,$CS$159:$CW$159,0))),(INDEX($CZ$160:$DD$217,MATCH($DG$122,$CY$160:$CY$217,0),MATCH(D996,$CZ$159:$DD$159,0)))))</f>
        <v>452302</v>
      </c>
      <c r="S996" s="1618"/>
      <c r="T996" s="1618"/>
      <c r="U996" s="1618"/>
      <c r="V996" s="1618"/>
      <c r="W996" s="1618"/>
      <c r="X996" s="1618"/>
      <c r="Y996" s="1618"/>
      <c r="Z996" s="1618"/>
      <c r="AA996" s="1618"/>
      <c r="AB996" s="1602">
        <f>CU810</f>
        <v>45</v>
      </c>
      <c r="AC996" s="1603"/>
      <c r="AD996" s="1603"/>
      <c r="AE996" s="1603"/>
      <c r="AF996" s="1603"/>
      <c r="AG996" s="1603"/>
      <c r="AH996" s="1603"/>
      <c r="AI996" s="1604"/>
      <c r="AJ996" s="1590">
        <f>IF(ISERROR((R996*AB996)),0,(R996*AB996))</f>
        <v>20353590</v>
      </c>
      <c r="AK996" s="1591"/>
      <c r="AL996" s="1591"/>
      <c r="AM996" s="1591"/>
      <c r="AN996" s="1591"/>
      <c r="AO996" s="1591"/>
      <c r="AP996" s="1591"/>
      <c r="AQ996" s="1592"/>
      <c r="AR996" s="1201"/>
      <c r="AS996" s="1201"/>
      <c r="AT996" s="1201"/>
      <c r="AU996" s="1201"/>
      <c r="AV996" s="1201"/>
      <c r="AW996" s="1201"/>
      <c r="AX996" s="1201"/>
      <c r="AY996" s="1201"/>
      <c r="AZ996" s="23"/>
      <c r="BB996" s="11"/>
      <c r="BC996" s="11"/>
    </row>
    <row r="997" spans="1:55" ht="13.2" customHeight="1">
      <c r="A997" s="11"/>
      <c r="B997" s="44"/>
      <c r="C997" s="48"/>
      <c r="D997" s="1562" t="s">
        <v>848</v>
      </c>
      <c r="E997" s="1563"/>
      <c r="F997" s="1563"/>
      <c r="G997" s="1563"/>
      <c r="H997" s="1563"/>
      <c r="I997" s="1563"/>
      <c r="J997" s="1563"/>
      <c r="K997" s="1563"/>
      <c r="L997" s="1563"/>
      <c r="M997" s="1563"/>
      <c r="N997" s="1563"/>
      <c r="O997" s="1563"/>
      <c r="P997" s="1563"/>
      <c r="Q997" s="1564"/>
      <c r="R997" s="1618">
        <f>IF(ISNA(IF($CU$122="4%",(INDEX($CS$160:$CW$217,MATCH($DG$122,$CR$160:$CR$217,0),MATCH(D997,$CS$159:$CW$159,0))),(INDEX($CZ$160:$DD$217,MATCH($DG$122,$CY$160:$CY$217,0),MATCH(D997,$CZ$159:$DD$159,0))))),0,IF($CU$122="4%",(INDEX($CS$160:$CW$217,MATCH($DG$122,$CR$160:$CR$217,0),MATCH(D997,$CS$159:$CW$159,0))),(INDEX($CZ$160:$DD$217,MATCH($DG$122,$CY$160:$CY$217,0),MATCH(D997,$CZ$159:$DD$159,0)))))</f>
        <v>545600</v>
      </c>
      <c r="S997" s="1618"/>
      <c r="T997" s="1618"/>
      <c r="U997" s="1618"/>
      <c r="V997" s="1618"/>
      <c r="W997" s="1618"/>
      <c r="X997" s="1618"/>
      <c r="Y997" s="1618"/>
      <c r="Z997" s="1618"/>
      <c r="AA997" s="1618"/>
      <c r="AB997" s="1602">
        <f>CZ810</f>
        <v>25</v>
      </c>
      <c r="AC997" s="1603"/>
      <c r="AD997" s="1603"/>
      <c r="AE997" s="1603"/>
      <c r="AF997" s="1603"/>
      <c r="AG997" s="1603"/>
      <c r="AH997" s="1603"/>
      <c r="AI997" s="1604"/>
      <c r="AJ997" s="1590">
        <f>IF(ISERROR((R997*AB997)),0,(R997*AB997))</f>
        <v>13640000</v>
      </c>
      <c r="AK997" s="1591"/>
      <c r="AL997" s="1591"/>
      <c r="AM997" s="1591"/>
      <c r="AN997" s="1591"/>
      <c r="AO997" s="1591"/>
      <c r="AP997" s="1591"/>
      <c r="AQ997" s="1592"/>
      <c r="AR997" s="1201"/>
      <c r="AS997" s="1201"/>
      <c r="AT997" s="1201"/>
      <c r="AU997" s="1201"/>
      <c r="AV997" s="1201"/>
      <c r="AW997" s="1201"/>
      <c r="AX997" s="1201"/>
      <c r="AY997" s="1201"/>
      <c r="AZ997" s="23"/>
      <c r="BB997" s="11"/>
      <c r="BC997" s="11"/>
    </row>
    <row r="998" spans="1:55" ht="13.2" customHeight="1">
      <c r="A998" s="11"/>
      <c r="B998" s="44"/>
      <c r="C998" s="48"/>
      <c r="D998" s="1562" t="s">
        <v>849</v>
      </c>
      <c r="E998" s="1563"/>
      <c r="F998" s="1563"/>
      <c r="G998" s="1563"/>
      <c r="H998" s="1563"/>
      <c r="I998" s="1563"/>
      <c r="J998" s="1563"/>
      <c r="K998" s="1563"/>
      <c r="L998" s="1563"/>
      <c r="M998" s="1563"/>
      <c r="N998" s="1563"/>
      <c r="O998" s="1563"/>
      <c r="P998" s="1563"/>
      <c r="Q998" s="1564"/>
      <c r="R998" s="1618">
        <f>IF(ISNA(IF($CU$122="4%",(INDEX($CS$160:$CW$217,MATCH($DG$122,$CR$160:$CR$217,0),MATCH(D998,$CS$159:$CW$159,0))),(INDEX($CZ$160:$DD$217,MATCH($DG$122,$CY$160:$CY$217,0),MATCH(D998,$CZ$159:$DD$159,0))))),0,IF($CU$122="4%",(INDEX($CS$160:$CW$217,MATCH($DG$122,$CR$160:$CR$217,0),MATCH(D998,$CS$159:$CW$159,0))),(INDEX($CZ$160:$DD$217,MATCH($DG$122,$CY$160:$CY$217,0),MATCH(D998,$CZ$159:$DD$159,0)))))</f>
        <v>698368</v>
      </c>
      <c r="S998" s="1618"/>
      <c r="T998" s="1618"/>
      <c r="U998" s="1618"/>
      <c r="V998" s="1618"/>
      <c r="W998" s="1618"/>
      <c r="X998" s="1618"/>
      <c r="Y998" s="1618"/>
      <c r="Z998" s="1618"/>
      <c r="AA998" s="1618"/>
      <c r="AB998" s="1602">
        <f>DE810</f>
        <v>26</v>
      </c>
      <c r="AC998" s="1603"/>
      <c r="AD998" s="1603"/>
      <c r="AE998" s="1603"/>
      <c r="AF998" s="1603"/>
      <c r="AG998" s="1603"/>
      <c r="AH998" s="1603"/>
      <c r="AI998" s="1604"/>
      <c r="AJ998" s="1590">
        <f>IF(ISERROR((R998*AB998)),0,(R998*AB998))</f>
        <v>18157568</v>
      </c>
      <c r="AK998" s="1591"/>
      <c r="AL998" s="1591"/>
      <c r="AM998" s="1591"/>
      <c r="AN998" s="1591"/>
      <c r="AO998" s="1591"/>
      <c r="AP998" s="1591"/>
      <c r="AQ998" s="1592"/>
      <c r="AR998" s="1201"/>
      <c r="AS998" s="1201"/>
      <c r="AT998" s="1201"/>
      <c r="AU998" s="1201"/>
      <c r="AV998" s="1201"/>
      <c r="AW998" s="1201"/>
      <c r="AX998" s="1201"/>
      <c r="AY998" s="1201"/>
      <c r="AZ998" s="23"/>
      <c r="BA998" s="2"/>
      <c r="BB998" s="11"/>
      <c r="BC998" s="11"/>
    </row>
    <row r="999" spans="1:55" ht="13.2" customHeight="1">
      <c r="A999" s="11"/>
      <c r="B999" s="31"/>
      <c r="C999" s="46"/>
      <c r="D999" s="1562" t="s">
        <v>853</v>
      </c>
      <c r="E999" s="1563"/>
      <c r="F999" s="1563"/>
      <c r="G999" s="1563"/>
      <c r="H999" s="1563"/>
      <c r="I999" s="1563"/>
      <c r="J999" s="1563"/>
      <c r="K999" s="1563"/>
      <c r="L999" s="1563"/>
      <c r="M999" s="1563"/>
      <c r="N999" s="1563"/>
      <c r="O999" s="1563"/>
      <c r="P999" s="1563"/>
      <c r="Q999" s="1564"/>
      <c r="R999" s="1618">
        <f>IF(ISNA(IF($CU$122="4%",(INDEX($CS$160:$CW$217,MATCH($DG$122,$CR$160:$CR$217,0),MATCH(D999,$CS$159:$CW$159,0))),(INDEX($CZ$160:$DD$217,MATCH($DG$122,$CY$160:$CY$217,0),MATCH(D999,$CZ$159:$DD$159,0))))),0,IF($CU$122="4%",(INDEX($CS$160:$CW$217,MATCH($DG$122,$CR$160:$CR$217,0),MATCH(D999,$CS$159:$CW$159,0))),(INDEX($CZ$160:$DD$217,MATCH($DG$122,$CY$160:$CY$217,0),MATCH(D999,$CZ$159:$DD$159,0)))))</f>
        <v>778026</v>
      </c>
      <c r="S999" s="1618"/>
      <c r="T999" s="1618"/>
      <c r="U999" s="1618"/>
      <c r="V999" s="1618"/>
      <c r="W999" s="1618"/>
      <c r="X999" s="1618"/>
      <c r="Y999" s="1618"/>
      <c r="Z999" s="1618"/>
      <c r="AA999" s="1618"/>
      <c r="AB999" s="1602">
        <f>DO810+DJ810</f>
        <v>0</v>
      </c>
      <c r="AC999" s="1603"/>
      <c r="AD999" s="1603"/>
      <c r="AE999" s="1603"/>
      <c r="AF999" s="1603"/>
      <c r="AG999" s="1603"/>
      <c r="AH999" s="1603"/>
      <c r="AI999" s="1604"/>
      <c r="AJ999" s="1590">
        <f>IF(ISERROR((R999*AB999)),0,(R999*AB999))</f>
        <v>0</v>
      </c>
      <c r="AK999" s="1591"/>
      <c r="AL999" s="1591"/>
      <c r="AM999" s="1591"/>
      <c r="AN999" s="1591"/>
      <c r="AO999" s="1591"/>
      <c r="AP999" s="1591"/>
      <c r="AQ999" s="1592"/>
      <c r="AR999" s="1201"/>
      <c r="AS999" s="1201"/>
      <c r="AT999" s="1201"/>
      <c r="AU999" s="1201"/>
      <c r="AV999" s="1201"/>
      <c r="AW999" s="1201"/>
      <c r="AX999" s="1201"/>
      <c r="AY999" s="1201"/>
      <c r="AZ999" s="23"/>
      <c r="BB999" s="11"/>
      <c r="BC999" s="11"/>
    </row>
    <row r="1000" spans="1:55" ht="13.2" customHeight="1">
      <c r="A1000" s="11"/>
      <c r="B1000" s="1650" t="s">
        <v>1584</v>
      </c>
      <c r="C1000" s="1651"/>
      <c r="D1000" s="1651"/>
      <c r="E1000" s="1651"/>
      <c r="F1000" s="1651"/>
      <c r="G1000" s="1651"/>
      <c r="H1000" s="1651"/>
      <c r="I1000" s="1651"/>
      <c r="J1000" s="1651"/>
      <c r="K1000" s="1651"/>
      <c r="L1000" s="1651"/>
      <c r="M1000" s="1651"/>
      <c r="N1000" s="1651"/>
      <c r="O1000" s="1651"/>
      <c r="P1000" s="1651"/>
      <c r="Q1000" s="1651"/>
      <c r="R1000" s="1651"/>
      <c r="S1000" s="1651"/>
      <c r="T1000" s="1651"/>
      <c r="U1000" s="1651"/>
      <c r="V1000" s="1651"/>
      <c r="W1000" s="1651"/>
      <c r="X1000" s="1651"/>
      <c r="Y1000" s="1651"/>
      <c r="Z1000" s="1651"/>
      <c r="AA1000" s="1652"/>
      <c r="AB1000" s="1602">
        <f>SUM(AB995:AI999)</f>
        <v>100</v>
      </c>
      <c r="AC1000" s="1603"/>
      <c r="AD1000" s="1603"/>
      <c r="AE1000" s="1603"/>
      <c r="AF1000" s="1603"/>
      <c r="AG1000" s="1603"/>
      <c r="AH1000" s="1603"/>
      <c r="AI1000" s="1604"/>
      <c r="AJ1000" s="1590"/>
      <c r="AK1000" s="1591"/>
      <c r="AL1000" s="1591"/>
      <c r="AM1000" s="1591"/>
      <c r="AN1000" s="1591"/>
      <c r="AO1000" s="1591"/>
      <c r="AP1000" s="1591"/>
      <c r="AQ1000" s="1592"/>
      <c r="AR1000" s="1201"/>
      <c r="AS1000" s="1201"/>
      <c r="AT1000" s="1201"/>
      <c r="AU1000" s="1201"/>
      <c r="AV1000" s="1201"/>
      <c r="AW1000" s="1201"/>
      <c r="AX1000" s="1201"/>
      <c r="AY1000" s="1201"/>
      <c r="AZ1000" s="2"/>
      <c r="BA1000" s="2"/>
      <c r="BB1000" s="11"/>
      <c r="BC1000" s="11"/>
    </row>
    <row r="1001" spans="1:55" ht="13.2" customHeight="1">
      <c r="A1001" s="11"/>
      <c r="B1001" s="1644" t="s">
        <v>1585</v>
      </c>
      <c r="C1001" s="1645"/>
      <c r="D1001" s="1645"/>
      <c r="E1001" s="1645"/>
      <c r="F1001" s="1645"/>
      <c r="G1001" s="1645"/>
      <c r="H1001" s="1645"/>
      <c r="I1001" s="1645"/>
      <c r="J1001" s="1645"/>
      <c r="K1001" s="1645"/>
      <c r="L1001" s="1645"/>
      <c r="M1001" s="1645"/>
      <c r="N1001" s="1645"/>
      <c r="O1001" s="1645"/>
      <c r="P1001" s="1645"/>
      <c r="Q1001" s="1645"/>
      <c r="R1001" s="1645"/>
      <c r="S1001" s="1645"/>
      <c r="T1001" s="1645"/>
      <c r="U1001" s="1645"/>
      <c r="V1001" s="1645"/>
      <c r="W1001" s="1645"/>
      <c r="X1001" s="1645"/>
      <c r="Y1001" s="1645"/>
      <c r="Z1001" s="1645"/>
      <c r="AA1001" s="1645"/>
      <c r="AB1001" s="1645"/>
      <c r="AC1001" s="1645"/>
      <c r="AD1001" s="1645"/>
      <c r="AE1001" s="1645"/>
      <c r="AF1001" s="1645"/>
      <c r="AG1001" s="1645"/>
      <c r="AH1001" s="1645"/>
      <c r="AI1001" s="1646"/>
      <c r="AJ1001" s="1590">
        <f>SUM(AJ995:AQ999)</f>
        <v>53720302</v>
      </c>
      <c r="AK1001" s="1591"/>
      <c r="AL1001" s="1591"/>
      <c r="AM1001" s="1591"/>
      <c r="AN1001" s="1591"/>
      <c r="AO1001" s="1591"/>
      <c r="AP1001" s="1591"/>
      <c r="AQ1001" s="1592"/>
      <c r="AR1001" s="1201"/>
      <c r="AS1001" s="1201"/>
      <c r="AT1001" s="1201"/>
      <c r="AU1001" s="1201"/>
      <c r="AV1001" s="1201"/>
      <c r="AW1001" s="1201"/>
      <c r="AX1001" s="1201"/>
      <c r="AY1001" s="1201"/>
      <c r="AZ1001" s="2"/>
      <c r="BB1001" s="2"/>
      <c r="BC1001" s="2"/>
    </row>
    <row r="1002" spans="1:55" ht="13.2" customHeight="1">
      <c r="A1002" s="11"/>
      <c r="B1002" s="1641"/>
      <c r="C1002" s="1642"/>
      <c r="D1002" s="1642"/>
      <c r="E1002" s="1642"/>
      <c r="F1002" s="1642"/>
      <c r="G1002" s="1642"/>
      <c r="H1002" s="1642"/>
      <c r="I1002" s="1642"/>
      <c r="J1002" s="1642"/>
      <c r="K1002" s="1642"/>
      <c r="L1002" s="1642"/>
      <c r="M1002" s="1642"/>
      <c r="N1002" s="1642"/>
      <c r="O1002" s="1642"/>
      <c r="P1002" s="1642"/>
      <c r="Q1002" s="1642"/>
      <c r="R1002" s="1642"/>
      <c r="S1002" s="1642"/>
      <c r="T1002" s="1642"/>
      <c r="U1002" s="1642"/>
      <c r="V1002" s="1642"/>
      <c r="W1002" s="1642"/>
      <c r="X1002" s="1642"/>
      <c r="Y1002" s="1642"/>
      <c r="Z1002" s="1642"/>
      <c r="AA1002" s="1642"/>
      <c r="AB1002" s="1642"/>
      <c r="AC1002" s="1642"/>
      <c r="AD1002" s="1642"/>
      <c r="AE1002" s="1643"/>
      <c r="AF1002" s="1667" t="s">
        <v>1586</v>
      </c>
      <c r="AG1002" s="1668"/>
      <c r="AH1002" s="1668"/>
      <c r="AI1002" s="1669"/>
      <c r="AJ1002" s="1641"/>
      <c r="AK1002" s="1642"/>
      <c r="AL1002" s="1642"/>
      <c r="AM1002" s="1642"/>
      <c r="AN1002" s="1642"/>
      <c r="AO1002" s="1642"/>
      <c r="AP1002" s="1642"/>
      <c r="AQ1002" s="1643"/>
      <c r="AR1002" s="1201"/>
      <c r="AS1002" s="1201"/>
      <c r="AT1002" s="1201"/>
      <c r="AU1002" s="1201"/>
      <c r="AV1002" s="1201"/>
      <c r="AW1002" s="1201"/>
      <c r="AX1002" s="1201"/>
      <c r="AY1002" s="1201"/>
      <c r="AZ1002" s="2"/>
      <c r="BA1002" s="2"/>
      <c r="BB1002" s="2"/>
      <c r="BC1002" s="2"/>
    </row>
    <row r="1003" spans="1:55" ht="13.2" customHeight="1">
      <c r="A1003" s="11"/>
      <c r="B1003" s="44"/>
      <c r="C1003" s="1204" t="s">
        <v>1587</v>
      </c>
      <c r="D1003" s="1647" t="s">
        <v>1588</v>
      </c>
      <c r="E1003" s="1648"/>
      <c r="F1003" s="1648"/>
      <c r="G1003" s="1648"/>
      <c r="H1003" s="1648"/>
      <c r="I1003" s="1648"/>
      <c r="J1003" s="1648"/>
      <c r="K1003" s="1648"/>
      <c r="L1003" s="1648"/>
      <c r="M1003" s="1648"/>
      <c r="N1003" s="1648"/>
      <c r="O1003" s="1648"/>
      <c r="P1003" s="1648"/>
      <c r="Q1003" s="1648"/>
      <c r="R1003" s="1648"/>
      <c r="S1003" s="1648"/>
      <c r="T1003" s="1648"/>
      <c r="U1003" s="1648"/>
      <c r="V1003" s="1648"/>
      <c r="W1003" s="1648"/>
      <c r="X1003" s="1648"/>
      <c r="Y1003" s="1648"/>
      <c r="Z1003" s="1648"/>
      <c r="AA1003" s="1648"/>
      <c r="AB1003" s="1648"/>
      <c r="AC1003" s="1648"/>
      <c r="AD1003" s="1648"/>
      <c r="AE1003" s="1649"/>
      <c r="AF1003" s="47"/>
      <c r="AG1003" s="1670" t="s">
        <v>860</v>
      </c>
      <c r="AH1003" s="1671"/>
      <c r="AI1003" s="50"/>
      <c r="AJ1003" s="1623">
        <f>ROUND(IF(AND(AG1003="yes",D1009&gt;0),AJ1001*0.2,0),0)</f>
        <v>10744060</v>
      </c>
      <c r="AK1003" s="1624"/>
      <c r="AL1003" s="1624"/>
      <c r="AM1003" s="1624"/>
      <c r="AN1003" s="1624"/>
      <c r="AO1003" s="1624"/>
      <c r="AP1003" s="1624"/>
      <c r="AQ1003" s="1625"/>
      <c r="AR1003" s="1201"/>
      <c r="AS1003" s="1201"/>
      <c r="AT1003" s="1201"/>
      <c r="AU1003" s="1201"/>
      <c r="AV1003" s="1201"/>
      <c r="AW1003" s="1201"/>
      <c r="AX1003" s="1201"/>
      <c r="AY1003" s="1201"/>
      <c r="AZ1003" s="2"/>
      <c r="BA1003" s="2"/>
      <c r="BB1003" s="2"/>
      <c r="BC1003" s="2"/>
    </row>
    <row r="1004" spans="1:55" ht="13.2" customHeight="1">
      <c r="A1004" s="11"/>
      <c r="B1004" s="1205"/>
      <c r="C1004" s="1206"/>
      <c r="D1004" s="1681" t="s">
        <v>1589</v>
      </c>
      <c r="E1004" s="1682"/>
      <c r="F1004" s="1682"/>
      <c r="G1004" s="1682"/>
      <c r="H1004" s="1682"/>
      <c r="I1004" s="1682"/>
      <c r="J1004" s="1682"/>
      <c r="K1004" s="1682"/>
      <c r="L1004" s="1682"/>
      <c r="M1004" s="1682"/>
      <c r="N1004" s="1682"/>
      <c r="O1004" s="1682"/>
      <c r="P1004" s="1682"/>
      <c r="Q1004" s="1682"/>
      <c r="R1004" s="1682"/>
      <c r="S1004" s="1682"/>
      <c r="T1004" s="1682"/>
      <c r="U1004" s="1682"/>
      <c r="V1004" s="1682"/>
      <c r="W1004" s="1682"/>
      <c r="X1004" s="1682"/>
      <c r="Y1004" s="1682"/>
      <c r="Z1004" s="1682"/>
      <c r="AA1004" s="1682"/>
      <c r="AB1004" s="1682"/>
      <c r="AC1004" s="1682"/>
      <c r="AD1004" s="1682"/>
      <c r="AE1004" s="1683"/>
      <c r="AF1004" s="44"/>
      <c r="AG1004" s="11"/>
      <c r="AH1004" s="11"/>
      <c r="AI1004" s="48"/>
      <c r="AJ1004" s="1626"/>
      <c r="AK1004" s="1627"/>
      <c r="AL1004" s="1627"/>
      <c r="AM1004" s="1627"/>
      <c r="AN1004" s="1627"/>
      <c r="AO1004" s="1627"/>
      <c r="AP1004" s="1627"/>
      <c r="AQ1004" s="1628"/>
      <c r="AR1004" s="1201"/>
      <c r="AS1004" s="1201"/>
      <c r="AT1004" s="1201"/>
      <c r="AU1004" s="1201"/>
      <c r="AV1004" s="1201"/>
      <c r="AW1004" s="1201"/>
      <c r="AX1004" s="1201"/>
      <c r="AY1004" s="1201"/>
      <c r="AZ1004" s="2"/>
      <c r="BA1004" s="2"/>
      <c r="BB1004" s="2"/>
      <c r="BC1004" s="2"/>
    </row>
    <row r="1005" spans="1:55" ht="13.2" customHeight="1">
      <c r="A1005" s="11"/>
      <c r="B1005" s="1205"/>
      <c r="C1005" s="1206"/>
      <c r="D1005" s="1681"/>
      <c r="E1005" s="1682"/>
      <c r="F1005" s="1682"/>
      <c r="G1005" s="1682"/>
      <c r="H1005" s="1682"/>
      <c r="I1005" s="1682"/>
      <c r="J1005" s="1682"/>
      <c r="K1005" s="1682"/>
      <c r="L1005" s="1682"/>
      <c r="M1005" s="1682"/>
      <c r="N1005" s="1682"/>
      <c r="O1005" s="1682"/>
      <c r="P1005" s="1682"/>
      <c r="Q1005" s="1682"/>
      <c r="R1005" s="1682"/>
      <c r="S1005" s="1682"/>
      <c r="T1005" s="1682"/>
      <c r="U1005" s="1682"/>
      <c r="V1005" s="1682"/>
      <c r="W1005" s="1682"/>
      <c r="X1005" s="1682"/>
      <c r="Y1005" s="1682"/>
      <c r="Z1005" s="1682"/>
      <c r="AA1005" s="1682"/>
      <c r="AB1005" s="1682"/>
      <c r="AC1005" s="1682"/>
      <c r="AD1005" s="1682"/>
      <c r="AE1005" s="1683"/>
      <c r="AF1005" s="44"/>
      <c r="AG1005" s="11"/>
      <c r="AH1005" s="11"/>
      <c r="AI1005" s="48"/>
      <c r="AJ1005" s="1626"/>
      <c r="AK1005" s="1627"/>
      <c r="AL1005" s="1627"/>
      <c r="AM1005" s="1627"/>
      <c r="AN1005" s="1627"/>
      <c r="AO1005" s="1627"/>
      <c r="AP1005" s="1627"/>
      <c r="AQ1005" s="1628"/>
      <c r="AR1005" s="1201"/>
      <c r="AS1005" s="1201"/>
      <c r="AT1005" s="1201"/>
      <c r="AU1005" s="1201"/>
      <c r="AV1005" s="1201"/>
      <c r="AW1005" s="1201"/>
      <c r="AX1005" s="1201"/>
      <c r="AY1005" s="1201"/>
      <c r="AZ1005" s="2"/>
      <c r="BA1005" s="2"/>
      <c r="BB1005" s="2"/>
      <c r="BC1005" s="2"/>
    </row>
    <row r="1006" spans="1:55" ht="13.2" customHeight="1">
      <c r="A1006" s="11"/>
      <c r="B1006" s="1205"/>
      <c r="C1006" s="1206"/>
      <c r="D1006" s="1681"/>
      <c r="E1006" s="1682"/>
      <c r="F1006" s="1682"/>
      <c r="G1006" s="1682"/>
      <c r="H1006" s="1682"/>
      <c r="I1006" s="1682"/>
      <c r="J1006" s="1682"/>
      <c r="K1006" s="1682"/>
      <c r="L1006" s="1682"/>
      <c r="M1006" s="1682"/>
      <c r="N1006" s="1682"/>
      <c r="O1006" s="1682"/>
      <c r="P1006" s="1682"/>
      <c r="Q1006" s="1682"/>
      <c r="R1006" s="1682"/>
      <c r="S1006" s="1682"/>
      <c r="T1006" s="1682"/>
      <c r="U1006" s="1682"/>
      <c r="V1006" s="1682"/>
      <c r="W1006" s="1682"/>
      <c r="X1006" s="1682"/>
      <c r="Y1006" s="1682"/>
      <c r="Z1006" s="1682"/>
      <c r="AA1006" s="1682"/>
      <c r="AB1006" s="1682"/>
      <c r="AC1006" s="1682"/>
      <c r="AD1006" s="1682"/>
      <c r="AE1006" s="1683"/>
      <c r="AF1006" s="44"/>
      <c r="AG1006" s="11"/>
      <c r="AH1006" s="11"/>
      <c r="AI1006" s="48"/>
      <c r="AJ1006" s="1626"/>
      <c r="AK1006" s="1627"/>
      <c r="AL1006" s="1627"/>
      <c r="AM1006" s="1627"/>
      <c r="AN1006" s="1627"/>
      <c r="AO1006" s="1627"/>
      <c r="AP1006" s="1627"/>
      <c r="AQ1006" s="1628"/>
      <c r="AR1006" s="1201"/>
      <c r="AS1006" s="1201"/>
      <c r="AT1006" s="1201"/>
      <c r="AU1006" s="1201"/>
      <c r="AV1006" s="1201"/>
      <c r="AW1006" s="1201"/>
      <c r="AX1006" s="1201"/>
      <c r="AY1006" s="1201"/>
      <c r="AZ1006" s="2"/>
      <c r="BA1006" s="2"/>
      <c r="BB1006" s="2"/>
      <c r="BC1006" s="2"/>
    </row>
    <row r="1007" spans="1:55" ht="13.2" customHeight="1">
      <c r="A1007" s="11"/>
      <c r="B1007" s="1205"/>
      <c r="C1007" s="1206"/>
      <c r="D1007" s="1681"/>
      <c r="E1007" s="1682"/>
      <c r="F1007" s="1682"/>
      <c r="G1007" s="1682"/>
      <c r="H1007" s="1682"/>
      <c r="I1007" s="1682"/>
      <c r="J1007" s="1682"/>
      <c r="K1007" s="1682"/>
      <c r="L1007" s="1682"/>
      <c r="M1007" s="1682"/>
      <c r="N1007" s="1682"/>
      <c r="O1007" s="1682"/>
      <c r="P1007" s="1682"/>
      <c r="Q1007" s="1682"/>
      <c r="R1007" s="1682"/>
      <c r="S1007" s="1682"/>
      <c r="T1007" s="1682"/>
      <c r="U1007" s="1682"/>
      <c r="V1007" s="1682"/>
      <c r="W1007" s="1682"/>
      <c r="X1007" s="1682"/>
      <c r="Y1007" s="1682"/>
      <c r="Z1007" s="1682"/>
      <c r="AA1007" s="1682"/>
      <c r="AB1007" s="1682"/>
      <c r="AC1007" s="1682"/>
      <c r="AD1007" s="1682"/>
      <c r="AE1007" s="1683"/>
      <c r="AF1007" s="44"/>
      <c r="AG1007" s="11"/>
      <c r="AH1007" s="11"/>
      <c r="AI1007" s="48"/>
      <c r="AJ1007" s="1626"/>
      <c r="AK1007" s="1627"/>
      <c r="AL1007" s="1627"/>
      <c r="AM1007" s="1627"/>
      <c r="AN1007" s="1627"/>
      <c r="AO1007" s="1627"/>
      <c r="AP1007" s="1627"/>
      <c r="AQ1007" s="1628"/>
      <c r="AR1007" s="1201"/>
      <c r="AS1007" s="1201"/>
      <c r="AT1007" s="1201"/>
      <c r="AU1007" s="1201"/>
      <c r="AV1007" s="1201"/>
      <c r="AW1007" s="1201"/>
      <c r="AX1007" s="1201"/>
      <c r="AY1007" s="1201"/>
      <c r="AZ1007" s="2"/>
      <c r="BA1007" s="2"/>
      <c r="BB1007" s="2"/>
      <c r="BC1007" s="2"/>
    </row>
    <row r="1008" spans="1:55" ht="13.2" customHeight="1">
      <c r="A1008" s="11"/>
      <c r="B1008" s="1205"/>
      <c r="C1008" s="1206"/>
      <c r="D1008" s="1701" t="s">
        <v>1590</v>
      </c>
      <c r="E1008" s="1702"/>
      <c r="F1008" s="1702"/>
      <c r="G1008" s="1702"/>
      <c r="H1008" s="1702"/>
      <c r="I1008" s="1702"/>
      <c r="J1008" s="1702"/>
      <c r="K1008" s="1702"/>
      <c r="L1008" s="1702"/>
      <c r="M1008" s="1702"/>
      <c r="N1008" s="1702"/>
      <c r="O1008" s="1702"/>
      <c r="P1008" s="1702"/>
      <c r="Q1008" s="1702"/>
      <c r="R1008" s="1702"/>
      <c r="S1008" s="1702"/>
      <c r="T1008" s="1702"/>
      <c r="U1008" s="1702"/>
      <c r="V1008" s="1702"/>
      <c r="W1008" s="1702"/>
      <c r="X1008" s="1702"/>
      <c r="Y1008" s="1702"/>
      <c r="Z1008" s="1702"/>
      <c r="AA1008" s="1702"/>
      <c r="AB1008" s="1702"/>
      <c r="AC1008" s="1702"/>
      <c r="AD1008" s="1702"/>
      <c r="AE1008" s="1703"/>
      <c r="AF1008" s="44"/>
      <c r="AG1008" s="11"/>
      <c r="AH1008" s="11"/>
      <c r="AI1008" s="48"/>
      <c r="AJ1008" s="1626"/>
      <c r="AK1008" s="1627"/>
      <c r="AL1008" s="1627"/>
      <c r="AM1008" s="1627"/>
      <c r="AN1008" s="1627"/>
      <c r="AO1008" s="1627"/>
      <c r="AP1008" s="1627"/>
      <c r="AQ1008" s="1628"/>
      <c r="AR1008" s="1201"/>
      <c r="AS1008" s="1201"/>
      <c r="AT1008" s="1201"/>
      <c r="AU1008" s="1201"/>
      <c r="AV1008" s="1201"/>
      <c r="AW1008" s="1201"/>
      <c r="AX1008" s="1201"/>
      <c r="AY1008" s="1201"/>
      <c r="AZ1008" s="2"/>
      <c r="BA1008" s="2"/>
      <c r="BB1008" s="2"/>
      <c r="BC1008" s="2"/>
    </row>
    <row r="1009" spans="1:55" ht="13.2" customHeight="1">
      <c r="A1009" s="11"/>
      <c r="B1009" s="1205"/>
      <c r="C1009" s="1206"/>
      <c r="D1009" s="1742" t="s">
        <v>2763</v>
      </c>
      <c r="E1009" s="1743"/>
      <c r="F1009" s="1743"/>
      <c r="G1009" s="1743"/>
      <c r="H1009" s="1743"/>
      <c r="I1009" s="1743"/>
      <c r="J1009" s="1743"/>
      <c r="K1009" s="1743"/>
      <c r="L1009" s="1743"/>
      <c r="M1009" s="1743"/>
      <c r="N1009" s="1743"/>
      <c r="O1009" s="1743"/>
      <c r="P1009" s="1743"/>
      <c r="Q1009" s="1743"/>
      <c r="R1009" s="1743"/>
      <c r="S1009" s="1743"/>
      <c r="T1009" s="1743"/>
      <c r="U1009" s="1743"/>
      <c r="V1009" s="1743"/>
      <c r="W1009" s="1743"/>
      <c r="X1009" s="1743"/>
      <c r="Y1009" s="1743"/>
      <c r="Z1009" s="1743"/>
      <c r="AA1009" s="1743"/>
      <c r="AB1009" s="1743"/>
      <c r="AC1009" s="1743"/>
      <c r="AD1009" s="1743"/>
      <c r="AE1009" s="1744"/>
      <c r="AF1009" s="45"/>
      <c r="AG1009" s="5"/>
      <c r="AH1009" s="5"/>
      <c r="AI1009" s="46"/>
      <c r="AJ1009" s="1638"/>
      <c r="AK1009" s="1639"/>
      <c r="AL1009" s="1639"/>
      <c r="AM1009" s="1639"/>
      <c r="AN1009" s="1639"/>
      <c r="AO1009" s="1639"/>
      <c r="AP1009" s="1639"/>
      <c r="AQ1009" s="1640"/>
      <c r="AR1009" s="1201"/>
      <c r="AS1009" s="1201"/>
      <c r="AT1009" s="1201"/>
      <c r="AU1009" s="1201"/>
      <c r="AV1009" s="1201"/>
      <c r="AW1009" s="1201"/>
      <c r="AX1009" s="1201"/>
      <c r="AY1009" s="1201"/>
      <c r="AZ1009" s="2"/>
      <c r="BA1009" s="2"/>
      <c r="BB1009" s="2"/>
      <c r="BC1009" s="2"/>
    </row>
    <row r="1010" spans="1:55" ht="13.2" customHeight="1">
      <c r="A1010" s="11"/>
      <c r="B1010" s="1207"/>
      <c r="C1010" s="1208"/>
      <c r="D1010" s="1629" t="s">
        <v>1591</v>
      </c>
      <c r="E1010" s="1630"/>
      <c r="F1010" s="1630"/>
      <c r="G1010" s="1630"/>
      <c r="H1010" s="1630"/>
      <c r="I1010" s="1630"/>
      <c r="J1010" s="1630"/>
      <c r="K1010" s="1630"/>
      <c r="L1010" s="1630"/>
      <c r="M1010" s="1630"/>
      <c r="N1010" s="1630"/>
      <c r="O1010" s="1630"/>
      <c r="P1010" s="1630"/>
      <c r="Q1010" s="1630"/>
      <c r="R1010" s="1630"/>
      <c r="S1010" s="1630"/>
      <c r="T1010" s="1630"/>
      <c r="U1010" s="1630"/>
      <c r="V1010" s="1630"/>
      <c r="W1010" s="1630"/>
      <c r="X1010" s="1630"/>
      <c r="Y1010" s="1630"/>
      <c r="Z1010" s="1630"/>
      <c r="AA1010" s="1630"/>
      <c r="AB1010" s="1630"/>
      <c r="AC1010" s="1630"/>
      <c r="AD1010" s="1630"/>
      <c r="AE1010" s="1631"/>
      <c r="AF1010" s="47"/>
      <c r="AG1010" s="1653" t="s">
        <v>710</v>
      </c>
      <c r="AH1010" s="1654"/>
      <c r="AI1010" s="50"/>
      <c r="AJ1010" s="1623">
        <f>ROUND(IF(AG1010="yes",AJ1001*0.05,0),0)</f>
        <v>0</v>
      </c>
      <c r="AK1010" s="1624"/>
      <c r="AL1010" s="1624"/>
      <c r="AM1010" s="1624"/>
      <c r="AN1010" s="1624"/>
      <c r="AO1010" s="1624"/>
      <c r="AP1010" s="1624"/>
      <c r="AQ1010" s="1625"/>
      <c r="AR1010" s="1201"/>
      <c r="AS1010" s="1201"/>
      <c r="AT1010" s="1201"/>
      <c r="AU1010" s="1201"/>
      <c r="AV1010" s="1201"/>
      <c r="AW1010" s="1201"/>
      <c r="AX1010" s="1201"/>
      <c r="AY1010" s="1201"/>
      <c r="AZ1010" s="2"/>
      <c r="BA1010" s="2"/>
      <c r="BB1010" s="2"/>
      <c r="BC1010" s="2"/>
    </row>
    <row r="1011" spans="1:55" ht="13.2" customHeight="1">
      <c r="A1011" s="11"/>
      <c r="B1011" s="1205"/>
      <c r="C1011" s="1209"/>
      <c r="D1011" s="1681" t="s">
        <v>1592</v>
      </c>
      <c r="E1011" s="1682"/>
      <c r="F1011" s="1682"/>
      <c r="G1011" s="1682"/>
      <c r="H1011" s="1682"/>
      <c r="I1011" s="1682"/>
      <c r="J1011" s="1682"/>
      <c r="K1011" s="1682"/>
      <c r="L1011" s="1682"/>
      <c r="M1011" s="1682"/>
      <c r="N1011" s="1682"/>
      <c r="O1011" s="1682"/>
      <c r="P1011" s="1682"/>
      <c r="Q1011" s="1682"/>
      <c r="R1011" s="1682"/>
      <c r="S1011" s="1682"/>
      <c r="T1011" s="1682"/>
      <c r="U1011" s="1682"/>
      <c r="V1011" s="1682"/>
      <c r="W1011" s="1682"/>
      <c r="X1011" s="1682"/>
      <c r="Y1011" s="1682"/>
      <c r="Z1011" s="1682"/>
      <c r="AA1011" s="1682"/>
      <c r="AB1011" s="1682"/>
      <c r="AC1011" s="1682"/>
      <c r="AD1011" s="1682"/>
      <c r="AE1011" s="1683"/>
      <c r="AF1011" s="44"/>
      <c r="AG1011" s="11"/>
      <c r="AH1011" s="11"/>
      <c r="AI1011" s="48"/>
      <c r="AJ1011" s="1626"/>
      <c r="AK1011" s="1627"/>
      <c r="AL1011" s="1627"/>
      <c r="AM1011" s="1627"/>
      <c r="AN1011" s="1627"/>
      <c r="AO1011" s="1627"/>
      <c r="AP1011" s="1627"/>
      <c r="AQ1011" s="1628"/>
      <c r="AR1011" s="1201"/>
      <c r="AS1011" s="1201"/>
      <c r="AT1011" s="1201"/>
      <c r="AU1011" s="1201"/>
      <c r="AV1011" s="1201"/>
      <c r="AW1011" s="1201"/>
      <c r="AX1011" s="1201"/>
      <c r="AY1011" s="2"/>
      <c r="AZ1011" s="2"/>
      <c r="BB1011" s="2"/>
    </row>
    <row r="1012" spans="1:55" ht="13.2" customHeight="1">
      <c r="A1012" s="11"/>
      <c r="B1012" s="1205"/>
      <c r="C1012" s="1209"/>
      <c r="D1012" s="1681"/>
      <c r="E1012" s="1682"/>
      <c r="F1012" s="1682"/>
      <c r="G1012" s="1682"/>
      <c r="H1012" s="1682"/>
      <c r="I1012" s="1682"/>
      <c r="J1012" s="1682"/>
      <c r="K1012" s="1682"/>
      <c r="L1012" s="1682"/>
      <c r="M1012" s="1682"/>
      <c r="N1012" s="1682"/>
      <c r="O1012" s="1682"/>
      <c r="P1012" s="1682"/>
      <c r="Q1012" s="1682"/>
      <c r="R1012" s="1682"/>
      <c r="S1012" s="1682"/>
      <c r="T1012" s="1682"/>
      <c r="U1012" s="1682"/>
      <c r="V1012" s="1682"/>
      <c r="W1012" s="1682"/>
      <c r="X1012" s="1682"/>
      <c r="Y1012" s="1682"/>
      <c r="Z1012" s="1682"/>
      <c r="AA1012" s="1682"/>
      <c r="AB1012" s="1682"/>
      <c r="AC1012" s="1682"/>
      <c r="AD1012" s="1682"/>
      <c r="AE1012" s="1683"/>
      <c r="AF1012" s="44"/>
      <c r="AG1012" s="11"/>
      <c r="AH1012" s="11"/>
      <c r="AI1012" s="48"/>
      <c r="AJ1012" s="1626"/>
      <c r="AK1012" s="1627"/>
      <c r="AL1012" s="1627"/>
      <c r="AM1012" s="1627"/>
      <c r="AN1012" s="1627"/>
      <c r="AO1012" s="1627"/>
      <c r="AP1012" s="1627"/>
      <c r="AQ1012" s="1628"/>
      <c r="AR1012" s="1201"/>
      <c r="AS1012" s="1201"/>
      <c r="AT1012" s="1201"/>
      <c r="AU1012" s="1201"/>
      <c r="AV1012" s="1201"/>
      <c r="AW1012" s="1201"/>
      <c r="AX1012" s="1201"/>
      <c r="AY1012" s="711">
        <f>G761+O805</f>
        <v>99</v>
      </c>
      <c r="AZ1012" s="2"/>
      <c r="BB1012" s="2"/>
    </row>
    <row r="1013" spans="1:55" ht="13.2" customHeight="1">
      <c r="A1013" s="11"/>
      <c r="B1013" s="1205"/>
      <c r="C1013" s="1209"/>
      <c r="D1013" s="1681"/>
      <c r="E1013" s="1682"/>
      <c r="F1013" s="1682"/>
      <c r="G1013" s="1682"/>
      <c r="H1013" s="1682"/>
      <c r="I1013" s="1682"/>
      <c r="J1013" s="1682"/>
      <c r="K1013" s="1682"/>
      <c r="L1013" s="1682"/>
      <c r="M1013" s="1682"/>
      <c r="N1013" s="1682"/>
      <c r="O1013" s="1682"/>
      <c r="P1013" s="1682"/>
      <c r="Q1013" s="1682"/>
      <c r="R1013" s="1682"/>
      <c r="S1013" s="1682"/>
      <c r="T1013" s="1682"/>
      <c r="U1013" s="1682"/>
      <c r="V1013" s="1682"/>
      <c r="W1013" s="1682"/>
      <c r="X1013" s="1682"/>
      <c r="Y1013" s="1682"/>
      <c r="Z1013" s="1682"/>
      <c r="AA1013" s="1682"/>
      <c r="AB1013" s="1682"/>
      <c r="AC1013" s="1682"/>
      <c r="AD1013" s="1682"/>
      <c r="AE1013" s="1683"/>
      <c r="AF1013" s="44"/>
      <c r="AG1013" s="11"/>
      <c r="AH1013" s="11"/>
      <c r="AI1013" s="48"/>
      <c r="AJ1013" s="1626"/>
      <c r="AK1013" s="1627"/>
      <c r="AL1013" s="1627"/>
      <c r="AM1013" s="1627"/>
      <c r="AN1013" s="1627"/>
      <c r="AO1013" s="1627"/>
      <c r="AP1013" s="1627"/>
      <c r="AQ1013" s="1628"/>
      <c r="AR1013" s="1201"/>
      <c r="AS1013" s="1201"/>
      <c r="AT1013" s="1201"/>
      <c r="AU1013" s="1201"/>
      <c r="AV1013" s="1201"/>
      <c r="AW1013" s="1201"/>
      <c r="AX1013" s="1201"/>
      <c r="AY1013" s="11"/>
      <c r="AZ1013" s="2"/>
      <c r="BB1013" s="2"/>
    </row>
    <row r="1014" spans="1:55" ht="13.2" customHeight="1">
      <c r="A1014" s="11"/>
      <c r="B1014" s="1205"/>
      <c r="C1014" s="1209"/>
      <c r="D1014" s="1681"/>
      <c r="E1014" s="1682"/>
      <c r="F1014" s="1682"/>
      <c r="G1014" s="1682"/>
      <c r="H1014" s="1682"/>
      <c r="I1014" s="1682"/>
      <c r="J1014" s="1682"/>
      <c r="K1014" s="1682"/>
      <c r="L1014" s="1682"/>
      <c r="M1014" s="1682"/>
      <c r="N1014" s="1682"/>
      <c r="O1014" s="1682"/>
      <c r="P1014" s="1682"/>
      <c r="Q1014" s="1682"/>
      <c r="R1014" s="1682"/>
      <c r="S1014" s="1682"/>
      <c r="T1014" s="1682"/>
      <c r="U1014" s="1682"/>
      <c r="V1014" s="1682"/>
      <c r="W1014" s="1682"/>
      <c r="X1014" s="1682"/>
      <c r="Y1014" s="1682"/>
      <c r="Z1014" s="1682"/>
      <c r="AA1014" s="1682"/>
      <c r="AB1014" s="1682"/>
      <c r="AC1014" s="1682"/>
      <c r="AD1014" s="1682"/>
      <c r="AE1014" s="1683"/>
      <c r="AF1014" s="44"/>
      <c r="AG1014" s="11"/>
      <c r="AH1014" s="11"/>
      <c r="AI1014" s="48"/>
      <c r="AJ1014" s="1626"/>
      <c r="AK1014" s="1627"/>
      <c r="AL1014" s="1627"/>
      <c r="AM1014" s="1627"/>
      <c r="AN1014" s="1627"/>
      <c r="AO1014" s="1627"/>
      <c r="AP1014" s="1627"/>
      <c r="AQ1014" s="1628"/>
      <c r="AR1014" s="1201"/>
      <c r="AS1014" s="1201"/>
      <c r="AT1014" s="1201"/>
      <c r="AU1014" s="1201"/>
      <c r="AV1014" s="1201"/>
      <c r="AW1014" s="1201"/>
      <c r="AX1014" s="1201"/>
      <c r="AY1014" s="710">
        <f>ROUNDDOWN(X1057/I1057,2)</f>
        <v>0.3</v>
      </c>
      <c r="AZ1014" s="2"/>
      <c r="BB1014" s="2"/>
    </row>
    <row r="1015" spans="1:55" ht="13.2" customHeight="1">
      <c r="A1015" s="11"/>
      <c r="B1015" s="1210"/>
      <c r="C1015" s="1211"/>
      <c r="D1015" s="1701"/>
      <c r="E1015" s="1702"/>
      <c r="F1015" s="1702"/>
      <c r="G1015" s="1702"/>
      <c r="H1015" s="1702"/>
      <c r="I1015" s="1702"/>
      <c r="J1015" s="1702"/>
      <c r="K1015" s="1702"/>
      <c r="L1015" s="1702"/>
      <c r="M1015" s="1702"/>
      <c r="N1015" s="1702"/>
      <c r="O1015" s="1702"/>
      <c r="P1015" s="1702"/>
      <c r="Q1015" s="1702"/>
      <c r="R1015" s="1702"/>
      <c r="S1015" s="1702"/>
      <c r="T1015" s="1702"/>
      <c r="U1015" s="1702"/>
      <c r="V1015" s="1702"/>
      <c r="W1015" s="1702"/>
      <c r="X1015" s="1702"/>
      <c r="Y1015" s="1702"/>
      <c r="Z1015" s="1702"/>
      <c r="AA1015" s="1702"/>
      <c r="AB1015" s="1702"/>
      <c r="AC1015" s="1702"/>
      <c r="AD1015" s="1702"/>
      <c r="AE1015" s="1703"/>
      <c r="AF1015" s="45"/>
      <c r="AG1015" s="5"/>
      <c r="AH1015" s="5"/>
      <c r="AI1015" s="46"/>
      <c r="AJ1015" s="1638"/>
      <c r="AK1015" s="1639"/>
      <c r="AL1015" s="1639"/>
      <c r="AM1015" s="1639"/>
      <c r="AN1015" s="1639"/>
      <c r="AO1015" s="1639"/>
      <c r="AP1015" s="1639"/>
      <c r="AQ1015" s="1640"/>
      <c r="AR1015" s="1201"/>
      <c r="AS1015" s="1201"/>
      <c r="AT1015" s="1201"/>
      <c r="AU1015" s="1201"/>
      <c r="AV1015" s="1201"/>
      <c r="AW1015" s="1201"/>
      <c r="AX1015" s="1201"/>
      <c r="AY1015" s="710">
        <f>ROUNDDOWN(X1061/I1061,2)</f>
        <v>0.3</v>
      </c>
      <c r="AZ1015" s="2"/>
      <c r="BB1015" s="2"/>
    </row>
    <row r="1016" spans="1:55" ht="13.2" customHeight="1">
      <c r="A1016" s="11"/>
      <c r="B1016" s="1207"/>
      <c r="C1016" s="212" t="s">
        <v>1593</v>
      </c>
      <c r="D1016" s="1629" t="s">
        <v>1594</v>
      </c>
      <c r="E1016" s="1630"/>
      <c r="F1016" s="1630"/>
      <c r="G1016" s="1630"/>
      <c r="H1016" s="1630"/>
      <c r="I1016" s="1630"/>
      <c r="J1016" s="1630"/>
      <c r="K1016" s="1630"/>
      <c r="L1016" s="1630"/>
      <c r="M1016" s="1630"/>
      <c r="N1016" s="1630"/>
      <c r="O1016" s="1630"/>
      <c r="P1016" s="1630"/>
      <c r="Q1016" s="1630"/>
      <c r="R1016" s="1630"/>
      <c r="S1016" s="1630"/>
      <c r="T1016" s="1630"/>
      <c r="U1016" s="1630"/>
      <c r="V1016" s="1630"/>
      <c r="W1016" s="1630"/>
      <c r="X1016" s="1630"/>
      <c r="Y1016" s="1630"/>
      <c r="Z1016" s="1630"/>
      <c r="AA1016" s="1630"/>
      <c r="AB1016" s="1630"/>
      <c r="AC1016" s="1630"/>
      <c r="AD1016" s="1630"/>
      <c r="AE1016" s="1631"/>
      <c r="AF1016" s="49"/>
      <c r="AG1016" s="1653" t="s">
        <v>860</v>
      </c>
      <c r="AH1016" s="1654"/>
      <c r="AI1016" s="50"/>
      <c r="AJ1016" s="1623">
        <f>ROUND(IF(AG1016="yes",AJ1001*0.1,0),0)</f>
        <v>5372030</v>
      </c>
      <c r="AK1016" s="1624"/>
      <c r="AL1016" s="1624"/>
      <c r="AM1016" s="1624"/>
      <c r="AN1016" s="1624"/>
      <c r="AO1016" s="1624"/>
      <c r="AP1016" s="1624"/>
      <c r="AQ1016" s="1625"/>
      <c r="AR1016" s="1201"/>
      <c r="AS1016" s="1201"/>
      <c r="AT1016" s="1201"/>
      <c r="AU1016" s="1201"/>
      <c r="AV1016" s="1201"/>
      <c r="AW1016" s="1201"/>
      <c r="AX1016" s="1201"/>
      <c r="BB1016" s="2"/>
    </row>
    <row r="1017" spans="1:55" ht="13.2" customHeight="1">
      <c r="A1017" s="11"/>
      <c r="B1017" s="44"/>
      <c r="C1017" s="1212"/>
      <c r="D1017" s="1632" t="s">
        <v>1595</v>
      </c>
      <c r="E1017" s="1633"/>
      <c r="F1017" s="1633"/>
      <c r="G1017" s="1633"/>
      <c r="H1017" s="1633"/>
      <c r="I1017" s="1633"/>
      <c r="J1017" s="1633"/>
      <c r="K1017" s="1633"/>
      <c r="L1017" s="1633"/>
      <c r="M1017" s="1633"/>
      <c r="N1017" s="1633"/>
      <c r="O1017" s="1633"/>
      <c r="P1017" s="1633"/>
      <c r="Q1017" s="1633"/>
      <c r="R1017" s="1633"/>
      <c r="S1017" s="1633"/>
      <c r="T1017" s="1633"/>
      <c r="U1017" s="1633"/>
      <c r="V1017" s="1633"/>
      <c r="W1017" s="1633"/>
      <c r="X1017" s="1633"/>
      <c r="Y1017" s="1633"/>
      <c r="Z1017" s="1633"/>
      <c r="AA1017" s="1633"/>
      <c r="AB1017" s="1633"/>
      <c r="AC1017" s="1633"/>
      <c r="AD1017" s="1633"/>
      <c r="AE1017" s="1634"/>
      <c r="AF1017" s="44"/>
      <c r="AI1017" s="48"/>
      <c r="AJ1017" s="1626"/>
      <c r="AK1017" s="1627"/>
      <c r="AL1017" s="1627"/>
      <c r="AM1017" s="1627"/>
      <c r="AN1017" s="1627"/>
      <c r="AO1017" s="1627"/>
      <c r="AP1017" s="1627"/>
      <c r="AQ1017" s="1628"/>
      <c r="AR1017" s="1201"/>
      <c r="AS1017" s="1201"/>
      <c r="AT1017" s="1201"/>
      <c r="AU1017" s="1201"/>
      <c r="AV1017" s="1201"/>
      <c r="AW1017" s="1201"/>
      <c r="AX1017" s="1201"/>
    </row>
    <row r="1018" spans="1:55" ht="13.2" customHeight="1">
      <c r="A1018" s="11"/>
      <c r="B1018" s="44"/>
      <c r="C1018" s="1212"/>
      <c r="D1018" s="1632"/>
      <c r="E1018" s="1633"/>
      <c r="F1018" s="1633"/>
      <c r="G1018" s="1633"/>
      <c r="H1018" s="1633"/>
      <c r="I1018" s="1633"/>
      <c r="J1018" s="1633"/>
      <c r="K1018" s="1633"/>
      <c r="L1018" s="1633"/>
      <c r="M1018" s="1633"/>
      <c r="N1018" s="1633"/>
      <c r="O1018" s="1633"/>
      <c r="P1018" s="1633"/>
      <c r="Q1018" s="1633"/>
      <c r="R1018" s="1633"/>
      <c r="S1018" s="1633"/>
      <c r="T1018" s="1633"/>
      <c r="U1018" s="1633"/>
      <c r="V1018" s="1633"/>
      <c r="W1018" s="1633"/>
      <c r="X1018" s="1633"/>
      <c r="Y1018" s="1633"/>
      <c r="Z1018" s="1633"/>
      <c r="AA1018" s="1633"/>
      <c r="AB1018" s="1633"/>
      <c r="AC1018" s="1633"/>
      <c r="AD1018" s="1633"/>
      <c r="AE1018" s="1634"/>
      <c r="AF1018" s="44"/>
      <c r="AG1018" s="11"/>
      <c r="AH1018" s="11"/>
      <c r="AI1018" s="48"/>
      <c r="AJ1018" s="1626"/>
      <c r="AK1018" s="1627"/>
      <c r="AL1018" s="1627"/>
      <c r="AM1018" s="1627"/>
      <c r="AN1018" s="1627"/>
      <c r="AO1018" s="1627"/>
      <c r="AP1018" s="1627"/>
      <c r="AQ1018" s="1628"/>
      <c r="AR1018" s="1201"/>
      <c r="AS1018" s="1201"/>
      <c r="AT1018" s="1201"/>
      <c r="AU1018" s="1201"/>
      <c r="AV1018" s="1201"/>
      <c r="AW1018" s="1201"/>
      <c r="AX1018" s="1201"/>
    </row>
    <row r="1019" spans="1:55" ht="13.2" customHeight="1">
      <c r="A1019" s="11"/>
      <c r="B1019" s="1213"/>
      <c r="C1019" s="1211"/>
      <c r="D1019" s="1635"/>
      <c r="E1019" s="1636"/>
      <c r="F1019" s="1636"/>
      <c r="G1019" s="1636"/>
      <c r="H1019" s="1636"/>
      <c r="I1019" s="1636"/>
      <c r="J1019" s="1636"/>
      <c r="K1019" s="1636"/>
      <c r="L1019" s="1636"/>
      <c r="M1019" s="1636"/>
      <c r="N1019" s="1636"/>
      <c r="O1019" s="1636"/>
      <c r="P1019" s="1636"/>
      <c r="Q1019" s="1636"/>
      <c r="R1019" s="1636"/>
      <c r="S1019" s="1636"/>
      <c r="T1019" s="1636"/>
      <c r="U1019" s="1636"/>
      <c r="V1019" s="1636"/>
      <c r="W1019" s="1636"/>
      <c r="X1019" s="1636"/>
      <c r="Y1019" s="1636"/>
      <c r="Z1019" s="1636"/>
      <c r="AA1019" s="1636"/>
      <c r="AB1019" s="1636"/>
      <c r="AC1019" s="1636"/>
      <c r="AD1019" s="1636"/>
      <c r="AE1019" s="1637"/>
      <c r="AF1019" s="45"/>
      <c r="AG1019" s="5"/>
      <c r="AH1019" s="5"/>
      <c r="AI1019" s="46"/>
      <c r="AJ1019" s="1638"/>
      <c r="AK1019" s="1639"/>
      <c r="AL1019" s="1639"/>
      <c r="AM1019" s="1639"/>
      <c r="AN1019" s="1639"/>
      <c r="AO1019" s="1639"/>
      <c r="AP1019" s="1639"/>
      <c r="AQ1019" s="1640"/>
      <c r="AR1019" s="1201"/>
      <c r="AS1019" s="1201"/>
      <c r="AT1019" s="1201"/>
      <c r="AU1019" s="1201"/>
      <c r="AV1019" s="1201"/>
      <c r="AW1019" s="1201"/>
      <c r="AX1019" s="1201"/>
    </row>
    <row r="1020" spans="1:55" ht="13.2" customHeight="1">
      <c r="A1020" s="11"/>
      <c r="B1020" s="47"/>
      <c r="C1020" s="212" t="s">
        <v>1596</v>
      </c>
      <c r="D1020" s="1629" t="s">
        <v>1597</v>
      </c>
      <c r="E1020" s="1630"/>
      <c r="F1020" s="1630"/>
      <c r="G1020" s="1630"/>
      <c r="H1020" s="1630"/>
      <c r="I1020" s="1630"/>
      <c r="J1020" s="1630"/>
      <c r="K1020" s="1630"/>
      <c r="L1020" s="1630"/>
      <c r="M1020" s="1630"/>
      <c r="N1020" s="1630"/>
      <c r="O1020" s="1630"/>
      <c r="P1020" s="1630"/>
      <c r="Q1020" s="1630"/>
      <c r="R1020" s="1630"/>
      <c r="S1020" s="1630"/>
      <c r="T1020" s="1630"/>
      <c r="U1020" s="1630"/>
      <c r="V1020" s="1630"/>
      <c r="W1020" s="1630"/>
      <c r="X1020" s="1630"/>
      <c r="Y1020" s="1630"/>
      <c r="Z1020" s="1630"/>
      <c r="AA1020" s="1630"/>
      <c r="AB1020" s="1630"/>
      <c r="AC1020" s="1630"/>
      <c r="AD1020" s="1630"/>
      <c r="AE1020" s="1631"/>
      <c r="AF1020" s="47"/>
      <c r="AG1020" s="1653" t="s">
        <v>710</v>
      </c>
      <c r="AH1020" s="1654"/>
      <c r="AI1020" s="50"/>
      <c r="AJ1020" s="1623">
        <f>ROUND(IF(AG1020="yes",AJ1001*0.02,0),0)</f>
        <v>0</v>
      </c>
      <c r="AK1020" s="1624"/>
      <c r="AL1020" s="1624"/>
      <c r="AM1020" s="1624"/>
      <c r="AN1020" s="1624"/>
      <c r="AO1020" s="1624"/>
      <c r="AP1020" s="1624"/>
      <c r="AQ1020" s="1625"/>
      <c r="AR1020" s="1201"/>
      <c r="AS1020" s="1201"/>
      <c r="AT1020" s="1201"/>
      <c r="AU1020" s="1201"/>
      <c r="AV1020" s="1201"/>
      <c r="AW1020" s="1201"/>
      <c r="AX1020" s="1201"/>
    </row>
    <row r="1021" spans="1:55" ht="14.25" customHeight="1">
      <c r="A1021" s="11"/>
      <c r="B1021" s="44"/>
      <c r="C1021" s="1212"/>
      <c r="D1021" s="1635" t="s">
        <v>1598</v>
      </c>
      <c r="E1021" s="1636"/>
      <c r="F1021" s="1636"/>
      <c r="G1021" s="1636"/>
      <c r="H1021" s="1636"/>
      <c r="I1021" s="1636"/>
      <c r="J1021" s="1636"/>
      <c r="K1021" s="1636"/>
      <c r="L1021" s="1636"/>
      <c r="M1021" s="1636"/>
      <c r="N1021" s="1636"/>
      <c r="O1021" s="1636"/>
      <c r="P1021" s="1636"/>
      <c r="Q1021" s="1636"/>
      <c r="R1021" s="1636"/>
      <c r="S1021" s="1636"/>
      <c r="T1021" s="1636"/>
      <c r="U1021" s="1636"/>
      <c r="V1021" s="1636"/>
      <c r="W1021" s="1636"/>
      <c r="X1021" s="1636"/>
      <c r="Y1021" s="1636"/>
      <c r="Z1021" s="1636"/>
      <c r="AA1021" s="1636"/>
      <c r="AB1021" s="1636"/>
      <c r="AC1021" s="1636"/>
      <c r="AD1021" s="1636"/>
      <c r="AE1021" s="1637"/>
      <c r="AF1021" s="45"/>
      <c r="AG1021" s="5"/>
      <c r="AH1021" s="5"/>
      <c r="AI1021" s="46"/>
      <c r="AJ1021" s="1638"/>
      <c r="AK1021" s="1639"/>
      <c r="AL1021" s="1639"/>
      <c r="AM1021" s="1639"/>
      <c r="AN1021" s="1639"/>
      <c r="AO1021" s="1639"/>
      <c r="AP1021" s="1639"/>
      <c r="AQ1021" s="1640"/>
      <c r="AR1021" s="1201"/>
      <c r="AS1021" s="1201"/>
      <c r="AT1021" s="1201"/>
      <c r="AU1021" s="1201"/>
      <c r="AV1021" s="1201"/>
      <c r="AW1021" s="1201"/>
      <c r="AX1021" s="2" t="s">
        <v>1599</v>
      </c>
      <c r="AZ1021" s="2" t="s">
        <v>1600</v>
      </c>
    </row>
    <row r="1022" spans="1:55" ht="13.2" customHeight="1">
      <c r="A1022" s="11"/>
      <c r="B1022" s="47"/>
      <c r="C1022" s="212" t="s">
        <v>1601</v>
      </c>
      <c r="D1022" s="1629" t="s">
        <v>1602</v>
      </c>
      <c r="E1022" s="1630"/>
      <c r="F1022" s="1630"/>
      <c r="G1022" s="1630"/>
      <c r="H1022" s="1630"/>
      <c r="I1022" s="1630"/>
      <c r="J1022" s="1630"/>
      <c r="K1022" s="1630"/>
      <c r="L1022" s="1630"/>
      <c r="M1022" s="1630"/>
      <c r="N1022" s="1630"/>
      <c r="O1022" s="1630"/>
      <c r="P1022" s="1630"/>
      <c r="Q1022" s="1630"/>
      <c r="R1022" s="1630"/>
      <c r="S1022" s="1630"/>
      <c r="T1022" s="1630"/>
      <c r="U1022" s="1630"/>
      <c r="V1022" s="1630"/>
      <c r="W1022" s="1630"/>
      <c r="X1022" s="1630"/>
      <c r="Y1022" s="1630"/>
      <c r="Z1022" s="1630"/>
      <c r="AA1022" s="1630"/>
      <c r="AB1022" s="1630"/>
      <c r="AC1022" s="1630"/>
      <c r="AD1022" s="1630"/>
      <c r="AE1022" s="1631"/>
      <c r="AF1022" s="47"/>
      <c r="AG1022" s="1653" t="s">
        <v>710</v>
      </c>
      <c r="AH1022" s="1654"/>
      <c r="AI1022" s="47"/>
      <c r="AJ1022" s="1623">
        <f>ROUND(IF(AG1022="yes",AJ1001*0.02,0),0)</f>
        <v>0</v>
      </c>
      <c r="AK1022" s="1624"/>
      <c r="AL1022" s="1624"/>
      <c r="AM1022" s="1624"/>
      <c r="AN1022" s="1624"/>
      <c r="AO1022" s="1624"/>
      <c r="AP1022" s="1624"/>
      <c r="AQ1022" s="1625"/>
      <c r="AR1022" s="1201"/>
      <c r="AS1022" s="1201"/>
      <c r="AT1022" s="1201"/>
      <c r="AU1022" s="1201"/>
      <c r="AV1022" s="1201"/>
      <c r="AW1022" s="1201"/>
      <c r="AX1022" s="2">
        <v>1</v>
      </c>
      <c r="AY1022" s="1214">
        <f>IF((_xlfn.XLOOKUP(AX1022,$C$1074:$C$1112,$A$1074:$A$1112,"",0,1))="Yes",AZ1022,0)</f>
        <v>0</v>
      </c>
      <c r="AZ1022" s="963">
        <v>0.2</v>
      </c>
    </row>
    <row r="1023" spans="1:55" ht="13.2" customHeight="1">
      <c r="A1023" s="11"/>
      <c r="B1023" s="44"/>
      <c r="C1023" s="1212"/>
      <c r="D1023" s="1632" t="s">
        <v>1603</v>
      </c>
      <c r="E1023" s="1633"/>
      <c r="F1023" s="1633"/>
      <c r="G1023" s="1633"/>
      <c r="H1023" s="1633"/>
      <c r="I1023" s="1633"/>
      <c r="J1023" s="1633"/>
      <c r="K1023" s="1633"/>
      <c r="L1023" s="1633"/>
      <c r="M1023" s="1633"/>
      <c r="N1023" s="1633"/>
      <c r="O1023" s="1633"/>
      <c r="P1023" s="1633"/>
      <c r="Q1023" s="1633"/>
      <c r="R1023" s="1633"/>
      <c r="S1023" s="1633"/>
      <c r="T1023" s="1633"/>
      <c r="U1023" s="1633"/>
      <c r="V1023" s="1633"/>
      <c r="W1023" s="1633"/>
      <c r="X1023" s="1633"/>
      <c r="Y1023" s="1633"/>
      <c r="Z1023" s="1633"/>
      <c r="AA1023" s="1633"/>
      <c r="AB1023" s="1633"/>
      <c r="AC1023" s="1633"/>
      <c r="AD1023" s="1633"/>
      <c r="AE1023" s="1634"/>
      <c r="AF1023" s="1735" t="str">
        <f>IF(AND(AG1022="yes",T212&lt;&gt;1),"The project may not be eligible for this boost","")</f>
        <v/>
      </c>
      <c r="AG1023" s="1736"/>
      <c r="AH1023" s="1736"/>
      <c r="AI1023" s="1737"/>
      <c r="AJ1023" s="1626"/>
      <c r="AK1023" s="1627"/>
      <c r="AL1023" s="1627"/>
      <c r="AM1023" s="1627"/>
      <c r="AN1023" s="1627"/>
      <c r="AO1023" s="1627"/>
      <c r="AP1023" s="1627"/>
      <c r="AQ1023" s="1628"/>
      <c r="AR1023" s="1201"/>
      <c r="AS1023" s="1201"/>
      <c r="AT1023" s="1201"/>
      <c r="AU1023" s="1201"/>
      <c r="AV1023" s="1201"/>
      <c r="AW1023" s="1201"/>
      <c r="AX1023" s="2">
        <v>2</v>
      </c>
      <c r="AY1023" s="1214">
        <f t="shared" ref="AY1023:AY1032" si="55">IF((_xlfn.XLOOKUP(AX1023,$C$1074:$C$1112,$A$1074:$A$1112,"",0,1))="Yes",AZ1023,0)</f>
        <v>0</v>
      </c>
      <c r="AZ1023" s="963">
        <v>0.15</v>
      </c>
    </row>
    <row r="1024" spans="1:55" ht="13.2" customHeight="1">
      <c r="A1024" s="11"/>
      <c r="B1024" s="1210"/>
      <c r="C1024" s="1211"/>
      <c r="D1024" s="1635"/>
      <c r="E1024" s="1636"/>
      <c r="F1024" s="1636"/>
      <c r="G1024" s="1636"/>
      <c r="H1024" s="1636"/>
      <c r="I1024" s="1636"/>
      <c r="J1024" s="1636"/>
      <c r="K1024" s="1636"/>
      <c r="L1024" s="1636"/>
      <c r="M1024" s="1636"/>
      <c r="N1024" s="1636"/>
      <c r="O1024" s="1636"/>
      <c r="P1024" s="1636"/>
      <c r="Q1024" s="1636"/>
      <c r="R1024" s="1636"/>
      <c r="S1024" s="1636"/>
      <c r="T1024" s="1636"/>
      <c r="U1024" s="1636"/>
      <c r="V1024" s="1636"/>
      <c r="W1024" s="1636"/>
      <c r="X1024" s="1636"/>
      <c r="Y1024" s="1636"/>
      <c r="Z1024" s="1636"/>
      <c r="AA1024" s="1636"/>
      <c r="AB1024" s="1636"/>
      <c r="AC1024" s="1636"/>
      <c r="AD1024" s="1636"/>
      <c r="AE1024" s="1637"/>
      <c r="AF1024" s="1738"/>
      <c r="AG1024" s="1739"/>
      <c r="AH1024" s="1739"/>
      <c r="AI1024" s="1740"/>
      <c r="AJ1024" s="1638"/>
      <c r="AK1024" s="1639"/>
      <c r="AL1024" s="1639"/>
      <c r="AM1024" s="1639"/>
      <c r="AN1024" s="1639"/>
      <c r="AO1024" s="1639"/>
      <c r="AP1024" s="1639"/>
      <c r="AQ1024" s="1640"/>
      <c r="AR1024" s="1201"/>
      <c r="AS1024" s="1201"/>
      <c r="AT1024" s="1201"/>
      <c r="AU1024" s="1201"/>
      <c r="AV1024" s="1201"/>
      <c r="AW1024" s="1201"/>
      <c r="AX1024" s="2">
        <v>3</v>
      </c>
      <c r="AY1024" s="1214">
        <f t="shared" si="55"/>
        <v>0</v>
      </c>
      <c r="AZ1024" s="963">
        <v>0.05</v>
      </c>
    </row>
    <row r="1025" spans="1:52" ht="13.2" customHeight="1">
      <c r="A1025" s="11"/>
      <c r="B1025" s="47"/>
      <c r="C1025" s="212" t="s">
        <v>1604</v>
      </c>
      <c r="D1025" s="1647" t="s">
        <v>1605</v>
      </c>
      <c r="E1025" s="1648"/>
      <c r="F1025" s="1648"/>
      <c r="G1025" s="1648"/>
      <c r="H1025" s="1648"/>
      <c r="I1025" s="1648"/>
      <c r="J1025" s="1648"/>
      <c r="K1025" s="1648"/>
      <c r="L1025" s="1648"/>
      <c r="M1025" s="1648"/>
      <c r="N1025" s="1648"/>
      <c r="O1025" s="1648"/>
      <c r="P1025" s="1648"/>
      <c r="Q1025" s="1648"/>
      <c r="R1025" s="1648"/>
      <c r="S1025" s="1648"/>
      <c r="T1025" s="1648"/>
      <c r="U1025" s="1648"/>
      <c r="V1025" s="1648"/>
      <c r="W1025" s="1648"/>
      <c r="X1025" s="1648"/>
      <c r="Y1025" s="1648"/>
      <c r="Z1025" s="1648"/>
      <c r="AA1025" s="1648"/>
      <c r="AB1025" s="1648"/>
      <c r="AC1025" s="1648"/>
      <c r="AD1025" s="1648"/>
      <c r="AE1025" s="1649"/>
      <c r="AF1025" s="47"/>
      <c r="AG1025" s="1653" t="s">
        <v>710</v>
      </c>
      <c r="AH1025" s="1654"/>
      <c r="AI1025" s="50"/>
      <c r="AJ1025" s="1623">
        <f>IF(AG1025="yes",AJ1001*AY1033,0)</f>
        <v>0</v>
      </c>
      <c r="AK1025" s="1624"/>
      <c r="AL1025" s="1624"/>
      <c r="AM1025" s="1624"/>
      <c r="AN1025" s="1624"/>
      <c r="AO1025" s="1624"/>
      <c r="AP1025" s="1624"/>
      <c r="AQ1025" s="1625"/>
      <c r="AR1025" s="1201"/>
      <c r="AS1025" s="1201"/>
      <c r="AT1025" s="1201"/>
      <c r="AU1025" s="1201"/>
      <c r="AV1025" s="1201"/>
      <c r="AW1025" s="1201"/>
      <c r="AX1025" s="2">
        <v>4</v>
      </c>
      <c r="AY1025" s="1214">
        <f t="shared" si="55"/>
        <v>0</v>
      </c>
      <c r="AZ1025" s="963">
        <v>0.02</v>
      </c>
    </row>
    <row r="1026" spans="1:52" ht="13.2" customHeight="1">
      <c r="A1026" s="11"/>
      <c r="B1026" s="44"/>
      <c r="C1026" s="1212"/>
      <c r="D1026" s="1632" t="s">
        <v>1606</v>
      </c>
      <c r="E1026" s="1633"/>
      <c r="F1026" s="1633"/>
      <c r="G1026" s="1633"/>
      <c r="H1026" s="1633"/>
      <c r="I1026" s="1633"/>
      <c r="J1026" s="1633"/>
      <c r="K1026" s="1633"/>
      <c r="L1026" s="1633"/>
      <c r="M1026" s="1633"/>
      <c r="N1026" s="1633"/>
      <c r="O1026" s="1633"/>
      <c r="P1026" s="1633"/>
      <c r="Q1026" s="1633"/>
      <c r="R1026" s="1633"/>
      <c r="S1026" s="1633"/>
      <c r="T1026" s="1633"/>
      <c r="U1026" s="1633"/>
      <c r="V1026" s="1633"/>
      <c r="W1026" s="1633"/>
      <c r="X1026" s="1633"/>
      <c r="Y1026" s="1633"/>
      <c r="Z1026" s="1633"/>
      <c r="AA1026" s="1633"/>
      <c r="AB1026" s="1633"/>
      <c r="AC1026" s="1633"/>
      <c r="AD1026" s="1633"/>
      <c r="AE1026" s="1634"/>
      <c r="AF1026" s="1729" t="str">
        <f>IF(AND(AG1025="Yes",AY1033=0),AY1036,"")</f>
        <v/>
      </c>
      <c r="AG1026" s="1730"/>
      <c r="AH1026" s="1730"/>
      <c r="AI1026" s="1731"/>
      <c r="AJ1026" s="1626"/>
      <c r="AK1026" s="1627"/>
      <c r="AL1026" s="1627"/>
      <c r="AM1026" s="1627"/>
      <c r="AN1026" s="1627"/>
      <c r="AO1026" s="1627"/>
      <c r="AP1026" s="1627"/>
      <c r="AQ1026" s="1628"/>
      <c r="AR1026" s="1201"/>
      <c r="AS1026" s="1201"/>
      <c r="AT1026" s="1201"/>
      <c r="AU1026" s="1201"/>
      <c r="AV1026" s="1201"/>
      <c r="AW1026" s="1201"/>
      <c r="AX1026" s="2">
        <v>5</v>
      </c>
      <c r="AY1026" s="1214">
        <f t="shared" si="55"/>
        <v>0</v>
      </c>
      <c r="AZ1026" s="963">
        <v>0.04</v>
      </c>
    </row>
    <row r="1027" spans="1:52" ht="13.2" customHeight="1">
      <c r="A1027" s="11"/>
      <c r="B1027" s="44"/>
      <c r="C1027" s="1212"/>
      <c r="D1027" s="1632"/>
      <c r="E1027" s="1633"/>
      <c r="F1027" s="1633"/>
      <c r="G1027" s="1633"/>
      <c r="H1027" s="1633"/>
      <c r="I1027" s="1633"/>
      <c r="J1027" s="1633"/>
      <c r="K1027" s="1633"/>
      <c r="L1027" s="1633"/>
      <c r="M1027" s="1633"/>
      <c r="N1027" s="1633"/>
      <c r="O1027" s="1633"/>
      <c r="P1027" s="1633"/>
      <c r="Q1027" s="1633"/>
      <c r="R1027" s="1633"/>
      <c r="S1027" s="1633"/>
      <c r="T1027" s="1633"/>
      <c r="U1027" s="1633"/>
      <c r="V1027" s="1633"/>
      <c r="W1027" s="1633"/>
      <c r="X1027" s="1633"/>
      <c r="Y1027" s="1633"/>
      <c r="Z1027" s="1633"/>
      <c r="AA1027" s="1633"/>
      <c r="AB1027" s="1633"/>
      <c r="AC1027" s="1633"/>
      <c r="AD1027" s="1633"/>
      <c r="AE1027" s="1634"/>
      <c r="AF1027" s="1729"/>
      <c r="AG1027" s="1730"/>
      <c r="AH1027" s="1730"/>
      <c r="AI1027" s="1731"/>
      <c r="AJ1027" s="1626"/>
      <c r="AK1027" s="1627"/>
      <c r="AL1027" s="1627"/>
      <c r="AM1027" s="1627"/>
      <c r="AN1027" s="1627"/>
      <c r="AO1027" s="1627"/>
      <c r="AP1027" s="1627"/>
      <c r="AQ1027" s="1628"/>
      <c r="AR1027" s="1201"/>
      <c r="AS1027" s="1201"/>
      <c r="AT1027" s="1201"/>
      <c r="AU1027" s="1201"/>
      <c r="AV1027" s="1201"/>
      <c r="AW1027" s="1201"/>
      <c r="AX1027" s="2">
        <v>6</v>
      </c>
      <c r="AY1027" s="1214">
        <f t="shared" si="55"/>
        <v>0</v>
      </c>
      <c r="AZ1027" s="963">
        <v>0.04</v>
      </c>
    </row>
    <row r="1028" spans="1:52" ht="13.2" customHeight="1">
      <c r="A1028" s="11"/>
      <c r="B1028" s="1215"/>
      <c r="C1028" s="1209"/>
      <c r="D1028" s="1635"/>
      <c r="E1028" s="1636"/>
      <c r="F1028" s="1636"/>
      <c r="G1028" s="1636"/>
      <c r="H1028" s="1636"/>
      <c r="I1028" s="1636"/>
      <c r="J1028" s="1636"/>
      <c r="K1028" s="1636"/>
      <c r="L1028" s="1636"/>
      <c r="M1028" s="1636"/>
      <c r="N1028" s="1636"/>
      <c r="O1028" s="1636"/>
      <c r="P1028" s="1636"/>
      <c r="Q1028" s="1636"/>
      <c r="R1028" s="1636"/>
      <c r="S1028" s="1636"/>
      <c r="T1028" s="1636"/>
      <c r="U1028" s="1636"/>
      <c r="V1028" s="1636"/>
      <c r="W1028" s="1636"/>
      <c r="X1028" s="1636"/>
      <c r="Y1028" s="1636"/>
      <c r="Z1028" s="1636"/>
      <c r="AA1028" s="1636"/>
      <c r="AB1028" s="1636"/>
      <c r="AC1028" s="1636"/>
      <c r="AD1028" s="1636"/>
      <c r="AE1028" s="1637"/>
      <c r="AF1028" s="1732"/>
      <c r="AG1028" s="1733"/>
      <c r="AH1028" s="1733"/>
      <c r="AI1028" s="1734"/>
      <c r="AJ1028" s="1638"/>
      <c r="AK1028" s="1639"/>
      <c r="AL1028" s="1639"/>
      <c r="AM1028" s="1639"/>
      <c r="AN1028" s="1639"/>
      <c r="AO1028" s="1639"/>
      <c r="AP1028" s="1639"/>
      <c r="AQ1028" s="1640"/>
      <c r="AR1028" s="1201"/>
      <c r="AS1028" s="1201"/>
      <c r="AT1028" s="1201"/>
      <c r="AU1028" s="1201"/>
      <c r="AV1028" s="1201"/>
      <c r="AW1028" s="1201"/>
      <c r="AX1028" s="2">
        <v>7</v>
      </c>
      <c r="AY1028" s="1214">
        <f t="shared" si="55"/>
        <v>0</v>
      </c>
      <c r="AZ1028" s="963">
        <v>0.01</v>
      </c>
    </row>
    <row r="1029" spans="1:52" ht="13.2" customHeight="1">
      <c r="A1029" s="11"/>
      <c r="B1029" s="47"/>
      <c r="C1029" s="212" t="s">
        <v>1607</v>
      </c>
      <c r="D1029" s="1672" t="s">
        <v>1608</v>
      </c>
      <c r="E1029" s="1673"/>
      <c r="F1029" s="1673"/>
      <c r="G1029" s="1673"/>
      <c r="H1029" s="1673"/>
      <c r="I1029" s="1673"/>
      <c r="J1029" s="1673"/>
      <c r="K1029" s="1673"/>
      <c r="L1029" s="1673"/>
      <c r="M1029" s="1673"/>
      <c r="N1029" s="1673"/>
      <c r="O1029" s="1673"/>
      <c r="P1029" s="1673"/>
      <c r="Q1029" s="1673"/>
      <c r="R1029" s="1673"/>
      <c r="S1029" s="1673"/>
      <c r="T1029" s="1673"/>
      <c r="U1029" s="1673"/>
      <c r="V1029" s="1673"/>
      <c r="W1029" s="1673"/>
      <c r="X1029" s="1673"/>
      <c r="Y1029" s="1673"/>
      <c r="Z1029" s="1673"/>
      <c r="AA1029" s="1673"/>
      <c r="AB1029" s="1673"/>
      <c r="AC1029" s="1673"/>
      <c r="AD1029" s="1673"/>
      <c r="AE1029" s="1674"/>
      <c r="AF1029" s="47"/>
      <c r="AG1029" s="1653" t="s">
        <v>710</v>
      </c>
      <c r="AH1029" s="1654"/>
      <c r="AI1029" s="50"/>
      <c r="AJ1029" s="1623">
        <f>ROUND(IF(AND(AG1029="Yes",J1033&lt;&gt;"N/A",AF1032&lt;&gt;""),MIN(AF1032,(0.15*AJ1001)),0),0)</f>
        <v>0</v>
      </c>
      <c r="AK1029" s="1624"/>
      <c r="AL1029" s="1624"/>
      <c r="AM1029" s="1624"/>
      <c r="AN1029" s="1624"/>
      <c r="AO1029" s="1624"/>
      <c r="AP1029" s="1624"/>
      <c r="AQ1029" s="1625"/>
      <c r="AR1029" s="1201"/>
      <c r="AS1029" s="1201"/>
      <c r="AT1029" s="1201"/>
      <c r="AU1029" s="1201"/>
      <c r="AV1029" s="1201"/>
      <c r="AW1029" s="1201"/>
      <c r="AX1029" s="2">
        <v>8</v>
      </c>
      <c r="AY1029" s="1214">
        <f t="shared" si="55"/>
        <v>0</v>
      </c>
      <c r="AZ1029" s="963">
        <v>0.01</v>
      </c>
    </row>
    <row r="1030" spans="1:52" ht="13.2" customHeight="1">
      <c r="A1030" s="11"/>
      <c r="B1030" s="1215"/>
      <c r="C1030" s="1216"/>
      <c r="D1030" s="1675"/>
      <c r="E1030" s="1676"/>
      <c r="F1030" s="1676"/>
      <c r="G1030" s="1676"/>
      <c r="H1030" s="1676"/>
      <c r="I1030" s="1676"/>
      <c r="J1030" s="1676"/>
      <c r="K1030" s="1676"/>
      <c r="L1030" s="1676"/>
      <c r="M1030" s="1676"/>
      <c r="N1030" s="1676"/>
      <c r="O1030" s="1676"/>
      <c r="P1030" s="1676"/>
      <c r="Q1030" s="1676"/>
      <c r="R1030" s="1676"/>
      <c r="S1030" s="1676"/>
      <c r="T1030" s="1676"/>
      <c r="U1030" s="1676"/>
      <c r="V1030" s="1676"/>
      <c r="W1030" s="1676"/>
      <c r="X1030" s="1676"/>
      <c r="Y1030" s="1676"/>
      <c r="Z1030" s="1676"/>
      <c r="AA1030" s="1676"/>
      <c r="AB1030" s="1676"/>
      <c r="AC1030" s="1676"/>
      <c r="AD1030" s="1676"/>
      <c r="AE1030" s="1677"/>
      <c r="AF1030" s="1695" t="str">
        <f>IF(AG1029="yes","Please Select Type and Enter Amount:","")</f>
        <v/>
      </c>
      <c r="AG1030" s="1696"/>
      <c r="AH1030" s="1696"/>
      <c r="AI1030" s="1697"/>
      <c r="AJ1030" s="1626"/>
      <c r="AK1030" s="1627"/>
      <c r="AL1030" s="1627"/>
      <c r="AM1030" s="1627"/>
      <c r="AN1030" s="1627"/>
      <c r="AO1030" s="1627"/>
      <c r="AP1030" s="1627"/>
      <c r="AQ1030" s="1628"/>
      <c r="AR1030" s="1201"/>
      <c r="AS1030" s="1201"/>
      <c r="AT1030" s="1201"/>
      <c r="AU1030" s="1201"/>
      <c r="AV1030" s="1201"/>
      <c r="AW1030" s="1201"/>
      <c r="AX1030" s="2">
        <v>9</v>
      </c>
      <c r="AY1030" s="1214">
        <f t="shared" si="55"/>
        <v>0</v>
      </c>
      <c r="AZ1030" s="963">
        <v>0.01</v>
      </c>
    </row>
    <row r="1031" spans="1:52" ht="13.2" customHeight="1">
      <c r="A1031" s="11"/>
      <c r="B1031" s="1215"/>
      <c r="C1031" s="1216"/>
      <c r="D1031" s="1632" t="s">
        <v>1609</v>
      </c>
      <c r="E1031" s="1633"/>
      <c r="F1031" s="1633"/>
      <c r="G1031" s="1633"/>
      <c r="H1031" s="1633"/>
      <c r="I1031" s="1633"/>
      <c r="J1031" s="1633"/>
      <c r="K1031" s="1633"/>
      <c r="L1031" s="1633"/>
      <c r="M1031" s="1633"/>
      <c r="N1031" s="1633"/>
      <c r="O1031" s="1633"/>
      <c r="P1031" s="1633"/>
      <c r="Q1031" s="1633"/>
      <c r="R1031" s="1633"/>
      <c r="S1031" s="1633"/>
      <c r="T1031" s="1633"/>
      <c r="U1031" s="1633"/>
      <c r="V1031" s="1633"/>
      <c r="W1031" s="1633"/>
      <c r="X1031" s="1633"/>
      <c r="Y1031" s="1633"/>
      <c r="Z1031" s="1633"/>
      <c r="AA1031" s="1633"/>
      <c r="AB1031" s="1633"/>
      <c r="AC1031" s="1633"/>
      <c r="AD1031" s="1633"/>
      <c r="AE1031" s="1634"/>
      <c r="AF1031" s="1695"/>
      <c r="AG1031" s="1696"/>
      <c r="AH1031" s="1696"/>
      <c r="AI1031" s="1697"/>
      <c r="AJ1031" s="1626"/>
      <c r="AK1031" s="1627"/>
      <c r="AL1031" s="1627"/>
      <c r="AM1031" s="1627"/>
      <c r="AN1031" s="1627"/>
      <c r="AO1031" s="1627"/>
      <c r="AP1031" s="1627"/>
      <c r="AQ1031" s="1628"/>
      <c r="AR1031" s="1201"/>
      <c r="AS1031" s="1201"/>
      <c r="AT1031" s="1201"/>
      <c r="AU1031" s="1201"/>
      <c r="AV1031" s="1201"/>
      <c r="AW1031" s="1201"/>
      <c r="AX1031" s="2">
        <v>10</v>
      </c>
      <c r="AY1031" s="1214">
        <f t="shared" si="55"/>
        <v>0</v>
      </c>
      <c r="AZ1031" s="963">
        <v>0.02</v>
      </c>
    </row>
    <row r="1032" spans="1:52" ht="13.2" customHeight="1">
      <c r="A1032" s="11"/>
      <c r="B1032" s="1215"/>
      <c r="C1032" s="1216"/>
      <c r="D1032" s="1632"/>
      <c r="E1032" s="1633"/>
      <c r="F1032" s="1633"/>
      <c r="G1032" s="1633"/>
      <c r="H1032" s="1633"/>
      <c r="I1032" s="1633"/>
      <c r="J1032" s="1633"/>
      <c r="K1032" s="1633"/>
      <c r="L1032" s="1633"/>
      <c r="M1032" s="1633"/>
      <c r="N1032" s="1633"/>
      <c r="O1032" s="1633"/>
      <c r="P1032" s="1633"/>
      <c r="Q1032" s="1633"/>
      <c r="R1032" s="1633"/>
      <c r="S1032" s="1633"/>
      <c r="T1032" s="1633"/>
      <c r="U1032" s="1633"/>
      <c r="V1032" s="1633"/>
      <c r="W1032" s="1633"/>
      <c r="X1032" s="1633"/>
      <c r="Y1032" s="1633"/>
      <c r="Z1032" s="1633"/>
      <c r="AA1032" s="1633"/>
      <c r="AB1032" s="1633"/>
      <c r="AC1032" s="1633"/>
      <c r="AD1032" s="1633"/>
      <c r="AE1032" s="1634"/>
      <c r="AF1032" s="1691"/>
      <c r="AG1032" s="1691"/>
      <c r="AH1032" s="1691"/>
      <c r="AI1032" s="1691"/>
      <c r="AJ1032" s="1626"/>
      <c r="AK1032" s="1627"/>
      <c r="AL1032" s="1627"/>
      <c r="AM1032" s="1627"/>
      <c r="AN1032" s="1627"/>
      <c r="AO1032" s="1627"/>
      <c r="AP1032" s="1627"/>
      <c r="AQ1032" s="1628"/>
      <c r="AR1032" s="1201"/>
      <c r="AS1032" s="1201"/>
      <c r="AT1032" s="1201"/>
      <c r="AU1032" s="1201"/>
      <c r="AV1032" s="1201"/>
      <c r="AW1032" s="1201"/>
      <c r="AX1032" s="2">
        <v>11</v>
      </c>
      <c r="AY1032" s="1214">
        <f t="shared" si="55"/>
        <v>0</v>
      </c>
      <c r="AZ1032" s="963">
        <v>0.02</v>
      </c>
    </row>
    <row r="1033" spans="1:52" ht="13.2" customHeight="1">
      <c r="A1033" s="11"/>
      <c r="B1033" s="1215"/>
      <c r="C1033" s="1216"/>
      <c r="D1033" s="372" t="s">
        <v>1610</v>
      </c>
      <c r="E1033" s="51"/>
      <c r="F1033" s="51"/>
      <c r="G1033" s="699"/>
      <c r="H1033" s="699"/>
      <c r="I1033" s="33"/>
      <c r="J1033" s="1725" t="s">
        <v>829</v>
      </c>
      <c r="K1033" s="1726"/>
      <c r="L1033" s="1726"/>
      <c r="M1033" s="1726"/>
      <c r="N1033" s="1726"/>
      <c r="O1033" s="1726"/>
      <c r="P1033" s="1726"/>
      <c r="Q1033" s="1726"/>
      <c r="R1033" s="1726"/>
      <c r="S1033" s="1726"/>
      <c r="T1033" s="1726"/>
      <c r="U1033" s="1726"/>
      <c r="V1033" s="1726"/>
      <c r="W1033" s="1726"/>
      <c r="X1033" s="1726"/>
      <c r="Y1033" s="1726"/>
      <c r="Z1033" s="1726"/>
      <c r="AA1033" s="1726"/>
      <c r="AB1033" s="1726"/>
      <c r="AC1033" s="1726"/>
      <c r="AD1033" s="1726"/>
      <c r="AE1033" s="1727"/>
      <c r="AF1033" s="1691"/>
      <c r="AG1033" s="1691"/>
      <c r="AH1033" s="1691"/>
      <c r="AI1033" s="1691"/>
      <c r="AJ1033" s="1638"/>
      <c r="AK1033" s="1639"/>
      <c r="AL1033" s="1639"/>
      <c r="AM1033" s="1639"/>
      <c r="AN1033" s="1639"/>
      <c r="AO1033" s="1639"/>
      <c r="AP1033" s="1639"/>
      <c r="AQ1033" s="1640"/>
      <c r="AR1033" s="1201"/>
      <c r="AS1033" s="1201"/>
      <c r="AT1033" s="1201"/>
      <c r="AU1033" s="1201"/>
      <c r="AV1033" s="1201"/>
      <c r="AW1033" s="1201"/>
      <c r="AX1033" s="808" t="s">
        <v>1611</v>
      </c>
      <c r="AY1033" s="1217">
        <f>IF(SUM(AY1022:AY1032)&lt;=0.2,SUM(AY1022:AY1032),0.2)</f>
        <v>0</v>
      </c>
    </row>
    <row r="1034" spans="1:52" ht="13.2" customHeight="1">
      <c r="A1034" s="11"/>
      <c r="B1034" s="47"/>
      <c r="C1034" s="212" t="s">
        <v>1612</v>
      </c>
      <c r="D1034" s="1629" t="s">
        <v>1613</v>
      </c>
      <c r="E1034" s="1630"/>
      <c r="F1034" s="1630"/>
      <c r="G1034" s="1630"/>
      <c r="H1034" s="1630"/>
      <c r="I1034" s="1630"/>
      <c r="J1034" s="1630"/>
      <c r="K1034" s="1630"/>
      <c r="L1034" s="1630"/>
      <c r="M1034" s="1630"/>
      <c r="N1034" s="1630"/>
      <c r="O1034" s="1630"/>
      <c r="P1034" s="1630"/>
      <c r="Q1034" s="1630"/>
      <c r="R1034" s="1630"/>
      <c r="S1034" s="1630"/>
      <c r="T1034" s="1630"/>
      <c r="U1034" s="1630"/>
      <c r="V1034" s="1630"/>
      <c r="W1034" s="1630"/>
      <c r="X1034" s="1630"/>
      <c r="Y1034" s="1630"/>
      <c r="Z1034" s="1630"/>
      <c r="AA1034" s="1630"/>
      <c r="AB1034" s="1630"/>
      <c r="AC1034" s="1630"/>
      <c r="AD1034" s="1630"/>
      <c r="AE1034" s="1631"/>
      <c r="AF1034" s="47"/>
      <c r="AG1034" s="1653" t="s">
        <v>860</v>
      </c>
      <c r="AH1034" s="1654"/>
      <c r="AI1034" s="50"/>
      <c r="AJ1034" s="1623">
        <f>ROUND(IF(AG1034="Yes",AF1036,0),0)</f>
        <v>2245556</v>
      </c>
      <c r="AK1034" s="1624"/>
      <c r="AL1034" s="1624"/>
      <c r="AM1034" s="1624"/>
      <c r="AN1034" s="1624"/>
      <c r="AO1034" s="1624"/>
      <c r="AP1034" s="1624"/>
      <c r="AQ1034" s="1625"/>
      <c r="AR1034" s="1201"/>
      <c r="AS1034" s="1201"/>
      <c r="AT1034" s="1201"/>
      <c r="AU1034" s="1201"/>
      <c r="AV1034" s="1201"/>
      <c r="AW1034" s="1201"/>
      <c r="AX1034" s="1201"/>
      <c r="AY1034" s="1201"/>
    </row>
    <row r="1035" spans="1:52" ht="13.2" customHeight="1">
      <c r="A1035" s="11"/>
      <c r="B1035" s="44"/>
      <c r="C1035" s="1212"/>
      <c r="D1035" s="1632" t="s">
        <v>1614</v>
      </c>
      <c r="E1035" s="1633"/>
      <c r="F1035" s="1633"/>
      <c r="G1035" s="1633"/>
      <c r="H1035" s="1633"/>
      <c r="I1035" s="1633"/>
      <c r="J1035" s="1633"/>
      <c r="K1035" s="1633"/>
      <c r="L1035" s="1633"/>
      <c r="M1035" s="1633"/>
      <c r="N1035" s="1633"/>
      <c r="O1035" s="1633"/>
      <c r="P1035" s="1633"/>
      <c r="Q1035" s="1633"/>
      <c r="R1035" s="1633"/>
      <c r="S1035" s="1633"/>
      <c r="T1035" s="1633"/>
      <c r="U1035" s="1633"/>
      <c r="V1035" s="1633"/>
      <c r="W1035" s="1633"/>
      <c r="X1035" s="1633"/>
      <c r="Y1035" s="1633"/>
      <c r="Z1035" s="1633"/>
      <c r="AA1035" s="1633"/>
      <c r="AB1035" s="1633"/>
      <c r="AC1035" s="1633"/>
      <c r="AD1035" s="1633"/>
      <c r="AE1035" s="1634"/>
      <c r="AF1035" s="1678" t="str">
        <f>IF(AG1034="yes","Enter Amount:","")</f>
        <v>Enter Amount:</v>
      </c>
      <c r="AG1035" s="1679"/>
      <c r="AH1035" s="1679"/>
      <c r="AI1035" s="1680"/>
      <c r="AJ1035" s="1626"/>
      <c r="AK1035" s="1627"/>
      <c r="AL1035" s="1627"/>
      <c r="AM1035" s="1627"/>
      <c r="AN1035" s="1627"/>
      <c r="AO1035" s="1627"/>
      <c r="AP1035" s="1627"/>
      <c r="AQ1035" s="1628"/>
      <c r="AR1035" s="1201"/>
      <c r="AS1035" s="1201"/>
      <c r="AT1035" s="1201"/>
      <c r="AU1035" s="1201"/>
      <c r="AV1035" s="1201"/>
      <c r="AW1035" s="1201"/>
      <c r="AX1035" s="1201"/>
      <c r="AY1035" s="1201"/>
    </row>
    <row r="1036" spans="1:52" ht="13.2" customHeight="1">
      <c r="A1036" s="11"/>
      <c r="B1036" s="44"/>
      <c r="C1036" s="1212"/>
      <c r="D1036" s="1632"/>
      <c r="E1036" s="1633"/>
      <c r="F1036" s="1633"/>
      <c r="G1036" s="1633"/>
      <c r="H1036" s="1633"/>
      <c r="I1036" s="1633"/>
      <c r="J1036" s="1633"/>
      <c r="K1036" s="1633"/>
      <c r="L1036" s="1633"/>
      <c r="M1036" s="1633"/>
      <c r="N1036" s="1633"/>
      <c r="O1036" s="1633"/>
      <c r="P1036" s="1633"/>
      <c r="Q1036" s="1633"/>
      <c r="R1036" s="1633"/>
      <c r="S1036" s="1633"/>
      <c r="T1036" s="1633"/>
      <c r="U1036" s="1633"/>
      <c r="V1036" s="1633"/>
      <c r="W1036" s="1633"/>
      <c r="X1036" s="1633"/>
      <c r="Y1036" s="1633"/>
      <c r="Z1036" s="1633"/>
      <c r="AA1036" s="1633"/>
      <c r="AB1036" s="1633"/>
      <c r="AC1036" s="1633"/>
      <c r="AD1036" s="1633"/>
      <c r="AE1036" s="1634"/>
      <c r="AF1036" s="1691">
        <f>'Sources and Uses Budget'!C85</f>
        <v>2245556</v>
      </c>
      <c r="AG1036" s="1691"/>
      <c r="AH1036" s="1691"/>
      <c r="AI1036" s="1691"/>
      <c r="AJ1036" s="1626"/>
      <c r="AK1036" s="1627"/>
      <c r="AL1036" s="1627"/>
      <c r="AM1036" s="1627"/>
      <c r="AN1036" s="1627"/>
      <c r="AO1036" s="1627"/>
      <c r="AP1036" s="1627"/>
      <c r="AQ1036" s="1628"/>
      <c r="AR1036" s="1201"/>
      <c r="AS1036" s="1201"/>
      <c r="AT1036" s="1201"/>
      <c r="AU1036" s="1201"/>
      <c r="AV1036" s="1201"/>
      <c r="AW1036" s="1201"/>
      <c r="AX1036" s="1201"/>
      <c r="AY1036" s="11" t="str">
        <f>"Select items beginning on row #"&amp;TEXT(ROW(A1070),"#")&amp;" to claim this boost"</f>
        <v>Select items beginning on row #1070 to claim this boost</v>
      </c>
    </row>
    <row r="1037" spans="1:52" ht="13.2" customHeight="1">
      <c r="A1037" s="11"/>
      <c r="B1037" s="1213"/>
      <c r="C1037" s="1216"/>
      <c r="D1037" s="1635"/>
      <c r="E1037" s="1636"/>
      <c r="F1037" s="1636"/>
      <c r="G1037" s="1636"/>
      <c r="H1037" s="1636"/>
      <c r="I1037" s="1636"/>
      <c r="J1037" s="1636"/>
      <c r="K1037" s="1636"/>
      <c r="L1037" s="1636"/>
      <c r="M1037" s="1636"/>
      <c r="N1037" s="1636"/>
      <c r="O1037" s="1636"/>
      <c r="P1037" s="1636"/>
      <c r="Q1037" s="1636"/>
      <c r="R1037" s="1636"/>
      <c r="S1037" s="1636"/>
      <c r="T1037" s="1636"/>
      <c r="U1037" s="1636"/>
      <c r="V1037" s="1636"/>
      <c r="W1037" s="1636"/>
      <c r="X1037" s="1636"/>
      <c r="Y1037" s="1636"/>
      <c r="Z1037" s="1636"/>
      <c r="AA1037" s="1636"/>
      <c r="AB1037" s="1636"/>
      <c r="AC1037" s="1636"/>
      <c r="AD1037" s="1636"/>
      <c r="AE1037" s="1637"/>
      <c r="AF1037" s="1691"/>
      <c r="AG1037" s="1691"/>
      <c r="AH1037" s="1691"/>
      <c r="AI1037" s="1691"/>
      <c r="AJ1037" s="1638"/>
      <c r="AK1037" s="1639"/>
      <c r="AL1037" s="1639"/>
      <c r="AM1037" s="1639"/>
      <c r="AN1037" s="1639"/>
      <c r="AO1037" s="1639"/>
      <c r="AP1037" s="1639"/>
      <c r="AQ1037" s="1640"/>
      <c r="AR1037" s="1201"/>
      <c r="AS1037" s="1201"/>
      <c r="AT1037" s="1201"/>
      <c r="AU1037" s="1201"/>
      <c r="AV1037" s="1201"/>
      <c r="AW1037" s="1201"/>
      <c r="AX1037" s="1201"/>
      <c r="AY1037" s="1201"/>
    </row>
    <row r="1038" spans="1:52" ht="13.2" customHeight="1">
      <c r="A1038" s="11"/>
      <c r="B1038" s="47"/>
      <c r="C1038" s="212" t="s">
        <v>1615</v>
      </c>
      <c r="D1038" s="1647" t="s">
        <v>1616</v>
      </c>
      <c r="E1038" s="1648"/>
      <c r="F1038" s="1648"/>
      <c r="G1038" s="1648"/>
      <c r="H1038" s="1648"/>
      <c r="I1038" s="1648"/>
      <c r="J1038" s="1648"/>
      <c r="K1038" s="1648"/>
      <c r="L1038" s="1648"/>
      <c r="M1038" s="1648"/>
      <c r="N1038" s="1648"/>
      <c r="O1038" s="1648"/>
      <c r="P1038" s="1648"/>
      <c r="Q1038" s="1648"/>
      <c r="R1038" s="1648"/>
      <c r="S1038" s="1648"/>
      <c r="T1038" s="1648"/>
      <c r="U1038" s="1648"/>
      <c r="V1038" s="1648"/>
      <c r="W1038" s="1648"/>
      <c r="X1038" s="1648"/>
      <c r="Y1038" s="1648"/>
      <c r="Z1038" s="1648"/>
      <c r="AA1038" s="1648"/>
      <c r="AB1038" s="1648"/>
      <c r="AC1038" s="1648"/>
      <c r="AD1038" s="1648"/>
      <c r="AE1038" s="1649"/>
      <c r="AF1038" s="47"/>
      <c r="AG1038" s="1653" t="s">
        <v>860</v>
      </c>
      <c r="AH1038" s="1654"/>
      <c r="AI1038" s="50"/>
      <c r="AJ1038" s="1623">
        <f>ROUND(IF(AG1038="yes",(AJ1001*0.1),0),0)</f>
        <v>5372030</v>
      </c>
      <c r="AK1038" s="1624"/>
      <c r="AL1038" s="1624"/>
      <c r="AM1038" s="1624"/>
      <c r="AN1038" s="1624"/>
      <c r="AO1038" s="1624"/>
      <c r="AP1038" s="1624"/>
      <c r="AQ1038" s="1625"/>
      <c r="AR1038" s="1201"/>
      <c r="AS1038" s="1201"/>
      <c r="AT1038" s="1201"/>
      <c r="AU1038" s="1201"/>
      <c r="AV1038" s="1201"/>
      <c r="AW1038" s="1201"/>
      <c r="AX1038" s="1201"/>
      <c r="AY1038" s="1201"/>
    </row>
    <row r="1039" spans="1:52" ht="13.2" customHeight="1">
      <c r="A1039" s="11"/>
      <c r="B1039" s="44"/>
      <c r="C1039" s="1212"/>
      <c r="D1039" s="1632" t="s">
        <v>1617</v>
      </c>
      <c r="E1039" s="1633"/>
      <c r="F1039" s="1633"/>
      <c r="G1039" s="1633"/>
      <c r="H1039" s="1633"/>
      <c r="I1039" s="1633"/>
      <c r="J1039" s="1633"/>
      <c r="K1039" s="1633"/>
      <c r="L1039" s="1633"/>
      <c r="M1039" s="1633"/>
      <c r="N1039" s="1633"/>
      <c r="O1039" s="1633"/>
      <c r="P1039" s="1633"/>
      <c r="Q1039" s="1633"/>
      <c r="R1039" s="1633"/>
      <c r="S1039" s="1633"/>
      <c r="T1039" s="1633"/>
      <c r="U1039" s="1633"/>
      <c r="V1039" s="1633"/>
      <c r="W1039" s="1633"/>
      <c r="X1039" s="1633"/>
      <c r="Y1039" s="1633"/>
      <c r="Z1039" s="1633"/>
      <c r="AA1039" s="1633"/>
      <c r="AB1039" s="1633"/>
      <c r="AC1039" s="1633"/>
      <c r="AD1039" s="1633"/>
      <c r="AE1039" s="1634"/>
      <c r="AF1039" s="44"/>
      <c r="AG1039" s="11"/>
      <c r="AH1039" s="11"/>
      <c r="AI1039" s="48"/>
      <c r="AJ1039" s="1626"/>
      <c r="AK1039" s="1627"/>
      <c r="AL1039" s="1627"/>
      <c r="AM1039" s="1627"/>
      <c r="AN1039" s="1627"/>
      <c r="AO1039" s="1627"/>
      <c r="AP1039" s="1627"/>
      <c r="AQ1039" s="1628"/>
      <c r="AR1039" s="1201"/>
      <c r="AS1039" s="1201"/>
      <c r="AT1039" s="1201"/>
      <c r="AU1039" s="1201"/>
      <c r="AV1039" s="1201"/>
      <c r="AW1039" s="1201"/>
      <c r="AX1039" s="1201"/>
      <c r="AY1039" s="1201"/>
    </row>
    <row r="1040" spans="1:52" ht="13.2" customHeight="1">
      <c r="A1040" s="11"/>
      <c r="B1040" s="45"/>
      <c r="C1040" s="1212"/>
      <c r="D1040" s="1635"/>
      <c r="E1040" s="1636"/>
      <c r="F1040" s="1636"/>
      <c r="G1040" s="1636"/>
      <c r="H1040" s="1636"/>
      <c r="I1040" s="1636"/>
      <c r="J1040" s="1636"/>
      <c r="K1040" s="1636"/>
      <c r="L1040" s="1636"/>
      <c r="M1040" s="1636"/>
      <c r="N1040" s="1636"/>
      <c r="O1040" s="1636"/>
      <c r="P1040" s="1636"/>
      <c r="Q1040" s="1636"/>
      <c r="R1040" s="1636"/>
      <c r="S1040" s="1636"/>
      <c r="T1040" s="1636"/>
      <c r="U1040" s="1636"/>
      <c r="V1040" s="1636"/>
      <c r="W1040" s="1636"/>
      <c r="X1040" s="1636"/>
      <c r="Y1040" s="1636"/>
      <c r="Z1040" s="1636"/>
      <c r="AA1040" s="1636"/>
      <c r="AB1040" s="1636"/>
      <c r="AC1040" s="1636"/>
      <c r="AD1040" s="1636"/>
      <c r="AE1040" s="1637"/>
      <c r="AF1040" s="44"/>
      <c r="AG1040" s="11"/>
      <c r="AH1040" s="11"/>
      <c r="AI1040" s="48"/>
      <c r="AJ1040" s="1638"/>
      <c r="AK1040" s="1639"/>
      <c r="AL1040" s="1639"/>
      <c r="AM1040" s="1639"/>
      <c r="AN1040" s="1639"/>
      <c r="AO1040" s="1639"/>
      <c r="AP1040" s="1639"/>
      <c r="AQ1040" s="1640"/>
      <c r="AR1040" s="1201"/>
      <c r="AS1040" s="1201"/>
      <c r="AT1040" s="1201"/>
      <c r="AU1040" s="1201"/>
      <c r="AV1040" s="1201"/>
      <c r="AW1040" s="1201"/>
      <c r="AX1040" s="1201"/>
      <c r="AY1040" s="1201"/>
    </row>
    <row r="1041" spans="1:57" ht="13.2" customHeight="1">
      <c r="A1041" s="11"/>
      <c r="B1041" s="44"/>
      <c r="C1041" s="212" t="s">
        <v>22</v>
      </c>
      <c r="D1041" s="1629" t="s">
        <v>1618</v>
      </c>
      <c r="E1041" s="1630"/>
      <c r="F1041" s="1630"/>
      <c r="G1041" s="1630"/>
      <c r="H1041" s="1630"/>
      <c r="I1041" s="1630"/>
      <c r="J1041" s="1630"/>
      <c r="K1041" s="1630"/>
      <c r="L1041" s="1630"/>
      <c r="M1041" s="1630"/>
      <c r="N1041" s="1630"/>
      <c r="O1041" s="1630"/>
      <c r="P1041" s="1630"/>
      <c r="Q1041" s="1630"/>
      <c r="R1041" s="1630"/>
      <c r="S1041" s="1630"/>
      <c r="T1041" s="1630"/>
      <c r="U1041" s="1630"/>
      <c r="V1041" s="1630"/>
      <c r="W1041" s="1630"/>
      <c r="X1041" s="1630"/>
      <c r="Y1041" s="1630"/>
      <c r="Z1041" s="1630"/>
      <c r="AA1041" s="1630"/>
      <c r="AB1041" s="1630"/>
      <c r="AC1041" s="1630"/>
      <c r="AD1041" s="1630"/>
      <c r="AE1041" s="1631"/>
      <c r="AF1041" s="47"/>
      <c r="AG1041" s="1653" t="s">
        <v>710</v>
      </c>
      <c r="AH1041" s="1654"/>
      <c r="AI1041" s="50"/>
      <c r="AJ1041" s="1623">
        <f>ROUND(IF(AG1041="yes",(AJ1001*0.15),0),0)</f>
        <v>0</v>
      </c>
      <c r="AK1041" s="1624"/>
      <c r="AL1041" s="1624"/>
      <c r="AM1041" s="1624"/>
      <c r="AN1041" s="1624"/>
      <c r="AO1041" s="1624"/>
      <c r="AP1041" s="1624"/>
      <c r="AQ1041" s="1625"/>
      <c r="AR1041" s="1201"/>
      <c r="AS1041" s="1201"/>
      <c r="AT1041" s="1201"/>
      <c r="AU1041" s="1201"/>
      <c r="AV1041" s="1201"/>
      <c r="AW1041" s="1201"/>
      <c r="AX1041" s="1201"/>
      <c r="AY1041" s="1201"/>
    </row>
    <row r="1042" spans="1:57" ht="13.2" customHeight="1">
      <c r="A1042" s="11"/>
      <c r="B1042" s="44"/>
      <c r="C1042" s="1212"/>
      <c r="D1042" s="1655" t="s">
        <v>1619</v>
      </c>
      <c r="E1042" s="1462"/>
      <c r="F1042" s="1462"/>
      <c r="G1042" s="1462"/>
      <c r="H1042" s="1462"/>
      <c r="I1042" s="1462"/>
      <c r="J1042" s="1462"/>
      <c r="K1042" s="1462"/>
      <c r="L1042" s="1462"/>
      <c r="M1042" s="1462"/>
      <c r="N1042" s="1462"/>
      <c r="O1042" s="1462"/>
      <c r="P1042" s="1462"/>
      <c r="Q1042" s="1462"/>
      <c r="R1042" s="1462"/>
      <c r="S1042" s="1462"/>
      <c r="T1042" s="1462"/>
      <c r="U1042" s="1462"/>
      <c r="V1042" s="1462"/>
      <c r="W1042" s="1462"/>
      <c r="X1042" s="1462"/>
      <c r="Y1042" s="1462"/>
      <c r="Z1042" s="1462"/>
      <c r="AA1042" s="1462"/>
      <c r="AB1042" s="1462"/>
      <c r="AC1042" s="1462"/>
      <c r="AD1042" s="1462"/>
      <c r="AE1042" s="1656"/>
      <c r="AF1042" s="712"/>
      <c r="AG1042" s="713"/>
      <c r="AH1042" s="713"/>
      <c r="AI1042" s="714"/>
      <c r="AJ1042" s="1626"/>
      <c r="AK1042" s="1627"/>
      <c r="AL1042" s="1627"/>
      <c r="AM1042" s="1627"/>
      <c r="AN1042" s="1627"/>
      <c r="AO1042" s="1627"/>
      <c r="AP1042" s="1627"/>
      <c r="AQ1042" s="1628"/>
      <c r="AR1042" s="1201"/>
      <c r="AS1042" s="1201"/>
      <c r="AT1042" s="1201"/>
      <c r="AU1042" s="1201"/>
      <c r="AV1042" s="1201"/>
      <c r="AW1042" s="1201"/>
      <c r="AX1042" s="1201"/>
      <c r="AY1042" s="1201"/>
    </row>
    <row r="1043" spans="1:57" ht="13.2" customHeight="1">
      <c r="A1043" s="11"/>
      <c r="B1043" s="44"/>
      <c r="C1043" s="1212"/>
      <c r="D1043" s="1655"/>
      <c r="E1043" s="1462"/>
      <c r="F1043" s="1462"/>
      <c r="G1043" s="1462"/>
      <c r="H1043" s="1462"/>
      <c r="I1043" s="1462"/>
      <c r="J1043" s="1462"/>
      <c r="K1043" s="1462"/>
      <c r="L1043" s="1462"/>
      <c r="M1043" s="1462"/>
      <c r="N1043" s="1462"/>
      <c r="O1043" s="1462"/>
      <c r="P1043" s="1462"/>
      <c r="Q1043" s="1462"/>
      <c r="R1043" s="1462"/>
      <c r="S1043" s="1462"/>
      <c r="T1043" s="1462"/>
      <c r="U1043" s="1462"/>
      <c r="V1043" s="1462"/>
      <c r="W1043" s="1462"/>
      <c r="X1043" s="1462"/>
      <c r="Y1043" s="1462"/>
      <c r="Z1043" s="1462"/>
      <c r="AA1043" s="1462"/>
      <c r="AB1043" s="1462"/>
      <c r="AC1043" s="1462"/>
      <c r="AD1043" s="1462"/>
      <c r="AE1043" s="1656"/>
      <c r="AF1043" s="712"/>
      <c r="AG1043" s="713"/>
      <c r="AH1043" s="713"/>
      <c r="AI1043" s="714"/>
      <c r="AJ1043" s="1626"/>
      <c r="AK1043" s="1627"/>
      <c r="AL1043" s="1627"/>
      <c r="AM1043" s="1627"/>
      <c r="AN1043" s="1627"/>
      <c r="AO1043" s="1627"/>
      <c r="AP1043" s="1627"/>
      <c r="AQ1043" s="1628"/>
      <c r="AR1043" s="1201"/>
      <c r="AS1043" s="1201"/>
      <c r="AT1043" s="1201"/>
      <c r="AU1043" s="1201"/>
      <c r="AV1043" s="1201"/>
      <c r="AW1043" s="1201"/>
      <c r="AX1043" s="1201"/>
      <c r="AY1043" s="1201"/>
    </row>
    <row r="1044" spans="1:57" ht="13.2" customHeight="1">
      <c r="A1044" s="11"/>
      <c r="B1044" s="44"/>
      <c r="C1044" s="1212"/>
      <c r="D1044" s="1657"/>
      <c r="E1044" s="1438"/>
      <c r="F1044" s="1438"/>
      <c r="G1044" s="1438"/>
      <c r="H1044" s="1438"/>
      <c r="I1044" s="1438"/>
      <c r="J1044" s="1438"/>
      <c r="K1044" s="1438"/>
      <c r="L1044" s="1438"/>
      <c r="M1044" s="1438"/>
      <c r="N1044" s="1438"/>
      <c r="O1044" s="1438"/>
      <c r="P1044" s="1438"/>
      <c r="Q1044" s="1438"/>
      <c r="R1044" s="1438"/>
      <c r="S1044" s="1438"/>
      <c r="T1044" s="1438"/>
      <c r="U1044" s="1438"/>
      <c r="V1044" s="1438"/>
      <c r="W1044" s="1438"/>
      <c r="X1044" s="1438"/>
      <c r="Y1044" s="1438"/>
      <c r="Z1044" s="1438"/>
      <c r="AA1044" s="1438"/>
      <c r="AB1044" s="1438"/>
      <c r="AC1044" s="1438"/>
      <c r="AD1044" s="1438"/>
      <c r="AE1044" s="1658"/>
      <c r="AF1044" s="715"/>
      <c r="AG1044" s="716"/>
      <c r="AH1044" s="716"/>
      <c r="AI1044" s="717"/>
      <c r="AJ1044" s="1638"/>
      <c r="AK1044" s="1639"/>
      <c r="AL1044" s="1639"/>
      <c r="AM1044" s="1639"/>
      <c r="AN1044" s="1639"/>
      <c r="AO1044" s="1639"/>
      <c r="AP1044" s="1639"/>
      <c r="AQ1044" s="1640"/>
      <c r="AR1044" s="1201"/>
      <c r="AS1044" s="1201"/>
      <c r="AT1044" s="1201"/>
      <c r="AU1044" s="1201"/>
      <c r="AV1044" s="1201"/>
      <c r="AW1044" s="1201"/>
      <c r="AX1044" s="1201"/>
      <c r="AY1044" s="1201"/>
    </row>
    <row r="1045" spans="1:57" ht="13.2" customHeight="1">
      <c r="A1045" s="11"/>
      <c r="B1045" s="44"/>
      <c r="C1045" s="212" t="s">
        <v>22</v>
      </c>
      <c r="D1045" s="1647" t="s">
        <v>1620</v>
      </c>
      <c r="E1045" s="1648"/>
      <c r="F1045" s="1648"/>
      <c r="G1045" s="1648"/>
      <c r="H1045" s="1648"/>
      <c r="I1045" s="1648"/>
      <c r="J1045" s="1648"/>
      <c r="K1045" s="1648"/>
      <c r="L1045" s="1648"/>
      <c r="M1045" s="1648"/>
      <c r="N1045" s="1648"/>
      <c r="O1045" s="1648"/>
      <c r="P1045" s="1648"/>
      <c r="Q1045" s="1648"/>
      <c r="R1045" s="1648"/>
      <c r="S1045" s="1648"/>
      <c r="T1045" s="1648"/>
      <c r="U1045" s="1648"/>
      <c r="V1045" s="1648"/>
      <c r="W1045" s="1648"/>
      <c r="X1045" s="1648"/>
      <c r="Y1045" s="1648"/>
      <c r="Z1045" s="1648"/>
      <c r="AA1045" s="1648"/>
      <c r="AB1045" s="1648"/>
      <c r="AC1045" s="1648"/>
      <c r="AD1045" s="1648"/>
      <c r="AE1045" s="1649"/>
      <c r="AF1045" s="44"/>
      <c r="AG1045" s="1661" t="s">
        <v>860</v>
      </c>
      <c r="AH1045" s="1662"/>
      <c r="AI1045" s="48"/>
      <c r="AJ1045" s="1623">
        <f>ROUND(IF(AND(AG1045="yes",AJ1041=0),(AJ1001*0.1),0),0)</f>
        <v>5372030</v>
      </c>
      <c r="AK1045" s="1624"/>
      <c r="AL1045" s="1624"/>
      <c r="AM1045" s="1624"/>
      <c r="AN1045" s="1624"/>
      <c r="AO1045" s="1624"/>
      <c r="AP1045" s="1624"/>
      <c r="AQ1045" s="1625"/>
      <c r="AR1045" s="1201"/>
      <c r="AS1045" s="1201"/>
      <c r="AT1045" s="1201"/>
      <c r="AU1045" s="1201"/>
      <c r="AV1045" s="1201"/>
      <c r="AW1045" s="1201"/>
      <c r="AX1045" s="1201"/>
      <c r="AY1045" s="1201"/>
    </row>
    <row r="1046" spans="1:57" ht="13.2" customHeight="1">
      <c r="A1046" s="11"/>
      <c r="B1046" s="44"/>
      <c r="C1046" s="1212"/>
      <c r="D1046" s="1655" t="s">
        <v>1621</v>
      </c>
      <c r="E1046" s="1462"/>
      <c r="F1046" s="1462"/>
      <c r="G1046" s="1462"/>
      <c r="H1046" s="1462"/>
      <c r="I1046" s="1462"/>
      <c r="J1046" s="1462"/>
      <c r="K1046" s="1462"/>
      <c r="L1046" s="1462"/>
      <c r="M1046" s="1462"/>
      <c r="N1046" s="1462"/>
      <c r="O1046" s="1462"/>
      <c r="P1046" s="1462"/>
      <c r="Q1046" s="1462"/>
      <c r="R1046" s="1462"/>
      <c r="S1046" s="1462"/>
      <c r="T1046" s="1462"/>
      <c r="U1046" s="1462"/>
      <c r="V1046" s="1462"/>
      <c r="W1046" s="1462"/>
      <c r="X1046" s="1462"/>
      <c r="Y1046" s="1462"/>
      <c r="Z1046" s="1462"/>
      <c r="AA1046" s="1462"/>
      <c r="AB1046" s="1462"/>
      <c r="AC1046" s="1462"/>
      <c r="AD1046" s="1462"/>
      <c r="AE1046" s="1656"/>
      <c r="AF1046" s="44"/>
      <c r="AG1046" s="11"/>
      <c r="AH1046" s="11"/>
      <c r="AI1046" s="48"/>
      <c r="AJ1046" s="1626"/>
      <c r="AK1046" s="1627"/>
      <c r="AL1046" s="1627"/>
      <c r="AM1046" s="1627"/>
      <c r="AN1046" s="1627"/>
      <c r="AO1046" s="1627"/>
      <c r="AP1046" s="1627"/>
      <c r="AQ1046" s="1628"/>
      <c r="AR1046" s="1201"/>
      <c r="AS1046" s="1201"/>
      <c r="AT1046" s="1201"/>
      <c r="AU1046" s="1201"/>
      <c r="AV1046" s="1201"/>
      <c r="AW1046" s="1201"/>
      <c r="AX1046" s="1201"/>
      <c r="AY1046" s="1201"/>
    </row>
    <row r="1047" spans="1:57" ht="13.2" customHeight="1">
      <c r="A1047" s="11"/>
      <c r="B1047" s="44"/>
      <c r="C1047" s="1212"/>
      <c r="D1047" s="1655"/>
      <c r="E1047" s="1462"/>
      <c r="F1047" s="1462"/>
      <c r="G1047" s="1462"/>
      <c r="H1047" s="1462"/>
      <c r="I1047" s="1462"/>
      <c r="J1047" s="1462"/>
      <c r="K1047" s="1462"/>
      <c r="L1047" s="1462"/>
      <c r="M1047" s="1462"/>
      <c r="N1047" s="1462"/>
      <c r="O1047" s="1462"/>
      <c r="P1047" s="1462"/>
      <c r="Q1047" s="1462"/>
      <c r="R1047" s="1462"/>
      <c r="S1047" s="1462"/>
      <c r="T1047" s="1462"/>
      <c r="U1047" s="1462"/>
      <c r="V1047" s="1462"/>
      <c r="W1047" s="1462"/>
      <c r="X1047" s="1462"/>
      <c r="Y1047" s="1462"/>
      <c r="Z1047" s="1462"/>
      <c r="AA1047" s="1462"/>
      <c r="AB1047" s="1462"/>
      <c r="AC1047" s="1462"/>
      <c r="AD1047" s="1462"/>
      <c r="AE1047" s="1656"/>
      <c r="AF1047" s="44"/>
      <c r="AG1047" s="11"/>
      <c r="AH1047" s="11"/>
      <c r="AI1047" s="48"/>
      <c r="AJ1047" s="1626"/>
      <c r="AK1047" s="1627"/>
      <c r="AL1047" s="1627"/>
      <c r="AM1047" s="1627"/>
      <c r="AN1047" s="1627"/>
      <c r="AO1047" s="1627"/>
      <c r="AP1047" s="1627"/>
      <c r="AQ1047" s="1628"/>
      <c r="AR1047" s="1201"/>
      <c r="AS1047" s="1201"/>
      <c r="AT1047" s="1201"/>
      <c r="AU1047" s="1201"/>
      <c r="AV1047" s="1201"/>
      <c r="AW1047" s="1201"/>
      <c r="AX1047" s="1201"/>
      <c r="AY1047" s="1201"/>
      <c r="BA1047" s="951">
        <f>IFERROR(('Sources and Uses Budget'!$C$17+'Sources and Uses Budget'!$C$18+'Sources and Uses Budget'!$C$22)/$AG$446,0)</f>
        <v>0</v>
      </c>
      <c r="BB1047" s="951" t="s">
        <v>1622</v>
      </c>
      <c r="BC1047" s="951"/>
      <c r="BD1047" s="951"/>
      <c r="BE1047" s="951"/>
    </row>
    <row r="1048" spans="1:57" ht="13.2" customHeight="1">
      <c r="A1048" s="11"/>
      <c r="B1048" s="44"/>
      <c r="C1048" s="1212"/>
      <c r="D1048" s="1655"/>
      <c r="E1048" s="1462"/>
      <c r="F1048" s="1462"/>
      <c r="G1048" s="1462"/>
      <c r="H1048" s="1462"/>
      <c r="I1048" s="1462"/>
      <c r="J1048" s="1462"/>
      <c r="K1048" s="1462"/>
      <c r="L1048" s="1462"/>
      <c r="M1048" s="1462"/>
      <c r="N1048" s="1462"/>
      <c r="O1048" s="1462"/>
      <c r="P1048" s="1462"/>
      <c r="Q1048" s="1462"/>
      <c r="R1048" s="1462"/>
      <c r="S1048" s="1462"/>
      <c r="T1048" s="1462"/>
      <c r="U1048" s="1462"/>
      <c r="V1048" s="1462"/>
      <c r="W1048" s="1462"/>
      <c r="X1048" s="1462"/>
      <c r="Y1048" s="1462"/>
      <c r="Z1048" s="1462"/>
      <c r="AA1048" s="1462"/>
      <c r="AB1048" s="1462"/>
      <c r="AC1048" s="1462"/>
      <c r="AD1048" s="1462"/>
      <c r="AE1048" s="1656"/>
      <c r="AF1048" s="44"/>
      <c r="AG1048" s="11"/>
      <c r="AH1048" s="11"/>
      <c r="AI1048" s="48"/>
      <c r="AJ1048" s="1626"/>
      <c r="AK1048" s="1627"/>
      <c r="AL1048" s="1627"/>
      <c r="AM1048" s="1627"/>
      <c r="AN1048" s="1627"/>
      <c r="AO1048" s="1627"/>
      <c r="AP1048" s="1627"/>
      <c r="AQ1048" s="1628"/>
      <c r="AR1048" s="1201"/>
      <c r="AS1048" s="1201"/>
      <c r="AT1048" s="1201"/>
      <c r="AU1048" s="1201"/>
      <c r="AV1048" s="1201"/>
      <c r="AW1048" s="1201"/>
      <c r="AX1048" s="1201"/>
      <c r="AY1048" s="1201"/>
      <c r="BA1048">
        <f>IFERROR((($CI$761+$CM$761)/$AG$449),0)</f>
        <v>0.60606060606060608</v>
      </c>
      <c r="BB1048" s="2" t="s">
        <v>1623</v>
      </c>
    </row>
    <row r="1049" spans="1:57" ht="13.2" customHeight="1">
      <c r="A1049" s="11"/>
      <c r="B1049" s="44"/>
      <c r="C1049" s="1212"/>
      <c r="D1049" s="1657"/>
      <c r="E1049" s="1438"/>
      <c r="F1049" s="1438"/>
      <c r="G1049" s="1438"/>
      <c r="H1049" s="1438"/>
      <c r="I1049" s="1438"/>
      <c r="J1049" s="1438"/>
      <c r="K1049" s="1438"/>
      <c r="L1049" s="1438"/>
      <c r="M1049" s="1438"/>
      <c r="N1049" s="1438"/>
      <c r="O1049" s="1438"/>
      <c r="P1049" s="1438"/>
      <c r="Q1049" s="1438"/>
      <c r="R1049" s="1438"/>
      <c r="S1049" s="1438"/>
      <c r="T1049" s="1438"/>
      <c r="U1049" s="1438"/>
      <c r="V1049" s="1438"/>
      <c r="W1049" s="1438"/>
      <c r="X1049" s="1438"/>
      <c r="Y1049" s="1438"/>
      <c r="Z1049" s="1438"/>
      <c r="AA1049" s="1438"/>
      <c r="AB1049" s="1438"/>
      <c r="AC1049" s="1438"/>
      <c r="AD1049" s="1438"/>
      <c r="AE1049" s="1658"/>
      <c r="AF1049" s="44"/>
      <c r="AG1049" s="11"/>
      <c r="AH1049" s="11"/>
      <c r="AI1049" s="48"/>
      <c r="AJ1049" s="1626"/>
      <c r="AK1049" s="1627"/>
      <c r="AL1049" s="1627"/>
      <c r="AM1049" s="1627"/>
      <c r="AN1049" s="1627"/>
      <c r="AO1049" s="1627"/>
      <c r="AP1049" s="1627"/>
      <c r="AQ1049" s="1628"/>
      <c r="AR1049" s="1201"/>
      <c r="AS1049" s="1201"/>
      <c r="AT1049" s="1201"/>
      <c r="AU1049" s="1201"/>
      <c r="AV1049" s="1201"/>
      <c r="AW1049" s="1201"/>
      <c r="AX1049" s="1201"/>
      <c r="AY1049" s="1201"/>
      <c r="BA1049" t="b">
        <f>'Points System'!AJ163="Yes"</f>
        <v>0</v>
      </c>
      <c r="BB1049" s="2" t="s">
        <v>1624</v>
      </c>
    </row>
    <row r="1050" spans="1:57" ht="13.2" customHeight="1">
      <c r="A1050" s="11"/>
      <c r="B1050" s="47"/>
      <c r="C1050" s="76" t="s">
        <v>1625</v>
      </c>
      <c r="D1050" s="1629" t="s">
        <v>1626</v>
      </c>
      <c r="E1050" s="1630"/>
      <c r="F1050" s="1630"/>
      <c r="G1050" s="1630"/>
      <c r="H1050" s="1630"/>
      <c r="I1050" s="1630"/>
      <c r="J1050" s="1630"/>
      <c r="K1050" s="1630"/>
      <c r="L1050" s="1630"/>
      <c r="M1050" s="1630"/>
      <c r="N1050" s="1630"/>
      <c r="O1050" s="1630"/>
      <c r="P1050" s="1630"/>
      <c r="Q1050" s="1630"/>
      <c r="R1050" s="1630"/>
      <c r="S1050" s="1630"/>
      <c r="T1050" s="1630"/>
      <c r="U1050" s="1630"/>
      <c r="V1050" s="1630"/>
      <c r="W1050" s="1630"/>
      <c r="X1050" s="1630"/>
      <c r="Y1050" s="1630"/>
      <c r="Z1050" s="1630"/>
      <c r="AA1050" s="1630"/>
      <c r="AB1050" s="1630"/>
      <c r="AC1050" s="1630"/>
      <c r="AD1050" s="1630"/>
      <c r="AE1050" s="1631"/>
      <c r="AF1050" s="47"/>
      <c r="AG1050" s="1653" t="s">
        <v>710</v>
      </c>
      <c r="AH1050" s="1654"/>
      <c r="AI1050" s="50"/>
      <c r="AJ1050" s="1623">
        <f>ROUND(IF(AG1050="yes",(AJ1001*0.1),0),0)</f>
        <v>0</v>
      </c>
      <c r="AK1050" s="1624"/>
      <c r="AL1050" s="1624"/>
      <c r="AM1050" s="1624"/>
      <c r="AN1050" s="1624"/>
      <c r="AO1050" s="1624"/>
      <c r="AP1050" s="1624"/>
      <c r="AQ1050" s="1625"/>
      <c r="AR1050" s="1201"/>
      <c r="AS1050" s="1201"/>
      <c r="AT1050" s="1201"/>
      <c r="AU1050" s="1201"/>
      <c r="AV1050" s="1201"/>
      <c r="AW1050" s="1201"/>
      <c r="AX1050" s="1201"/>
      <c r="AY1050" s="1201"/>
      <c r="BA1050">
        <f>Q212</f>
        <v>0</v>
      </c>
      <c r="BB1050" s="2" t="s">
        <v>1627</v>
      </c>
    </row>
    <row r="1051" spans="1:57" ht="13.2" customHeight="1">
      <c r="A1051" s="11"/>
      <c r="B1051" s="44"/>
      <c r="C1051" s="1212"/>
      <c r="D1051" s="1632" t="s">
        <v>1628</v>
      </c>
      <c r="E1051" s="1633"/>
      <c r="F1051" s="1633"/>
      <c r="G1051" s="1633"/>
      <c r="H1051" s="1633"/>
      <c r="I1051" s="1633"/>
      <c r="J1051" s="1633"/>
      <c r="K1051" s="1633"/>
      <c r="L1051" s="1633"/>
      <c r="M1051" s="1633"/>
      <c r="N1051" s="1633"/>
      <c r="O1051" s="1633"/>
      <c r="P1051" s="1633"/>
      <c r="Q1051" s="1633"/>
      <c r="R1051" s="1633"/>
      <c r="S1051" s="1633"/>
      <c r="T1051" s="1633"/>
      <c r="U1051" s="1633"/>
      <c r="V1051" s="1633"/>
      <c r="W1051" s="1633"/>
      <c r="X1051" s="1633"/>
      <c r="Y1051" s="1633"/>
      <c r="Z1051" s="1633"/>
      <c r="AA1051" s="1633"/>
      <c r="AB1051" s="1633"/>
      <c r="AC1051" s="1633"/>
      <c r="AD1051" s="1633"/>
      <c r="AE1051" s="1634"/>
      <c r="AF1051" s="44"/>
      <c r="AG1051" s="11"/>
      <c r="AH1051" s="11"/>
      <c r="AI1051" s="48"/>
      <c r="AJ1051" s="1626"/>
      <c r="AK1051" s="1627"/>
      <c r="AL1051" s="1627"/>
      <c r="AM1051" s="1627"/>
      <c r="AN1051" s="1627"/>
      <c r="AO1051" s="1627"/>
      <c r="AP1051" s="1627"/>
      <c r="AQ1051" s="1628"/>
      <c r="AR1051" s="1201"/>
      <c r="AS1051" s="1201"/>
      <c r="AT1051" s="1201"/>
      <c r="AU1051" s="1201"/>
      <c r="AV1051" s="1201"/>
      <c r="AW1051" s="1201"/>
      <c r="AX1051" s="1201"/>
      <c r="AY1051" s="1201"/>
      <c r="BA1051" s="952">
        <f>T212</f>
        <v>0</v>
      </c>
      <c r="BB1051" s="2" t="s">
        <v>1629</v>
      </c>
    </row>
    <row r="1052" spans="1:57" ht="13.2" customHeight="1">
      <c r="A1052" s="11"/>
      <c r="B1052" s="44"/>
      <c r="C1052" s="1212"/>
      <c r="D1052" s="1632"/>
      <c r="E1052" s="1633"/>
      <c r="F1052" s="1633"/>
      <c r="G1052" s="1633"/>
      <c r="H1052" s="1633"/>
      <c r="I1052" s="1633"/>
      <c r="J1052" s="1633"/>
      <c r="K1052" s="1633"/>
      <c r="L1052" s="1633"/>
      <c r="M1052" s="1633"/>
      <c r="N1052" s="1633"/>
      <c r="O1052" s="1633"/>
      <c r="P1052" s="1633"/>
      <c r="Q1052" s="1633"/>
      <c r="R1052" s="1633"/>
      <c r="S1052" s="1633"/>
      <c r="T1052" s="1633"/>
      <c r="U1052" s="1633"/>
      <c r="V1052" s="1633"/>
      <c r="W1052" s="1633"/>
      <c r="X1052" s="1633"/>
      <c r="Y1052" s="1633"/>
      <c r="Z1052" s="1633"/>
      <c r="AA1052" s="1633"/>
      <c r="AB1052" s="1633"/>
      <c r="AC1052" s="1633"/>
      <c r="AD1052" s="1633"/>
      <c r="AE1052" s="1634"/>
      <c r="AF1052" s="44"/>
      <c r="AG1052" s="11"/>
      <c r="AH1052" s="11"/>
      <c r="AI1052" s="48"/>
      <c r="AJ1052" s="1626"/>
      <c r="AK1052" s="1627"/>
      <c r="AL1052" s="1627"/>
      <c r="AM1052" s="1627"/>
      <c r="AN1052" s="1627"/>
      <c r="AO1052" s="1627"/>
      <c r="AP1052" s="1627"/>
      <c r="AQ1052" s="1628"/>
      <c r="AR1052" s="1201"/>
      <c r="AS1052" s="1201"/>
      <c r="AT1052" s="1201"/>
      <c r="AU1052" s="1201"/>
      <c r="AV1052" s="1201"/>
      <c r="AW1052" s="1201"/>
      <c r="AX1052" s="1201"/>
      <c r="AY1052" s="1201"/>
    </row>
    <row r="1053" spans="1:57" ht="13.2" customHeight="1">
      <c r="A1053" s="11"/>
      <c r="B1053" s="44"/>
      <c r="C1053" s="1212"/>
      <c r="D1053" s="1635"/>
      <c r="E1053" s="1636"/>
      <c r="F1053" s="1636"/>
      <c r="G1053" s="1636"/>
      <c r="H1053" s="1636"/>
      <c r="I1053" s="1636"/>
      <c r="J1053" s="1636"/>
      <c r="K1053" s="1636"/>
      <c r="L1053" s="1636"/>
      <c r="M1053" s="1636"/>
      <c r="N1053" s="1636"/>
      <c r="O1053" s="1636"/>
      <c r="P1053" s="1636"/>
      <c r="Q1053" s="1636"/>
      <c r="R1053" s="1636"/>
      <c r="S1053" s="1636"/>
      <c r="T1053" s="1636"/>
      <c r="U1053" s="1636"/>
      <c r="V1053" s="1636"/>
      <c r="W1053" s="1636"/>
      <c r="X1053" s="1636"/>
      <c r="Y1053" s="1636"/>
      <c r="Z1053" s="1636"/>
      <c r="AA1053" s="1636"/>
      <c r="AB1053" s="1636"/>
      <c r="AC1053" s="1636"/>
      <c r="AD1053" s="1636"/>
      <c r="AE1053" s="1637"/>
      <c r="AF1053" s="44"/>
      <c r="AG1053" s="11"/>
      <c r="AH1053" s="11"/>
      <c r="AI1053" s="48"/>
      <c r="AJ1053" s="1638"/>
      <c r="AK1053" s="1639"/>
      <c r="AL1053" s="1639"/>
      <c r="AM1053" s="1639"/>
      <c r="AN1053" s="1639"/>
      <c r="AO1053" s="1639"/>
      <c r="AP1053" s="1639"/>
      <c r="AQ1053" s="1640"/>
      <c r="AR1053" s="1201"/>
      <c r="AS1053" s="1201"/>
      <c r="AT1053" s="1201"/>
      <c r="AU1053" s="1201"/>
      <c r="AV1053" s="1201"/>
      <c r="AW1053" s="1201"/>
      <c r="AX1053" s="1201"/>
      <c r="AY1053" s="1201"/>
    </row>
    <row r="1054" spans="1:57" ht="13.2" customHeight="1">
      <c r="A1054" s="11"/>
      <c r="B1054" s="47"/>
      <c r="C1054" s="76" t="s">
        <v>1630</v>
      </c>
      <c r="D1054" s="1647" t="s">
        <v>1631</v>
      </c>
      <c r="E1054" s="1648"/>
      <c r="F1054" s="1648"/>
      <c r="G1054" s="1648"/>
      <c r="H1054" s="1648"/>
      <c r="I1054" s="1648"/>
      <c r="J1054" s="1648"/>
      <c r="K1054" s="1648"/>
      <c r="L1054" s="1648"/>
      <c r="M1054" s="1648"/>
      <c r="N1054" s="1648"/>
      <c r="O1054" s="1648"/>
      <c r="P1054" s="1648"/>
      <c r="Q1054" s="1648"/>
      <c r="R1054" s="1648"/>
      <c r="S1054" s="1648"/>
      <c r="T1054" s="1648"/>
      <c r="U1054" s="1648"/>
      <c r="V1054" s="1648"/>
      <c r="W1054" s="1648"/>
      <c r="X1054" s="1648"/>
      <c r="Y1054" s="1648"/>
      <c r="Z1054" s="1648"/>
      <c r="AA1054" s="1648"/>
      <c r="AB1054" s="1648"/>
      <c r="AC1054" s="1648"/>
      <c r="AD1054" s="1648"/>
      <c r="AE1054" s="1649"/>
      <c r="AF1054" s="47"/>
      <c r="AG1054" s="1659" t="str">
        <f>IF(X1057&gt;0,"Yes","No")</f>
        <v>Yes</v>
      </c>
      <c r="AH1054" s="1660"/>
      <c r="AI1054" s="50"/>
      <c r="AJ1054" s="1623">
        <f>IF((X1057=0),0,AY1014*AJ1001)</f>
        <v>16116090.6</v>
      </c>
      <c r="AK1054" s="1624"/>
      <c r="AL1054" s="1624"/>
      <c r="AM1054" s="1624"/>
      <c r="AN1054" s="1624"/>
      <c r="AO1054" s="1624"/>
      <c r="AP1054" s="1624"/>
      <c r="AQ1054" s="1625"/>
      <c r="AR1054" s="1201"/>
      <c r="AS1054" s="1201"/>
      <c r="AT1054" s="1201"/>
      <c r="AU1054" s="1201"/>
      <c r="AV1054" s="1201"/>
      <c r="AW1054" s="1201"/>
      <c r="AX1054" s="1201"/>
      <c r="AY1054" s="1201"/>
      <c r="AZ1054" s="94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1632</v>
      </c>
      <c r="BB1054" s="2"/>
      <c r="BC1054" s="2"/>
      <c r="BD1054" s="2"/>
    </row>
    <row r="1055" spans="1:57" ht="13.2" customHeight="1">
      <c r="A1055" s="11"/>
      <c r="B1055" s="44"/>
      <c r="C1055" s="305"/>
      <c r="D1055" s="1632" t="s">
        <v>1633</v>
      </c>
      <c r="E1055" s="1633"/>
      <c r="F1055" s="1633"/>
      <c r="G1055" s="1633"/>
      <c r="H1055" s="1633"/>
      <c r="I1055" s="1633"/>
      <c r="J1055" s="1633"/>
      <c r="K1055" s="1633"/>
      <c r="L1055" s="1633"/>
      <c r="M1055" s="1633"/>
      <c r="N1055" s="1633"/>
      <c r="O1055" s="1633"/>
      <c r="P1055" s="1633"/>
      <c r="Q1055" s="1633"/>
      <c r="R1055" s="1633"/>
      <c r="S1055" s="1633"/>
      <c r="T1055" s="1633"/>
      <c r="U1055" s="1633"/>
      <c r="V1055" s="1633"/>
      <c r="W1055" s="1633"/>
      <c r="X1055" s="1633"/>
      <c r="Y1055" s="1633"/>
      <c r="Z1055" s="1633"/>
      <c r="AA1055" s="1633"/>
      <c r="AB1055" s="1633"/>
      <c r="AC1055" s="1633"/>
      <c r="AD1055" s="1633"/>
      <c r="AE1055" s="1634"/>
      <c r="AF1055" s="44"/>
      <c r="AG1055" s="1218"/>
      <c r="AH1055" s="1218"/>
      <c r="AI1055" s="48"/>
      <c r="AJ1055" s="1626"/>
      <c r="AK1055" s="1627"/>
      <c r="AL1055" s="1627"/>
      <c r="AM1055" s="1627"/>
      <c r="AN1055" s="1627"/>
      <c r="AO1055" s="1627"/>
      <c r="AP1055" s="1627"/>
      <c r="AQ1055" s="1628"/>
      <c r="AR1055" s="1201"/>
      <c r="AS1055" s="1201"/>
      <c r="AT1055" s="1201"/>
      <c r="AU1055" s="1060"/>
      <c r="AV1055" s="1201"/>
      <c r="AW1055" s="1201"/>
      <c r="AX1055" s="1201"/>
      <c r="AY1055" s="1201"/>
      <c r="AZ1055" s="754">
        <f>'Sources and Uses Budget'!S97*BA1055</f>
        <v>9556424.6999999993</v>
      </c>
      <c r="BA1055" s="950">
        <f>IF(BA1049,20%,15%)</f>
        <v>0.15</v>
      </c>
      <c r="BB1055" s="2" t="s">
        <v>1634</v>
      </c>
      <c r="BC1055" s="2" t="s">
        <v>1635</v>
      </c>
      <c r="BD1055" s="2"/>
    </row>
    <row r="1056" spans="1:57" ht="13.2" customHeight="1">
      <c r="A1056" s="11"/>
      <c r="B1056" s="44"/>
      <c r="C1056" s="305"/>
      <c r="D1056" s="1632"/>
      <c r="E1056" s="1633"/>
      <c r="F1056" s="1633"/>
      <c r="G1056" s="1633"/>
      <c r="H1056" s="1633"/>
      <c r="I1056" s="1633"/>
      <c r="J1056" s="1633"/>
      <c r="K1056" s="1633"/>
      <c r="L1056" s="1633"/>
      <c r="M1056" s="1633"/>
      <c r="N1056" s="1633"/>
      <c r="O1056" s="1633"/>
      <c r="P1056" s="1633"/>
      <c r="Q1056" s="1633"/>
      <c r="R1056" s="1633"/>
      <c r="S1056" s="1633"/>
      <c r="T1056" s="1633"/>
      <c r="U1056" s="1633"/>
      <c r="V1056" s="1633"/>
      <c r="W1056" s="1633"/>
      <c r="X1056" s="1633"/>
      <c r="Y1056" s="1633"/>
      <c r="Z1056" s="1633"/>
      <c r="AA1056" s="1633"/>
      <c r="AB1056" s="1633"/>
      <c r="AC1056" s="1633"/>
      <c r="AD1056" s="1633"/>
      <c r="AE1056" s="1634"/>
      <c r="AF1056" s="44"/>
      <c r="AG1056" s="1218"/>
      <c r="AH1056" s="1218"/>
      <c r="AI1056" s="48"/>
      <c r="AJ1056" s="1626"/>
      <c r="AK1056" s="1627"/>
      <c r="AL1056" s="1627"/>
      <c r="AM1056" s="1627"/>
      <c r="AN1056" s="1627"/>
      <c r="AO1056" s="1627"/>
      <c r="AP1056" s="1627"/>
      <c r="AQ1056" s="1628"/>
      <c r="AR1056" s="1201"/>
      <c r="AS1056" s="1201"/>
      <c r="AT1056" s="1201"/>
      <c r="AU1056" s="1060"/>
      <c r="AV1056" s="1201"/>
      <c r="AW1056" s="1201"/>
      <c r="AX1056" s="1201"/>
      <c r="AY1056" s="1201"/>
      <c r="AZ1056" s="754">
        <f>IF(M365="N/A",0,'Sources and Uses Budget'!T97*BA1056)</f>
        <v>0</v>
      </c>
      <c r="BA1056" s="950">
        <v>0.15</v>
      </c>
      <c r="BB1056" s="2" t="s">
        <v>1634</v>
      </c>
      <c r="BC1056" s="2" t="s">
        <v>1636</v>
      </c>
      <c r="BD1056" s="2"/>
    </row>
    <row r="1057" spans="1:56" ht="13.2" customHeight="1">
      <c r="A1057" s="11"/>
      <c r="B1057" s="45"/>
      <c r="C1057" s="46"/>
      <c r="D1057" s="77" t="s">
        <v>1637</v>
      </c>
      <c r="E1057" s="5"/>
      <c r="F1057" s="5"/>
      <c r="G1057" s="5"/>
      <c r="H1057" s="5"/>
      <c r="I1057" s="1686">
        <f>AY1012</f>
        <v>99</v>
      </c>
      <c r="J1057" s="1687"/>
      <c r="K1057" s="5"/>
      <c r="L1057" s="5"/>
      <c r="M1057" s="5"/>
      <c r="N1057" s="5"/>
      <c r="O1057" s="5"/>
      <c r="P1057" s="5"/>
      <c r="Q1057" s="5"/>
      <c r="R1057" s="5"/>
      <c r="S1057" s="5"/>
      <c r="T1057" s="5"/>
      <c r="U1057" s="5"/>
      <c r="V1057" s="78" t="s">
        <v>1638</v>
      </c>
      <c r="W1057" s="32"/>
      <c r="X1057" s="1659">
        <f>CI761</f>
        <v>30</v>
      </c>
      <c r="Y1057" s="1660"/>
      <c r="Z1057" s="32"/>
      <c r="AA1057" s="32"/>
      <c r="AB1057" s="32"/>
      <c r="AC1057" s="32"/>
      <c r="AD1057" s="32"/>
      <c r="AE1057" s="33"/>
      <c r="AF1057" s="721"/>
      <c r="AG1057" s="722"/>
      <c r="AH1057" s="722"/>
      <c r="AI1057" s="723"/>
      <c r="AJ1057" s="1638"/>
      <c r="AK1057" s="1639"/>
      <c r="AL1057" s="1639"/>
      <c r="AM1057" s="1639"/>
      <c r="AN1057" s="1639"/>
      <c r="AO1057" s="1639"/>
      <c r="AP1057" s="1639"/>
      <c r="AQ1057" s="1640"/>
      <c r="AR1057" s="1201"/>
      <c r="AS1057" s="1201"/>
      <c r="AT1057" s="1201"/>
      <c r="AU1057" s="11"/>
      <c r="AV1057" s="1201"/>
      <c r="AW1057" s="1201"/>
      <c r="AX1057" s="1201"/>
      <c r="AY1057" s="1201"/>
      <c r="AZ1057" s="754">
        <f>IF(M367="N/A",0,'Sources and Uses Budget'!T97*BA1057)</f>
        <v>0</v>
      </c>
      <c r="BA1057" s="950" cm="1">
        <f t="array" ref="BA1057">_xlfn.IFS(X180="Yes",5%,$BA$1047&gt;50000,15%,BA1048&gt;=30%,15%,TRUE,5%)</f>
        <v>0.15</v>
      </c>
      <c r="BB1057" s="2" t="s">
        <v>1634</v>
      </c>
      <c r="BC1057" s="2" t="s">
        <v>1639</v>
      </c>
      <c r="BD1057" s="2"/>
    </row>
    <row r="1058" spans="1:56" ht="13.2" customHeight="1">
      <c r="A1058" s="11"/>
      <c r="B1058" s="47"/>
      <c r="C1058" s="76" t="s">
        <v>1640</v>
      </c>
      <c r="D1058" s="1629" t="s">
        <v>1641</v>
      </c>
      <c r="E1058" s="1630"/>
      <c r="F1058" s="1630"/>
      <c r="G1058" s="1630"/>
      <c r="H1058" s="1630"/>
      <c r="I1058" s="1630"/>
      <c r="J1058" s="1630"/>
      <c r="K1058" s="1630"/>
      <c r="L1058" s="1630"/>
      <c r="M1058" s="1630"/>
      <c r="N1058" s="1630"/>
      <c r="O1058" s="1630"/>
      <c r="P1058" s="1630"/>
      <c r="Q1058" s="1630"/>
      <c r="R1058" s="1630"/>
      <c r="S1058" s="1630"/>
      <c r="T1058" s="1630"/>
      <c r="U1058" s="1630"/>
      <c r="V1058" s="1630"/>
      <c r="W1058" s="1630"/>
      <c r="X1058" s="1630"/>
      <c r="Y1058" s="1630"/>
      <c r="Z1058" s="1630"/>
      <c r="AA1058" s="1630"/>
      <c r="AB1058" s="1630"/>
      <c r="AC1058" s="1630"/>
      <c r="AD1058" s="1630"/>
      <c r="AE1058" s="1631"/>
      <c r="AF1058" s="44"/>
      <c r="AG1058" s="1659" t="str">
        <f>IF(X1061&gt;0,"Yes","No")</f>
        <v>Yes</v>
      </c>
      <c r="AH1058" s="1660"/>
      <c r="AI1058" s="48"/>
      <c r="AJ1058" s="1623">
        <f>IF((X1061=0),0,(2*AY1015)*AJ1001)</f>
        <v>32232181.199999999</v>
      </c>
      <c r="AK1058" s="1624"/>
      <c r="AL1058" s="1624"/>
      <c r="AM1058" s="1624"/>
      <c r="AN1058" s="1624"/>
      <c r="AO1058" s="1624"/>
      <c r="AP1058" s="1624"/>
      <c r="AQ1058" s="1625"/>
      <c r="AR1058" s="1201"/>
      <c r="AS1058" s="1201"/>
      <c r="AT1058" s="1201"/>
      <c r="AU1058" s="11"/>
      <c r="AV1058" s="1201"/>
      <c r="AW1058" s="1201"/>
      <c r="AX1058" s="1201"/>
      <c r="AY1058" s="1201"/>
      <c r="AZ1058" s="754">
        <f>AZ1054*BA1058</f>
        <v>0</v>
      </c>
      <c r="BA1058" s="950">
        <v>0.15</v>
      </c>
      <c r="BB1058" s="2" t="s">
        <v>1634</v>
      </c>
      <c r="BC1058" s="2" t="s">
        <v>1642</v>
      </c>
      <c r="BD1058" s="2"/>
    </row>
    <row r="1059" spans="1:56" ht="13.2" customHeight="1">
      <c r="A1059" s="11"/>
      <c r="B1059" s="44"/>
      <c r="C1059" s="305"/>
      <c r="D1059" s="1632" t="s">
        <v>1643</v>
      </c>
      <c r="E1059" s="1633"/>
      <c r="F1059" s="1633"/>
      <c r="G1059" s="1633"/>
      <c r="H1059" s="1633"/>
      <c r="I1059" s="1633"/>
      <c r="J1059" s="1633"/>
      <c r="K1059" s="1633"/>
      <c r="L1059" s="1633"/>
      <c r="M1059" s="1633"/>
      <c r="N1059" s="1633"/>
      <c r="O1059" s="1633"/>
      <c r="P1059" s="1633"/>
      <c r="Q1059" s="1633"/>
      <c r="R1059" s="1633"/>
      <c r="S1059" s="1633"/>
      <c r="T1059" s="1633"/>
      <c r="U1059" s="1633"/>
      <c r="V1059" s="1633"/>
      <c r="W1059" s="1633"/>
      <c r="X1059" s="1633"/>
      <c r="Y1059" s="1633"/>
      <c r="Z1059" s="1633"/>
      <c r="AA1059" s="1633"/>
      <c r="AB1059" s="1633"/>
      <c r="AC1059" s="1633"/>
      <c r="AD1059" s="1633"/>
      <c r="AE1059" s="1634"/>
      <c r="AF1059" s="44"/>
      <c r="AG1059" s="1218"/>
      <c r="AH1059" s="1218"/>
      <c r="AI1059" s="48"/>
      <c r="AJ1059" s="1626"/>
      <c r="AK1059" s="1627"/>
      <c r="AL1059" s="1627"/>
      <c r="AM1059" s="1627"/>
      <c r="AN1059" s="1627"/>
      <c r="AO1059" s="1627"/>
      <c r="AP1059" s="1627"/>
      <c r="AQ1059" s="1628"/>
      <c r="AR1059" s="1201"/>
      <c r="AS1059" s="1201"/>
      <c r="AT1059" s="1201"/>
      <c r="AU1059" s="1201"/>
      <c r="AV1059" s="1201"/>
      <c r="AW1059" s="1201"/>
      <c r="AX1059" s="1201"/>
      <c r="AY1059" s="1201"/>
      <c r="AZ1059" s="754"/>
      <c r="BA1059" s="2"/>
      <c r="BB1059" s="2"/>
      <c r="BC1059" s="2"/>
      <c r="BD1059" s="2"/>
    </row>
    <row r="1060" spans="1:56" ht="13.2" customHeight="1">
      <c r="A1060" s="11"/>
      <c r="B1060" s="44"/>
      <c r="C1060" s="48"/>
      <c r="D1060" s="1632"/>
      <c r="E1060" s="1633"/>
      <c r="F1060" s="1633"/>
      <c r="G1060" s="1633"/>
      <c r="H1060" s="1633"/>
      <c r="I1060" s="1633"/>
      <c r="J1060" s="1633"/>
      <c r="K1060" s="1633"/>
      <c r="L1060" s="1633"/>
      <c r="M1060" s="1633"/>
      <c r="N1060" s="1633"/>
      <c r="O1060" s="1633"/>
      <c r="P1060" s="1633"/>
      <c r="Q1060" s="1633"/>
      <c r="R1060" s="1633"/>
      <c r="S1060" s="1633"/>
      <c r="T1060" s="1633"/>
      <c r="U1060" s="1633"/>
      <c r="V1060" s="1633"/>
      <c r="W1060" s="1633"/>
      <c r="X1060" s="1633"/>
      <c r="Y1060" s="1633"/>
      <c r="Z1060" s="1633"/>
      <c r="AA1060" s="1633"/>
      <c r="AB1060" s="1633"/>
      <c r="AC1060" s="1633"/>
      <c r="AD1060" s="1633"/>
      <c r="AE1060" s="1634"/>
      <c r="AF1060" s="718"/>
      <c r="AG1060" s="719"/>
      <c r="AH1060" s="719"/>
      <c r="AI1060" s="720"/>
      <c r="AJ1060" s="1626"/>
      <c r="AK1060" s="1627"/>
      <c r="AL1060" s="1627"/>
      <c r="AM1060" s="1627"/>
      <c r="AN1060" s="1627"/>
      <c r="AO1060" s="1627"/>
      <c r="AP1060" s="1627"/>
      <c r="AQ1060" s="1628"/>
      <c r="AR1060" s="1201"/>
      <c r="AS1060" s="1201"/>
      <c r="AT1060" s="1201"/>
      <c r="AU1060" s="1201"/>
      <c r="AV1060" s="1201"/>
      <c r="AW1060" s="1201"/>
      <c r="AX1060" s="1201"/>
      <c r="AY1060" s="1201"/>
      <c r="AZ1060" s="754">
        <f>ROUNDDOWN(MIN(SUM(AZ1055,AZ1056,AZ1057,AZ1058),BD1060),0)</f>
        <v>2500000</v>
      </c>
      <c r="BA1060" s="2" t="s">
        <v>1644</v>
      </c>
      <c r="BB1060" s="2"/>
      <c r="BC1060" s="2"/>
      <c r="BD1060" s="2" cm="1">
        <f t="array" ref="BD1060">_xlfn.IFS(BA1049,3000000,AND(BA1050&gt;=25%,BA1051&gt;=15),2800000,TRUE,2500000)</f>
        <v>2500000</v>
      </c>
    </row>
    <row r="1061" spans="1:56" ht="13.2" customHeight="1">
      <c r="A1061" s="11"/>
      <c r="B1061" s="45"/>
      <c r="C1061" s="46"/>
      <c r="D1061" s="77" t="s">
        <v>1637</v>
      </c>
      <c r="E1061" s="5"/>
      <c r="F1061" s="5"/>
      <c r="G1061" s="5"/>
      <c r="H1061" s="5"/>
      <c r="I1061" s="1686">
        <f>AY1012</f>
        <v>99</v>
      </c>
      <c r="J1061" s="1687"/>
      <c r="K1061" s="11"/>
      <c r="L1061" s="5"/>
      <c r="M1061" s="5"/>
      <c r="N1061" s="5"/>
      <c r="O1061" s="5"/>
      <c r="P1061" s="5"/>
      <c r="Q1061" s="5"/>
      <c r="R1061" s="5"/>
      <c r="S1061" s="5"/>
      <c r="T1061" s="5"/>
      <c r="U1061" s="5"/>
      <c r="V1061" s="78" t="s">
        <v>1645</v>
      </c>
      <c r="X1061" s="1659">
        <f>CM761</f>
        <v>30</v>
      </c>
      <c r="Y1061" s="1660"/>
      <c r="AF1061" s="721"/>
      <c r="AG1061" s="722"/>
      <c r="AH1061" s="722"/>
      <c r="AI1061" s="723"/>
      <c r="AJ1061" s="1638"/>
      <c r="AK1061" s="1639"/>
      <c r="AL1061" s="1639"/>
      <c r="AM1061" s="1639"/>
      <c r="AN1061" s="1639"/>
      <c r="AO1061" s="1639"/>
      <c r="AP1061" s="1639"/>
      <c r="AQ1061" s="1640"/>
      <c r="AR1061" s="1201"/>
      <c r="AS1061" s="1201"/>
      <c r="AT1061" s="1201"/>
      <c r="AU1061" s="1201"/>
      <c r="AV1061" s="1201"/>
      <c r="AW1061" s="1201"/>
      <c r="AX1061" s="1201"/>
      <c r="AY1061" s="1201"/>
      <c r="AZ1061" s="754">
        <f>ROUNDDOWN(MAX(0,BA1061*(SUM(AG1102,AL1102,AZ1054)-BD1061))+BF1061,0)</f>
        <v>0</v>
      </c>
      <c r="BA1061" s="950">
        <f>IF(L1051,7%,5%)</f>
        <v>0.05</v>
      </c>
      <c r="BB1061" s="2" t="s">
        <v>1646</v>
      </c>
      <c r="BC1061" s="2"/>
      <c r="BD1061" s="2">
        <v>6666667</v>
      </c>
    </row>
    <row r="1062" spans="1:56" ht="13.2" customHeight="1">
      <c r="A1062" s="11"/>
      <c r="B1062" s="61"/>
      <c r="C1062" s="1219"/>
      <c r="D1062" s="1684" t="s">
        <v>1647</v>
      </c>
      <c r="E1062" s="1684"/>
      <c r="F1062" s="1684"/>
      <c r="G1062" s="1684"/>
      <c r="H1062" s="1684"/>
      <c r="I1062" s="1684"/>
      <c r="J1062" s="1684"/>
      <c r="K1062" s="1684"/>
      <c r="L1062" s="1684"/>
      <c r="M1062" s="1684"/>
      <c r="N1062" s="1684"/>
      <c r="O1062" s="1684"/>
      <c r="P1062" s="1684"/>
      <c r="Q1062" s="1684"/>
      <c r="R1062" s="1684"/>
      <c r="S1062" s="1684"/>
      <c r="T1062" s="1684"/>
      <c r="U1062" s="1684"/>
      <c r="V1062" s="1684"/>
      <c r="W1062" s="1684"/>
      <c r="X1062" s="1684"/>
      <c r="Y1062" s="1684"/>
      <c r="Z1062" s="1684"/>
      <c r="AA1062" s="1684"/>
      <c r="AB1062" s="1684"/>
      <c r="AC1062" s="1684"/>
      <c r="AD1062" s="1684"/>
      <c r="AE1062" s="1684"/>
      <c r="AF1062" s="1684"/>
      <c r="AG1062" s="1684"/>
      <c r="AH1062" s="1684"/>
      <c r="AI1062" s="1685"/>
      <c r="AJ1062" s="1698">
        <f>SUM(AJ1001:AQ1061)</f>
        <v>131174279.8</v>
      </c>
      <c r="AK1062" s="1699"/>
      <c r="AL1062" s="1699"/>
      <c r="AM1062" s="1699"/>
      <c r="AN1062" s="1699"/>
      <c r="AO1062" s="1699"/>
      <c r="AP1062" s="1699"/>
      <c r="AQ1062" s="1700"/>
      <c r="AR1062" s="1201"/>
      <c r="AS1062" s="1201"/>
      <c r="AT1062" s="1201"/>
      <c r="AU1062" s="1201"/>
      <c r="AV1062" s="1201"/>
      <c r="AW1062" s="1201"/>
      <c r="AX1062" s="1201"/>
      <c r="AY1062" s="1201"/>
      <c r="AZ1062" s="949">
        <v>6000000</v>
      </c>
      <c r="BA1062" s="2" t="s">
        <v>1648</v>
      </c>
      <c r="BB1062" s="2"/>
      <c r="BC1062" s="2"/>
      <c r="BD1062" s="2"/>
    </row>
    <row r="1063" spans="1:56" ht="13.2" customHeight="1">
      <c r="A1063" s="11"/>
      <c r="B1063" s="11"/>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17"/>
      <c r="AE1063" s="117"/>
      <c r="AF1063" s="117"/>
      <c r="AG1063" s="117"/>
      <c r="AH1063" s="117"/>
      <c r="AI1063" s="117"/>
      <c r="AJ1063" s="117"/>
      <c r="AK1063" s="117"/>
      <c r="AL1063" s="1201"/>
      <c r="AM1063" s="1201"/>
      <c r="AN1063" s="1201"/>
      <c r="AO1063" s="1201"/>
      <c r="AP1063" s="1201"/>
      <c r="AQ1063" s="1201"/>
      <c r="AR1063" s="1201"/>
      <c r="AS1063" s="1201"/>
      <c r="AT1063" s="1201"/>
      <c r="AU1063" s="1201"/>
      <c r="AV1063" s="1201"/>
      <c r="AW1063" s="1201"/>
      <c r="AX1063" s="1201"/>
      <c r="AY1063" s="1201"/>
      <c r="AZ1063" s="2"/>
      <c r="BA1063" s="2"/>
      <c r="BB1063" s="2"/>
      <c r="BC1063" s="2"/>
      <c r="BD1063" s="2"/>
    </row>
    <row r="1064" spans="1:56" ht="13.2" customHeight="1">
      <c r="A1064" s="11"/>
      <c r="B1064" s="1201"/>
      <c r="C1064" s="1201"/>
      <c r="D1064" s="1201"/>
      <c r="E1064" s="1201"/>
      <c r="F1064" s="1201"/>
      <c r="G1064" s="941" t="s">
        <v>1649</v>
      </c>
      <c r="H1064" s="942"/>
      <c r="I1064" s="942"/>
      <c r="J1064" s="942"/>
      <c r="K1064" s="942"/>
      <c r="L1064" s="942"/>
      <c r="M1064" s="942"/>
      <c r="N1064" s="942"/>
      <c r="O1064" s="942"/>
      <c r="P1064" s="942"/>
      <c r="Q1064" s="942"/>
      <c r="R1064" s="942"/>
      <c r="S1064" s="942"/>
      <c r="T1064" s="942"/>
      <c r="U1064" s="942"/>
      <c r="V1064" s="942"/>
      <c r="W1064" s="942"/>
      <c r="X1064" s="942"/>
      <c r="Y1064" s="942"/>
      <c r="Z1064" s="942"/>
      <c r="AA1064" s="942"/>
      <c r="AB1064" s="942"/>
      <c r="AC1064" s="942"/>
      <c r="AD1064" s="942"/>
      <c r="AE1064" s="942"/>
      <c r="AF1064" s="942"/>
      <c r="AG1064" s="943"/>
      <c r="AH1064" s="943"/>
      <c r="AI1064" s="943"/>
      <c r="AJ1064" s="943"/>
      <c r="AK1064" s="943"/>
      <c r="AL1064" s="943"/>
      <c r="AM1064" s="943"/>
      <c r="AN1064" s="943"/>
      <c r="AO1064" s="1201"/>
      <c r="AP1064" s="1201"/>
      <c r="AQ1064" s="1201"/>
      <c r="AR1064" s="1201"/>
      <c r="AS1064" s="1201"/>
      <c r="AT1064" s="1201"/>
      <c r="AU1064" s="1201"/>
      <c r="AV1064" s="1201"/>
      <c r="AW1064" s="1201"/>
      <c r="AX1064" s="1201"/>
      <c r="AY1064" s="1201"/>
      <c r="AZ1064" s="2"/>
      <c r="BA1064" s="754">
        <f>MIN(MIN(MAX(AZ1060,AZ1061),AZ1062),BA1065)</f>
        <v>2500000</v>
      </c>
      <c r="BB1064" s="2" t="s">
        <v>1650</v>
      </c>
      <c r="BC1064" s="2"/>
      <c r="BD1064" s="2"/>
    </row>
    <row r="1065" spans="1:56" ht="13.2" customHeight="1">
      <c r="A1065" s="11"/>
      <c r="B1065" s="1201"/>
      <c r="C1065" s="1201"/>
      <c r="D1065" s="1201"/>
      <c r="E1065" s="1201"/>
      <c r="F1065" s="1201"/>
      <c r="G1065" s="944" t="s">
        <v>1651</v>
      </c>
      <c r="H1065" s="945"/>
      <c r="I1065" s="945"/>
      <c r="J1065" s="945"/>
      <c r="K1065" s="945"/>
      <c r="L1065" s="945"/>
      <c r="M1065" s="945"/>
      <c r="N1065" s="945"/>
      <c r="O1065" s="945"/>
      <c r="P1065" s="945"/>
      <c r="Q1065" s="945"/>
      <c r="R1065" s="945"/>
      <c r="S1065" s="945"/>
      <c r="T1065" s="945"/>
      <c r="U1065" s="945"/>
      <c r="V1065" s="945"/>
      <c r="W1065" s="945"/>
      <c r="X1065" s="945"/>
      <c r="Y1065" s="945"/>
      <c r="Z1065" s="945"/>
      <c r="AA1065" s="1256">
        <f>'Sources and Uses Budget'!S107+'Sources and Uses Budget'!T107</f>
        <v>71009498</v>
      </c>
      <c r="AB1065" s="1256"/>
      <c r="AC1065" s="1256"/>
      <c r="AD1065" s="1256"/>
      <c r="AE1065" s="1256"/>
      <c r="AF1065" s="1256"/>
      <c r="AG1065" s="943"/>
      <c r="AH1065" s="943"/>
      <c r="AI1065" s="943"/>
      <c r="AJ1065" s="943"/>
      <c r="AK1065" s="943"/>
      <c r="AL1065" s="943"/>
      <c r="AM1065" s="943"/>
      <c r="AN1065" s="943"/>
      <c r="AO1065" s="1201"/>
      <c r="AP1065" s="1201"/>
      <c r="AQ1065" s="1201"/>
      <c r="AR1065" s="1201"/>
      <c r="AS1065" s="1201"/>
      <c r="AT1065" s="1201"/>
      <c r="AU1065" s="1201"/>
      <c r="AV1065" s="1060"/>
      <c r="AW1065" s="1060"/>
      <c r="AX1065" s="1060"/>
      <c r="AY1065" s="1060"/>
      <c r="AZ1065" s="2"/>
      <c r="BA1065" s="754">
        <f>SUM(AZ1055:AZ1058)</f>
        <v>9556424.6999999993</v>
      </c>
      <c r="BB1065" s="2" t="s">
        <v>1652</v>
      </c>
      <c r="BC1065" s="2"/>
      <c r="BD1065" s="2"/>
    </row>
    <row r="1066" spans="1:56" ht="13.2" customHeight="1">
      <c r="A1066" s="11"/>
      <c r="B1066" s="1201"/>
      <c r="C1066" s="1201"/>
      <c r="D1066" s="1201"/>
      <c r="E1066" s="1201"/>
      <c r="F1066" s="1201"/>
      <c r="G1066" s="944"/>
      <c r="H1066" s="944" t="s">
        <v>1653</v>
      </c>
      <c r="I1066" s="945"/>
      <c r="J1066" s="945"/>
      <c r="K1066" s="945"/>
      <c r="L1066" s="945"/>
      <c r="M1066" s="945"/>
      <c r="N1066" s="945"/>
      <c r="O1066" s="945"/>
      <c r="P1066" s="945"/>
      <c r="Q1066" s="945"/>
      <c r="R1066" s="945"/>
      <c r="S1066" s="945"/>
      <c r="T1066" s="945"/>
      <c r="U1066" s="945"/>
      <c r="V1066" s="945"/>
      <c r="W1066" s="945"/>
      <c r="X1066" s="945"/>
      <c r="Y1066" s="945"/>
      <c r="Z1066" s="947"/>
      <c r="AA1066" s="1257">
        <f>IFERROR((AA1065-BA1068)/(AJ1062-AJ1054-AJ1058),"")</f>
        <v>0.79938052791340619</v>
      </c>
      <c r="AB1066" s="1258"/>
      <c r="AC1066" s="1258"/>
      <c r="AD1066" s="1258"/>
      <c r="AE1066" s="1258"/>
      <c r="AF1066" s="1259"/>
      <c r="AG1066" s="946"/>
      <c r="AH1066" s="943"/>
      <c r="AI1066" s="943"/>
      <c r="AJ1066" s="943"/>
      <c r="AK1066" s="943"/>
      <c r="AL1066" s="943"/>
      <c r="AM1066" s="943"/>
      <c r="AN1066" s="943"/>
      <c r="AO1066" s="1201"/>
      <c r="AP1066" s="1201"/>
      <c r="AQ1066" s="1201"/>
      <c r="AR1066" s="1201"/>
      <c r="AS1066" s="1201"/>
      <c r="AT1066" s="1201"/>
      <c r="AU1066" s="1201"/>
      <c r="AV1066" s="1060"/>
      <c r="AW1066" s="1060"/>
      <c r="AX1066" s="1060"/>
      <c r="AY1066" s="1060"/>
    </row>
    <row r="1067" spans="1:56" ht="13.2" customHeight="1">
      <c r="A1067" s="11"/>
      <c r="B1067" s="1201"/>
      <c r="C1067" s="1201"/>
      <c r="D1067" s="1201"/>
      <c r="E1067" s="1201"/>
      <c r="F1067" s="1201"/>
      <c r="G1067" s="126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60"/>
      <c r="I1067" s="1260"/>
      <c r="J1067" s="1260"/>
      <c r="K1067" s="1260"/>
      <c r="L1067" s="1260"/>
      <c r="M1067" s="1260"/>
      <c r="N1067" s="1260"/>
      <c r="O1067" s="1260"/>
      <c r="P1067" s="1260"/>
      <c r="Q1067" s="1260"/>
      <c r="R1067" s="1260"/>
      <c r="S1067" s="1260"/>
      <c r="T1067" s="1260"/>
      <c r="U1067" s="1260"/>
      <c r="V1067" s="1260"/>
      <c r="W1067" s="1260"/>
      <c r="X1067" s="1260"/>
      <c r="Y1067" s="1260"/>
      <c r="Z1067" s="1260"/>
      <c r="AA1067" s="1260"/>
      <c r="AB1067" s="1260"/>
      <c r="AC1067" s="1260"/>
      <c r="AD1067" s="1260"/>
      <c r="AE1067" s="1260"/>
      <c r="AF1067" s="1260"/>
      <c r="AG1067" s="1260"/>
      <c r="AH1067" s="1260"/>
      <c r="AI1067" s="1260"/>
      <c r="AJ1067" s="1260"/>
      <c r="AK1067" s="1260"/>
      <c r="AL1067" s="1260"/>
      <c r="AM1067" s="1260"/>
      <c r="AN1067" s="1260"/>
      <c r="AO1067" s="1201"/>
      <c r="AP1067" s="1201"/>
      <c r="AQ1067" s="1201"/>
      <c r="AR1067" s="1201"/>
      <c r="AS1067" s="1201"/>
      <c r="AT1067" s="1201"/>
      <c r="AU1067" s="1201"/>
      <c r="AV1067" s="11"/>
      <c r="AW1067" s="11"/>
      <c r="AX1067" s="11"/>
      <c r="AY1067" s="11"/>
      <c r="BA1067" s="953">
        <f>'Sources and Uses Budget'!$S$104+'Sources and Uses Budget'!$T$104</f>
        <v>7300000</v>
      </c>
      <c r="BB1067" s="2" t="s">
        <v>1654</v>
      </c>
    </row>
    <row r="1068" spans="1:56" ht="13.2" customHeight="1">
      <c r="A1068" s="11"/>
      <c r="B1068" s="11"/>
      <c r="C1068" s="1220"/>
      <c r="D1068" s="1223"/>
      <c r="E1068" s="1223"/>
      <c r="F1068" s="1223"/>
      <c r="G1068" s="1260"/>
      <c r="H1068" s="1260"/>
      <c r="I1068" s="1260"/>
      <c r="J1068" s="1260"/>
      <c r="K1068" s="1260"/>
      <c r="L1068" s="1260"/>
      <c r="M1068" s="1260"/>
      <c r="N1068" s="1260"/>
      <c r="O1068" s="1260"/>
      <c r="P1068" s="1260"/>
      <c r="Q1068" s="1260"/>
      <c r="R1068" s="1260"/>
      <c r="S1068" s="1260"/>
      <c r="T1068" s="1260"/>
      <c r="U1068" s="1260"/>
      <c r="V1068" s="1260"/>
      <c r="W1068" s="1260"/>
      <c r="X1068" s="1260"/>
      <c r="Y1068" s="1260"/>
      <c r="Z1068" s="1260"/>
      <c r="AA1068" s="1260"/>
      <c r="AB1068" s="1260"/>
      <c r="AC1068" s="1260"/>
      <c r="AD1068" s="1260"/>
      <c r="AE1068" s="1260"/>
      <c r="AF1068" s="1260"/>
      <c r="AG1068" s="1260"/>
      <c r="AH1068" s="1260"/>
      <c r="AI1068" s="1260"/>
      <c r="AJ1068" s="1260"/>
      <c r="AK1068" s="1260"/>
      <c r="AL1068" s="1260"/>
      <c r="AM1068" s="1260"/>
      <c r="AN1068" s="1260"/>
      <c r="AO1068" s="1201"/>
      <c r="AP1068" s="1201"/>
      <c r="AQ1068" s="1201"/>
      <c r="AR1068" s="1201"/>
      <c r="AS1068" s="1201"/>
      <c r="AT1068" s="1201"/>
      <c r="AU1068" s="1201"/>
      <c r="AV1068" s="11"/>
      <c r="AW1068" s="11"/>
      <c r="AX1068" s="11"/>
      <c r="AY1068" s="11"/>
      <c r="BA1068" s="954">
        <f>MAX($BA$1067-$BA$1064,0)</f>
        <v>4800000</v>
      </c>
      <c r="BB1068" s="2" t="s">
        <v>1655</v>
      </c>
    </row>
    <row r="1069" spans="1:56" ht="13.2" customHeight="1">
      <c r="A1069" s="1224"/>
      <c r="B1069" s="940"/>
      <c r="C1069" s="940"/>
      <c r="D1069" s="940"/>
      <c r="E1069" s="940"/>
      <c r="F1069" s="940"/>
      <c r="G1069" s="1260"/>
      <c r="H1069" s="1260"/>
      <c r="I1069" s="1260"/>
      <c r="J1069" s="1260"/>
      <c r="K1069" s="1260"/>
      <c r="L1069" s="1260"/>
      <c r="M1069" s="1260"/>
      <c r="N1069" s="1260"/>
      <c r="O1069" s="1260"/>
      <c r="P1069" s="1260"/>
      <c r="Q1069" s="1260"/>
      <c r="R1069" s="1260"/>
      <c r="S1069" s="1260"/>
      <c r="T1069" s="1260"/>
      <c r="U1069" s="1260"/>
      <c r="V1069" s="1260"/>
      <c r="W1069" s="1260"/>
      <c r="X1069" s="1260"/>
      <c r="Y1069" s="1260"/>
      <c r="Z1069" s="1260"/>
      <c r="AA1069" s="1260"/>
      <c r="AB1069" s="1260"/>
      <c r="AC1069" s="1260"/>
      <c r="AD1069" s="1260"/>
      <c r="AE1069" s="1260"/>
      <c r="AF1069" s="1260"/>
      <c r="AG1069" s="1260"/>
      <c r="AH1069" s="1260"/>
      <c r="AI1069" s="1260"/>
      <c r="AJ1069" s="1260"/>
      <c r="AK1069" s="1260"/>
      <c r="AL1069" s="1260"/>
      <c r="AM1069" s="1260"/>
      <c r="AN1069" s="1260"/>
      <c r="AO1069" s="940"/>
      <c r="AP1069" s="940"/>
      <c r="AQ1069" s="1201"/>
      <c r="AR1069" s="1201"/>
      <c r="AS1069" s="1201"/>
      <c r="AT1069" s="1201"/>
      <c r="AU1069" s="1201"/>
      <c r="AV1069" s="1201"/>
      <c r="AW1069" s="1201"/>
      <c r="AX1069" s="1201"/>
      <c r="AY1069" s="1201"/>
    </row>
    <row r="1070" spans="1:56" ht="13.2" customHeight="1">
      <c r="A1070" s="1706" t="s">
        <v>1656</v>
      </c>
      <c r="B1070" s="1706"/>
      <c r="C1070" s="1706"/>
      <c r="D1070" s="1706"/>
      <c r="E1070" s="1706"/>
      <c r="F1070" s="1706"/>
      <c r="G1070" s="1706"/>
      <c r="H1070" s="1706"/>
      <c r="I1070" s="1706"/>
      <c r="J1070" s="1706"/>
      <c r="K1070" s="1706"/>
      <c r="L1070" s="1706"/>
      <c r="M1070" s="1706"/>
      <c r="N1070" s="1706"/>
      <c r="O1070" s="1706"/>
      <c r="P1070" s="1706"/>
      <c r="Q1070" s="1706"/>
      <c r="R1070" s="1706"/>
      <c r="S1070" s="1706"/>
      <c r="T1070" s="1706"/>
      <c r="U1070" s="1706"/>
      <c r="V1070" s="1706"/>
      <c r="W1070" s="1706"/>
      <c r="X1070" s="1706"/>
      <c r="Y1070" s="1706"/>
      <c r="Z1070" s="1706"/>
      <c r="AA1070" s="1706"/>
      <c r="AB1070" s="1706"/>
      <c r="AC1070" s="1706"/>
      <c r="AD1070" s="1706"/>
      <c r="AE1070" s="1706"/>
      <c r="AF1070" s="1706"/>
      <c r="AG1070" s="1706"/>
      <c r="AH1070" s="1706"/>
      <c r="AI1070" s="1706"/>
      <c r="AJ1070" s="1706"/>
      <c r="AK1070" s="1706"/>
      <c r="AL1070" s="1706"/>
      <c r="AM1070" s="1706"/>
      <c r="AN1070" s="1706"/>
      <c r="AO1070" s="1706"/>
      <c r="AP1070" s="1706"/>
      <c r="AQ1070" s="1706"/>
      <c r="AR1070" s="1060"/>
      <c r="AS1070" s="1060"/>
      <c r="AT1070" s="1060"/>
      <c r="AV1070" s="1201"/>
      <c r="AW1070" s="1201"/>
      <c r="AX1070" s="1201"/>
      <c r="AY1070" s="1201"/>
    </row>
    <row r="1071" spans="1:56" ht="13.2" customHeight="1">
      <c r="A1071" s="11"/>
      <c r="B1071" s="11"/>
      <c r="C1071" s="11"/>
      <c r="D1071" s="11"/>
      <c r="E1071" s="11"/>
      <c r="F1071" s="11"/>
      <c r="G1071" s="11"/>
      <c r="H1071" s="11"/>
      <c r="I1071" s="11"/>
      <c r="J1071" s="11"/>
      <c r="K1071" s="11"/>
      <c r="L1071" s="11"/>
      <c r="M1071" s="11"/>
      <c r="N1071" s="11"/>
      <c r="O1071" s="11"/>
      <c r="P1071" s="11"/>
      <c r="Q1071" s="1060"/>
      <c r="R1071" s="1060"/>
      <c r="S1071" s="1060"/>
      <c r="T1071" s="1060"/>
      <c r="U1071" s="1060"/>
      <c r="V1071" s="1060"/>
      <c r="W1071" s="1060"/>
      <c r="X1071" s="1060"/>
      <c r="Y1071" s="1060"/>
      <c r="Z1071" s="1060"/>
      <c r="AA1071" s="1060"/>
      <c r="AB1071" s="1060"/>
      <c r="AC1071" s="1060"/>
      <c r="AD1071" s="1060"/>
      <c r="AE1071" s="1060"/>
      <c r="AF1071" s="1060"/>
      <c r="AG1071" s="1060"/>
      <c r="AH1071" s="1060"/>
      <c r="AI1071" s="1060"/>
      <c r="AJ1071" s="1060"/>
      <c r="AK1071" s="1060"/>
      <c r="AL1071" s="1060"/>
      <c r="AM1071" s="1060"/>
      <c r="AN1071" s="1060"/>
      <c r="AO1071" s="1060"/>
      <c r="AP1071" s="1060"/>
      <c r="AQ1071" s="1060"/>
      <c r="AR1071" s="1060"/>
      <c r="AS1071" s="1060"/>
      <c r="AT1071" s="1060"/>
      <c r="AV1071" s="1201"/>
      <c r="AW1071" s="1201"/>
      <c r="AX1071" s="1201"/>
      <c r="AY1071" s="1201"/>
    </row>
    <row r="1072" spans="1:56" ht="13.2" customHeight="1">
      <c r="A1072" s="38" t="s">
        <v>1657</v>
      </c>
      <c r="B1072" s="1060"/>
      <c r="C1072" s="1060"/>
      <c r="D1072" s="1060"/>
      <c r="E1072" s="1060"/>
      <c r="F1072" s="1060"/>
      <c r="G1072" s="1060"/>
      <c r="H1072" s="1060"/>
      <c r="I1072" s="1060"/>
      <c r="J1072" s="1060"/>
      <c r="K1072" s="1060"/>
      <c r="L1072" s="1060"/>
      <c r="M1072" s="1060"/>
      <c r="N1072" s="1060"/>
      <c r="O1072" s="1060"/>
      <c r="P1072" s="1060"/>
      <c r="Q1072" s="1060"/>
      <c r="R1072" s="1060"/>
      <c r="S1072" s="1060"/>
      <c r="T1072" s="1060"/>
      <c r="U1072" s="1060"/>
      <c r="V1072" s="1060"/>
      <c r="W1072" s="1060"/>
      <c r="X1072" s="1060"/>
      <c r="AJ1072" s="11"/>
      <c r="AK1072" s="11"/>
      <c r="AL1072" s="11"/>
      <c r="AM1072" s="11"/>
      <c r="AN1072" s="11"/>
      <c r="AO1072" s="11"/>
      <c r="AP1072" s="11"/>
      <c r="AQ1072" s="11"/>
      <c r="AR1072" s="11"/>
      <c r="AS1072" s="11"/>
      <c r="AT1072" s="11"/>
      <c r="AV1072" s="1201"/>
      <c r="AW1072" s="1201"/>
      <c r="AX1072" s="1201"/>
      <c r="AY1072" s="1201"/>
    </row>
    <row r="1073" spans="1:51" ht="13.2" customHeight="1">
      <c r="A1073" s="111" t="s">
        <v>1658</v>
      </c>
      <c r="B1073" s="11"/>
      <c r="C1073" s="11"/>
      <c r="D1073" s="11"/>
      <c r="E1073" s="11"/>
      <c r="F1073" s="11"/>
      <c r="G1073" s="11"/>
      <c r="H1073" s="11"/>
      <c r="I1073" s="11"/>
      <c r="J1073" s="11"/>
      <c r="K1073" s="11"/>
      <c r="L1073" s="11"/>
      <c r="M1073" s="11"/>
      <c r="N1073" s="11"/>
      <c r="O1073" s="11"/>
      <c r="P1073" s="11"/>
      <c r="Q1073" s="1060"/>
      <c r="R1073" s="1060"/>
      <c r="S1073" s="1060"/>
      <c r="T1073" s="1060"/>
      <c r="U1073" s="1060"/>
      <c r="V1073" s="1060"/>
      <c r="W1073" s="1060"/>
      <c r="X1073" s="1060"/>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201"/>
      <c r="AW1073" s="1201"/>
      <c r="AX1073" s="1201"/>
      <c r="AY1073" s="1201"/>
    </row>
    <row r="1074" spans="1:51" ht="13.2" customHeight="1">
      <c r="A1074" s="1288" t="s">
        <v>829</v>
      </c>
      <c r="B1074" s="1288"/>
      <c r="C1074" s="1534">
        <v>1</v>
      </c>
      <c r="D1074" s="1534"/>
      <c r="E1074" s="11" t="s">
        <v>1659</v>
      </c>
      <c r="F1074" s="11"/>
      <c r="G1074" s="11"/>
      <c r="H1074" s="11"/>
      <c r="I1074" s="11"/>
      <c r="J1074" s="11"/>
      <c r="K1074" s="11"/>
      <c r="L1074" s="11"/>
      <c r="M1074" s="11"/>
      <c r="N1074" s="11"/>
      <c r="O1074" s="11"/>
      <c r="P1074" s="11"/>
      <c r="Q1074" s="1060"/>
      <c r="R1074" s="1060"/>
      <c r="S1074" s="1060"/>
      <c r="T1074" s="1060"/>
      <c r="U1074" s="1060"/>
      <c r="V1074" s="1060"/>
      <c r="W1074" s="1060"/>
      <c r="X1074" s="1060"/>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201"/>
      <c r="AW1074" s="1201"/>
      <c r="AX1074" s="1201"/>
      <c r="AY1074" s="1201"/>
    </row>
    <row r="1075" spans="1:51" ht="13.2" customHeight="1">
      <c r="A1075" s="111"/>
      <c r="B1075" s="11"/>
      <c r="C1075" s="1534"/>
      <c r="D1075" s="1534"/>
      <c r="E1075" s="11"/>
      <c r="F1075" s="11"/>
      <c r="G1075" s="11"/>
      <c r="H1075" s="11"/>
      <c r="I1075" s="11"/>
      <c r="J1075" s="11"/>
      <c r="K1075" s="11"/>
      <c r="L1075" s="11"/>
      <c r="M1075" s="11"/>
      <c r="N1075" s="11"/>
      <c r="O1075" s="11"/>
      <c r="P1075" s="11"/>
      <c r="Q1075" s="1060"/>
      <c r="R1075" s="1060"/>
      <c r="S1075" s="1060"/>
      <c r="T1075" s="1060"/>
      <c r="U1075" s="1060"/>
      <c r="V1075" s="1060"/>
      <c r="W1075" s="1060"/>
      <c r="X1075" s="1060"/>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201"/>
      <c r="AW1075" s="1201"/>
      <c r="AX1075" s="1201"/>
      <c r="AY1075" s="1201"/>
    </row>
    <row r="1076" spans="1:51" ht="13.2" customHeight="1">
      <c r="A1076" s="1288" t="s">
        <v>829</v>
      </c>
      <c r="B1076" s="1288"/>
      <c r="C1076" s="1534">
        <v>2</v>
      </c>
      <c r="D1076" s="1534"/>
      <c r="E1076" s="1746" t="s">
        <v>1660</v>
      </c>
      <c r="F1076" s="1746"/>
      <c r="G1076" s="1746"/>
      <c r="H1076" s="1746"/>
      <c r="I1076" s="1746"/>
      <c r="J1076" s="1746"/>
      <c r="K1076" s="1746"/>
      <c r="L1076" s="1746"/>
      <c r="M1076" s="1746"/>
      <c r="N1076" s="1746"/>
      <c r="O1076" s="1746"/>
      <c r="P1076" s="1746"/>
      <c r="Q1076" s="1746"/>
      <c r="R1076" s="1746"/>
      <c r="S1076" s="1746"/>
      <c r="T1076" s="1746"/>
      <c r="U1076" s="1746"/>
      <c r="V1076" s="1746"/>
      <c r="W1076" s="1746"/>
      <c r="X1076" s="1746"/>
      <c r="Y1076" s="1746"/>
      <c r="Z1076" s="1746"/>
      <c r="AA1076" s="1746"/>
      <c r="AB1076" s="1746"/>
      <c r="AC1076" s="1746"/>
      <c r="AD1076" s="1746"/>
      <c r="AE1076" s="1746"/>
      <c r="AF1076" s="1746"/>
      <c r="AG1076" s="1746"/>
      <c r="AH1076" s="1746"/>
      <c r="AI1076" s="1746"/>
      <c r="AJ1076" s="1746"/>
      <c r="AK1076" s="1746"/>
      <c r="AL1076" s="1746"/>
      <c r="AM1076" s="1746"/>
      <c r="AN1076" s="1746"/>
      <c r="AO1076" s="1746"/>
      <c r="AP1076" s="1746"/>
      <c r="AQ1076" s="1746"/>
      <c r="AR1076" s="1746"/>
      <c r="AS1076" s="11"/>
      <c r="AT1076" s="11"/>
      <c r="AV1076" s="1201"/>
      <c r="AW1076" s="1201"/>
      <c r="AX1076" s="1201"/>
      <c r="AY1076" s="1201"/>
    </row>
    <row r="1077" spans="1:51" ht="13.2" customHeight="1">
      <c r="A1077" s="111"/>
      <c r="B1077" s="11"/>
      <c r="C1077" s="1534"/>
      <c r="D1077" s="1534"/>
      <c r="E1077" s="1746"/>
      <c r="F1077" s="1746"/>
      <c r="G1077" s="1746"/>
      <c r="H1077" s="1746"/>
      <c r="I1077" s="1746"/>
      <c r="J1077" s="1746"/>
      <c r="K1077" s="1746"/>
      <c r="L1077" s="1746"/>
      <c r="M1077" s="1746"/>
      <c r="N1077" s="1746"/>
      <c r="O1077" s="1746"/>
      <c r="P1077" s="1746"/>
      <c r="Q1077" s="1746"/>
      <c r="R1077" s="1746"/>
      <c r="S1077" s="1746"/>
      <c r="T1077" s="1746"/>
      <c r="U1077" s="1746"/>
      <c r="V1077" s="1746"/>
      <c r="W1077" s="1746"/>
      <c r="X1077" s="1746"/>
      <c r="Y1077" s="1746"/>
      <c r="Z1077" s="1746"/>
      <c r="AA1077" s="1746"/>
      <c r="AB1077" s="1746"/>
      <c r="AC1077" s="1746"/>
      <c r="AD1077" s="1746"/>
      <c r="AE1077" s="1746"/>
      <c r="AF1077" s="1746"/>
      <c r="AG1077" s="1746"/>
      <c r="AH1077" s="1746"/>
      <c r="AI1077" s="1746"/>
      <c r="AJ1077" s="1746"/>
      <c r="AK1077" s="1746"/>
      <c r="AL1077" s="1746"/>
      <c r="AM1077" s="1746"/>
      <c r="AN1077" s="1746"/>
      <c r="AO1077" s="1746"/>
      <c r="AP1077" s="1746"/>
      <c r="AQ1077" s="1746"/>
      <c r="AR1077" s="1746"/>
      <c r="AS1077" s="11"/>
      <c r="AT1077" s="11"/>
      <c r="AV1077" s="1201"/>
      <c r="AW1077" s="1201"/>
      <c r="AX1077" s="1201"/>
      <c r="AY1077" s="1201"/>
    </row>
    <row r="1078" spans="1:51" ht="13.2" customHeight="1">
      <c r="A1078" s="111"/>
      <c r="B1078" s="11"/>
      <c r="C1078" s="1534"/>
      <c r="D1078" s="1534"/>
      <c r="E1078" s="11"/>
      <c r="F1078" s="11"/>
      <c r="G1078" s="11"/>
      <c r="H1078" s="11"/>
      <c r="I1078" s="11"/>
      <c r="J1078" s="11"/>
      <c r="K1078" s="11"/>
      <c r="L1078" s="11"/>
      <c r="M1078" s="11"/>
      <c r="N1078" s="11"/>
      <c r="O1078" s="11"/>
      <c r="P1078" s="11"/>
      <c r="Q1078" s="1060"/>
      <c r="R1078" s="1060"/>
      <c r="S1078" s="1060"/>
      <c r="T1078" s="1060"/>
      <c r="U1078" s="1060"/>
      <c r="V1078" s="1060"/>
      <c r="W1078" s="1060"/>
      <c r="X1078" s="1060"/>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201"/>
      <c r="AW1078" s="1201"/>
      <c r="AX1078" s="1201"/>
      <c r="AY1078" s="1201"/>
    </row>
    <row r="1079" spans="1:51" ht="13.2" customHeight="1">
      <c r="A1079" s="1288" t="s">
        <v>829</v>
      </c>
      <c r="B1079" s="1288"/>
      <c r="C1079" s="1371">
        <v>3</v>
      </c>
      <c r="D1079" s="1371"/>
      <c r="E1079" s="1709" t="s">
        <v>1661</v>
      </c>
      <c r="F1079" s="1709"/>
      <c r="G1079" s="1709"/>
      <c r="H1079" s="1709"/>
      <c r="I1079" s="1709"/>
      <c r="J1079" s="1709"/>
      <c r="K1079" s="1709"/>
      <c r="L1079" s="1709"/>
      <c r="M1079" s="1709"/>
      <c r="N1079" s="1709"/>
      <c r="O1079" s="1709"/>
      <c r="P1079" s="1709"/>
      <c r="Q1079" s="1709"/>
      <c r="R1079" s="1709"/>
      <c r="S1079" s="1709"/>
      <c r="T1079" s="1709"/>
      <c r="U1079" s="1709"/>
      <c r="V1079" s="1709"/>
      <c r="W1079" s="1709"/>
      <c r="X1079" s="1709"/>
      <c r="Y1079" s="1709"/>
      <c r="Z1079" s="1709"/>
      <c r="AA1079" s="1709"/>
      <c r="AB1079" s="1709"/>
      <c r="AC1079" s="1709"/>
      <c r="AD1079" s="1709"/>
      <c r="AE1079" s="1709"/>
      <c r="AF1079" s="1709"/>
      <c r="AG1079" s="1709"/>
      <c r="AH1079" s="1709"/>
      <c r="AI1079" s="1709"/>
      <c r="AJ1079" s="1709"/>
      <c r="AK1079" s="1709"/>
      <c r="AL1079" s="1709"/>
      <c r="AM1079" s="1709"/>
      <c r="AN1079" s="1709"/>
      <c r="AO1079" s="1709"/>
      <c r="AP1079" s="1709"/>
      <c r="AQ1079" s="1709"/>
      <c r="AR1079" s="1709"/>
      <c r="AS1079" s="11"/>
      <c r="AT1079" s="1201"/>
      <c r="AV1079" s="1201"/>
      <c r="AW1079" s="1201"/>
      <c r="AX1079" s="1201"/>
      <c r="AY1079" s="1201"/>
    </row>
    <row r="1080" spans="1:51" ht="13.2" customHeight="1">
      <c r="A1080" s="1058"/>
      <c r="B1080" s="1058"/>
      <c r="C1080" s="1371"/>
      <c r="D1080" s="1371"/>
      <c r="E1080" s="1709"/>
      <c r="F1080" s="1709"/>
      <c r="G1080" s="1709"/>
      <c r="H1080" s="1709"/>
      <c r="I1080" s="1709"/>
      <c r="J1080" s="1709"/>
      <c r="K1080" s="1709"/>
      <c r="L1080" s="1709"/>
      <c r="M1080" s="1709"/>
      <c r="N1080" s="1709"/>
      <c r="O1080" s="1709"/>
      <c r="P1080" s="1709"/>
      <c r="Q1080" s="1709"/>
      <c r="R1080" s="1709"/>
      <c r="S1080" s="1709"/>
      <c r="T1080" s="1709"/>
      <c r="U1080" s="1709"/>
      <c r="V1080" s="1709"/>
      <c r="W1080" s="1709"/>
      <c r="X1080" s="1709"/>
      <c r="Y1080" s="1709"/>
      <c r="Z1080" s="1709"/>
      <c r="AA1080" s="1709"/>
      <c r="AB1080" s="1709"/>
      <c r="AC1080" s="1709"/>
      <c r="AD1080" s="1709"/>
      <c r="AE1080" s="1709"/>
      <c r="AF1080" s="1709"/>
      <c r="AG1080" s="1709"/>
      <c r="AH1080" s="1709"/>
      <c r="AI1080" s="1709"/>
      <c r="AJ1080" s="1709"/>
      <c r="AK1080" s="1709"/>
      <c r="AL1080" s="1709"/>
      <c r="AM1080" s="1709"/>
      <c r="AN1080" s="1709"/>
      <c r="AO1080" s="1709"/>
      <c r="AP1080" s="1709"/>
      <c r="AQ1080" s="1709"/>
      <c r="AR1080" s="1709"/>
      <c r="AS1080" s="11"/>
      <c r="AT1080" s="1201"/>
      <c r="AV1080" s="1201"/>
      <c r="AW1080" s="1201"/>
      <c r="AX1080" s="1201"/>
      <c r="AY1080" s="1201"/>
    </row>
    <row r="1081" spans="1:51" ht="13.2" customHeight="1">
      <c r="A1081" s="1058"/>
      <c r="B1081" s="1058"/>
      <c r="C1081" s="1371"/>
      <c r="D1081" s="1371"/>
      <c r="E1081" s="1709"/>
      <c r="F1081" s="1709"/>
      <c r="G1081" s="1709"/>
      <c r="H1081" s="1709"/>
      <c r="I1081" s="1709"/>
      <c r="J1081" s="1709"/>
      <c r="K1081" s="1709"/>
      <c r="L1081" s="1709"/>
      <c r="M1081" s="1709"/>
      <c r="N1081" s="1709"/>
      <c r="O1081" s="1709"/>
      <c r="P1081" s="1709"/>
      <c r="Q1081" s="1709"/>
      <c r="R1081" s="1709"/>
      <c r="S1081" s="1709"/>
      <c r="T1081" s="1709"/>
      <c r="U1081" s="1709"/>
      <c r="V1081" s="1709"/>
      <c r="W1081" s="1709"/>
      <c r="X1081" s="1709"/>
      <c r="Y1081" s="1709"/>
      <c r="Z1081" s="1709"/>
      <c r="AA1081" s="1709"/>
      <c r="AB1081" s="1709"/>
      <c r="AC1081" s="1709"/>
      <c r="AD1081" s="1709"/>
      <c r="AE1081" s="1709"/>
      <c r="AF1081" s="1709"/>
      <c r="AG1081" s="1709"/>
      <c r="AH1081" s="1709"/>
      <c r="AI1081" s="1709"/>
      <c r="AJ1081" s="1709"/>
      <c r="AK1081" s="1709"/>
      <c r="AL1081" s="1709"/>
      <c r="AM1081" s="1709"/>
      <c r="AN1081" s="1709"/>
      <c r="AO1081" s="1709"/>
      <c r="AP1081" s="1709"/>
      <c r="AQ1081" s="1709"/>
      <c r="AR1081" s="1709"/>
      <c r="AS1081" s="11"/>
      <c r="AT1081" s="1201"/>
      <c r="AV1081" s="1201"/>
      <c r="AW1081" s="1201"/>
      <c r="AX1081" s="1201"/>
      <c r="AY1081" s="1201"/>
    </row>
    <row r="1082" spans="1:51" ht="13.2" customHeight="1">
      <c r="A1082" s="1058"/>
      <c r="B1082" s="1058"/>
      <c r="C1082" s="1371"/>
      <c r="D1082" s="1371"/>
      <c r="E1082" s="1709"/>
      <c r="F1082" s="1709"/>
      <c r="G1082" s="1709"/>
      <c r="H1082" s="1709"/>
      <c r="I1082" s="1709"/>
      <c r="J1082" s="1709"/>
      <c r="K1082" s="1709"/>
      <c r="L1082" s="1709"/>
      <c r="M1082" s="1709"/>
      <c r="N1082" s="1709"/>
      <c r="O1082" s="1709"/>
      <c r="P1082" s="1709"/>
      <c r="Q1082" s="1709"/>
      <c r="R1082" s="1709"/>
      <c r="S1082" s="1709"/>
      <c r="T1082" s="1709"/>
      <c r="U1082" s="1709"/>
      <c r="V1082" s="1709"/>
      <c r="W1082" s="1709"/>
      <c r="X1082" s="1709"/>
      <c r="Y1082" s="1709"/>
      <c r="Z1082" s="1709"/>
      <c r="AA1082" s="1709"/>
      <c r="AB1082" s="1709"/>
      <c r="AC1082" s="1709"/>
      <c r="AD1082" s="1709"/>
      <c r="AE1082" s="1709"/>
      <c r="AF1082" s="1709"/>
      <c r="AG1082" s="1709"/>
      <c r="AH1082" s="1709"/>
      <c r="AI1082" s="1709"/>
      <c r="AJ1082" s="1709"/>
      <c r="AK1082" s="1709"/>
      <c r="AL1082" s="1709"/>
      <c r="AM1082" s="1709"/>
      <c r="AN1082" s="1709"/>
      <c r="AO1082" s="1709"/>
      <c r="AP1082" s="1709"/>
      <c r="AQ1082" s="1709"/>
      <c r="AR1082" s="1709"/>
      <c r="AS1082" s="11"/>
      <c r="AT1082" s="1201"/>
      <c r="AV1082" s="1201"/>
      <c r="AW1082" s="1201"/>
      <c r="AX1082" s="1201"/>
      <c r="AY1082" s="1201"/>
    </row>
    <row r="1083" spans="1:51" ht="13.2" customHeight="1">
      <c r="A1083" s="1"/>
      <c r="B1083" s="19"/>
      <c r="C1083" s="1371"/>
      <c r="D1083" s="1371"/>
      <c r="E1083" s="1059"/>
      <c r="F1083" s="1059"/>
      <c r="G1083" s="1059"/>
      <c r="H1083" s="1059"/>
      <c r="I1083" s="1059"/>
      <c r="J1083" s="1059"/>
      <c r="K1083" s="1059"/>
      <c r="L1083" s="1059"/>
      <c r="M1083" s="1059"/>
      <c r="N1083" s="1059"/>
      <c r="O1083" s="1059"/>
      <c r="P1083" s="1059"/>
      <c r="Q1083" s="1059"/>
      <c r="R1083" s="1059"/>
      <c r="S1083" s="1059"/>
      <c r="T1083" s="1059"/>
      <c r="U1083" s="1059"/>
      <c r="V1083" s="1059"/>
      <c r="W1083" s="1059"/>
      <c r="X1083" s="1059"/>
      <c r="Y1083" s="1059"/>
      <c r="Z1083" s="1059"/>
      <c r="AA1083" s="1059"/>
      <c r="AB1083" s="1059"/>
      <c r="AC1083" s="1059"/>
      <c r="AD1083" s="1059"/>
      <c r="AE1083" s="1059"/>
      <c r="AF1083" s="1059"/>
      <c r="AG1083" s="1059"/>
      <c r="AH1083" s="1059"/>
      <c r="AI1083" s="1059"/>
      <c r="AJ1083" s="1059"/>
      <c r="AK1083" s="1059"/>
      <c r="AL1083" s="1201"/>
      <c r="AM1083" s="1201"/>
      <c r="AN1083" s="1201"/>
      <c r="AO1083" s="1201"/>
      <c r="AP1083" s="1201"/>
      <c r="AQ1083" s="1201"/>
      <c r="AR1083" s="1201"/>
      <c r="AS1083" s="11"/>
      <c r="AT1083" s="1201"/>
      <c r="AV1083" s="1201"/>
      <c r="AW1083" s="1201"/>
      <c r="AX1083" s="1201"/>
      <c r="AY1083" s="1201"/>
    </row>
    <row r="1084" spans="1:51" ht="13.2" customHeight="1">
      <c r="A1084" s="1288" t="s">
        <v>829</v>
      </c>
      <c r="B1084" s="1288"/>
      <c r="C1084" s="1371">
        <v>4</v>
      </c>
      <c r="D1084" s="1371"/>
      <c r="E1084" s="1709" t="s">
        <v>1662</v>
      </c>
      <c r="F1084" s="1709"/>
      <c r="G1084" s="1709"/>
      <c r="H1084" s="1709"/>
      <c r="I1084" s="1709"/>
      <c r="J1084" s="1709"/>
      <c r="K1084" s="1709"/>
      <c r="L1084" s="1709"/>
      <c r="M1084" s="1709"/>
      <c r="N1084" s="1709"/>
      <c r="O1084" s="1709"/>
      <c r="P1084" s="1709"/>
      <c r="Q1084" s="1709"/>
      <c r="R1084" s="1709"/>
      <c r="S1084" s="1709"/>
      <c r="T1084" s="1709"/>
      <c r="U1084" s="1709"/>
      <c r="V1084" s="1709"/>
      <c r="W1084" s="1709"/>
      <c r="X1084" s="1709"/>
      <c r="Y1084" s="1709"/>
      <c r="Z1084" s="1709"/>
      <c r="AA1084" s="1709"/>
      <c r="AB1084" s="1709"/>
      <c r="AC1084" s="1709"/>
      <c r="AD1084" s="1709"/>
      <c r="AE1084" s="1709"/>
      <c r="AF1084" s="1709"/>
      <c r="AG1084" s="1709"/>
      <c r="AH1084" s="1709"/>
      <c r="AI1084" s="1709"/>
      <c r="AJ1084" s="1709"/>
      <c r="AK1084" s="1709"/>
      <c r="AL1084" s="1709"/>
      <c r="AM1084" s="1709"/>
      <c r="AN1084" s="1709"/>
      <c r="AO1084" s="1709"/>
      <c r="AP1084" s="1709"/>
      <c r="AQ1084" s="1709"/>
      <c r="AR1084" s="1709"/>
      <c r="AS1084" s="11"/>
      <c r="AT1084" s="1201"/>
    </row>
    <row r="1085" spans="1:51" ht="13.2" customHeight="1">
      <c r="A1085" s="1058"/>
      <c r="B1085" s="1058"/>
      <c r="C1085" s="1371"/>
      <c r="D1085" s="1371"/>
      <c r="E1085" s="1709"/>
      <c r="F1085" s="1709"/>
      <c r="G1085" s="1709"/>
      <c r="H1085" s="1709"/>
      <c r="I1085" s="1709"/>
      <c r="J1085" s="1709"/>
      <c r="K1085" s="1709"/>
      <c r="L1085" s="1709"/>
      <c r="M1085" s="1709"/>
      <c r="N1085" s="1709"/>
      <c r="O1085" s="1709"/>
      <c r="P1085" s="1709"/>
      <c r="Q1085" s="1709"/>
      <c r="R1085" s="1709"/>
      <c r="S1085" s="1709"/>
      <c r="T1085" s="1709"/>
      <c r="U1085" s="1709"/>
      <c r="V1085" s="1709"/>
      <c r="W1085" s="1709"/>
      <c r="X1085" s="1709"/>
      <c r="Y1085" s="1709"/>
      <c r="Z1085" s="1709"/>
      <c r="AA1085" s="1709"/>
      <c r="AB1085" s="1709"/>
      <c r="AC1085" s="1709"/>
      <c r="AD1085" s="1709"/>
      <c r="AE1085" s="1709"/>
      <c r="AF1085" s="1709"/>
      <c r="AG1085" s="1709"/>
      <c r="AH1085" s="1709"/>
      <c r="AI1085" s="1709"/>
      <c r="AJ1085" s="1709"/>
      <c r="AK1085" s="1709"/>
      <c r="AL1085" s="1709"/>
      <c r="AM1085" s="1709"/>
      <c r="AN1085" s="1709"/>
      <c r="AO1085" s="1709"/>
      <c r="AP1085" s="1709"/>
      <c r="AQ1085" s="1709"/>
      <c r="AR1085" s="1709"/>
      <c r="AS1085" s="11"/>
      <c r="AT1085" s="1201"/>
    </row>
    <row r="1086" spans="1:51" ht="13.2" customHeight="1">
      <c r="A1086" s="1058"/>
      <c r="B1086" s="1058"/>
      <c r="C1086" s="1371"/>
      <c r="D1086" s="1371"/>
      <c r="E1086" s="1709"/>
      <c r="F1086" s="1709"/>
      <c r="G1086" s="1709"/>
      <c r="H1086" s="1709"/>
      <c r="I1086" s="1709"/>
      <c r="J1086" s="1709"/>
      <c r="K1086" s="1709"/>
      <c r="L1086" s="1709"/>
      <c r="M1086" s="1709"/>
      <c r="N1086" s="1709"/>
      <c r="O1086" s="1709"/>
      <c r="P1086" s="1709"/>
      <c r="Q1086" s="1709"/>
      <c r="R1086" s="1709"/>
      <c r="S1086" s="1709"/>
      <c r="T1086" s="1709"/>
      <c r="U1086" s="1709"/>
      <c r="V1086" s="1709"/>
      <c r="W1086" s="1709"/>
      <c r="X1086" s="1709"/>
      <c r="Y1086" s="1709"/>
      <c r="Z1086" s="1709"/>
      <c r="AA1086" s="1709"/>
      <c r="AB1086" s="1709"/>
      <c r="AC1086" s="1709"/>
      <c r="AD1086" s="1709"/>
      <c r="AE1086" s="1709"/>
      <c r="AF1086" s="1709"/>
      <c r="AG1086" s="1709"/>
      <c r="AH1086" s="1709"/>
      <c r="AI1086" s="1709"/>
      <c r="AJ1086" s="1709"/>
      <c r="AK1086" s="1709"/>
      <c r="AL1086" s="1709"/>
      <c r="AM1086" s="1709"/>
      <c r="AN1086" s="1709"/>
      <c r="AO1086" s="1709"/>
      <c r="AP1086" s="1709"/>
      <c r="AQ1086" s="1709"/>
      <c r="AR1086" s="1709"/>
      <c r="AS1086" s="11"/>
      <c r="AT1086" s="1201"/>
    </row>
    <row r="1087" spans="1:51" ht="13.2" customHeight="1">
      <c r="A1087" s="1058"/>
      <c r="B1087" s="1058"/>
      <c r="C1087" s="1371"/>
      <c r="D1087" s="1371"/>
      <c r="E1087" s="1709"/>
      <c r="F1087" s="1709"/>
      <c r="G1087" s="1709"/>
      <c r="H1087" s="1709"/>
      <c r="I1087" s="1709"/>
      <c r="J1087" s="1709"/>
      <c r="K1087" s="1709"/>
      <c r="L1087" s="1709"/>
      <c r="M1087" s="1709"/>
      <c r="N1087" s="1709"/>
      <c r="O1087" s="1709"/>
      <c r="P1087" s="1709"/>
      <c r="Q1087" s="1709"/>
      <c r="R1087" s="1709"/>
      <c r="S1087" s="1709"/>
      <c r="T1087" s="1709"/>
      <c r="U1087" s="1709"/>
      <c r="V1087" s="1709"/>
      <c r="W1087" s="1709"/>
      <c r="X1087" s="1709"/>
      <c r="Y1087" s="1709"/>
      <c r="Z1087" s="1709"/>
      <c r="AA1087" s="1709"/>
      <c r="AB1087" s="1709"/>
      <c r="AC1087" s="1709"/>
      <c r="AD1087" s="1709"/>
      <c r="AE1087" s="1709"/>
      <c r="AF1087" s="1709"/>
      <c r="AG1087" s="1709"/>
      <c r="AH1087" s="1709"/>
      <c r="AI1087" s="1709"/>
      <c r="AJ1087" s="1709"/>
      <c r="AK1087" s="1709"/>
      <c r="AL1087" s="1709"/>
      <c r="AM1087" s="1709"/>
      <c r="AN1087" s="1709"/>
      <c r="AO1087" s="1709"/>
      <c r="AP1087" s="1709"/>
      <c r="AQ1087" s="1709"/>
      <c r="AR1087" s="1709"/>
      <c r="AS1087" s="11"/>
      <c r="AT1087" s="1201"/>
    </row>
    <row r="1088" spans="1:51" ht="13.2" customHeight="1">
      <c r="A1088" s="1058"/>
      <c r="B1088" s="1058"/>
      <c r="C1088" s="1371"/>
      <c r="D1088" s="1371"/>
      <c r="E1088" s="1709"/>
      <c r="F1088" s="1709"/>
      <c r="G1088" s="1709"/>
      <c r="H1088" s="1709"/>
      <c r="I1088" s="1709"/>
      <c r="J1088" s="1709"/>
      <c r="K1088" s="1709"/>
      <c r="L1088" s="1709"/>
      <c r="M1088" s="1709"/>
      <c r="N1088" s="1709"/>
      <c r="O1088" s="1709"/>
      <c r="P1088" s="1709"/>
      <c r="Q1088" s="1709"/>
      <c r="R1088" s="1709"/>
      <c r="S1088" s="1709"/>
      <c r="T1088" s="1709"/>
      <c r="U1088" s="1709"/>
      <c r="V1088" s="1709"/>
      <c r="W1088" s="1709"/>
      <c r="X1088" s="1709"/>
      <c r="Y1088" s="1709"/>
      <c r="Z1088" s="1709"/>
      <c r="AA1088" s="1709"/>
      <c r="AB1088" s="1709"/>
      <c r="AC1088" s="1709"/>
      <c r="AD1088" s="1709"/>
      <c r="AE1088" s="1709"/>
      <c r="AF1088" s="1709"/>
      <c r="AG1088" s="1709"/>
      <c r="AH1088" s="1709"/>
      <c r="AI1088" s="1709"/>
      <c r="AJ1088" s="1709"/>
      <c r="AK1088" s="1709"/>
      <c r="AL1088" s="1709"/>
      <c r="AM1088" s="1709"/>
      <c r="AN1088" s="1709"/>
      <c r="AO1088" s="1709"/>
      <c r="AP1088" s="1709"/>
      <c r="AQ1088" s="1709"/>
      <c r="AR1088" s="1709"/>
      <c r="AS1088" s="11"/>
      <c r="AT1088" s="1201"/>
    </row>
    <row r="1089" spans="1:45" ht="13.2" customHeight="1">
      <c r="A1089" s="1058"/>
      <c r="B1089" s="1058"/>
      <c r="C1089" s="1371"/>
      <c r="D1089" s="1371"/>
      <c r="E1089" s="1059"/>
      <c r="F1089" s="1059"/>
      <c r="G1089" s="1059"/>
      <c r="H1089" s="1059"/>
      <c r="I1089" s="1059"/>
      <c r="J1089" s="1059"/>
      <c r="K1089" s="1059"/>
      <c r="L1089" s="1059"/>
      <c r="M1089" s="1059"/>
      <c r="N1089" s="1059"/>
      <c r="O1089" s="1059"/>
      <c r="P1089" s="1059"/>
      <c r="Q1089" s="1059"/>
      <c r="R1089" s="1059"/>
      <c r="S1089" s="1059"/>
      <c r="T1089" s="1059"/>
      <c r="U1089" s="1059"/>
      <c r="V1089" s="1059"/>
      <c r="W1089" s="1059"/>
      <c r="X1089" s="1059"/>
      <c r="Y1089" s="1059"/>
      <c r="Z1089" s="1059"/>
      <c r="AA1089" s="1059"/>
      <c r="AB1089" s="1059"/>
      <c r="AC1089" s="1059"/>
      <c r="AD1089" s="1059"/>
      <c r="AE1089" s="1059"/>
      <c r="AF1089" s="1059"/>
      <c r="AG1089" s="1059"/>
      <c r="AH1089" s="1059"/>
      <c r="AI1089" s="1059"/>
      <c r="AJ1089" s="1059"/>
      <c r="AK1089" s="1059"/>
      <c r="AS1089" s="11"/>
    </row>
    <row r="1090" spans="1:45" ht="13.2" customHeight="1">
      <c r="A1090" s="1288" t="s">
        <v>829</v>
      </c>
      <c r="B1090" s="1288"/>
      <c r="C1090" s="1371">
        <v>5</v>
      </c>
      <c r="D1090" s="1371"/>
      <c r="E1090" s="1709" t="s">
        <v>1663</v>
      </c>
      <c r="F1090" s="1709"/>
      <c r="G1090" s="1709"/>
      <c r="H1090" s="1709"/>
      <c r="I1090" s="1709"/>
      <c r="J1090" s="1709"/>
      <c r="K1090" s="1709"/>
      <c r="L1090" s="1709"/>
      <c r="M1090" s="1709"/>
      <c r="N1090" s="1709"/>
      <c r="O1090" s="1709"/>
      <c r="P1090" s="1709"/>
      <c r="Q1090" s="1709"/>
      <c r="R1090" s="1709"/>
      <c r="S1090" s="1709"/>
      <c r="T1090" s="1709"/>
      <c r="U1090" s="1709"/>
      <c r="V1090" s="1709"/>
      <c r="W1090" s="1709"/>
      <c r="X1090" s="1709"/>
      <c r="Y1090" s="1709"/>
      <c r="Z1090" s="1709"/>
      <c r="AA1090" s="1709"/>
      <c r="AB1090" s="1709"/>
      <c r="AC1090" s="1709"/>
      <c r="AD1090" s="1709"/>
      <c r="AE1090" s="1709"/>
      <c r="AF1090" s="1709"/>
      <c r="AG1090" s="1709"/>
      <c r="AH1090" s="1709"/>
      <c r="AI1090" s="1709"/>
      <c r="AJ1090" s="1709"/>
      <c r="AK1090" s="1709"/>
      <c r="AL1090" s="1709"/>
      <c r="AM1090" s="1709"/>
      <c r="AN1090" s="1709"/>
      <c r="AO1090" s="1709"/>
      <c r="AP1090" s="1709"/>
      <c r="AQ1090" s="1709"/>
      <c r="AR1090" s="1709"/>
      <c r="AS1090" s="11"/>
    </row>
    <row r="1091" spans="1:45" ht="13.2" customHeight="1">
      <c r="A1091" s="2"/>
      <c r="B1091" s="2"/>
      <c r="C1091" s="1371"/>
      <c r="D1091" s="1371"/>
      <c r="E1091" s="1709"/>
      <c r="F1091" s="1709"/>
      <c r="G1091" s="1709"/>
      <c r="H1091" s="1709"/>
      <c r="I1091" s="1709"/>
      <c r="J1091" s="1709"/>
      <c r="K1091" s="1709"/>
      <c r="L1091" s="1709"/>
      <c r="M1091" s="1709"/>
      <c r="N1091" s="1709"/>
      <c r="O1091" s="1709"/>
      <c r="P1091" s="1709"/>
      <c r="Q1091" s="1709"/>
      <c r="R1091" s="1709"/>
      <c r="S1091" s="1709"/>
      <c r="T1091" s="1709"/>
      <c r="U1091" s="1709"/>
      <c r="V1091" s="1709"/>
      <c r="W1091" s="1709"/>
      <c r="X1091" s="1709"/>
      <c r="Y1091" s="1709"/>
      <c r="Z1091" s="1709"/>
      <c r="AA1091" s="1709"/>
      <c r="AB1091" s="1709"/>
      <c r="AC1091" s="1709"/>
      <c r="AD1091" s="1709"/>
      <c r="AE1091" s="1709"/>
      <c r="AF1091" s="1709"/>
      <c r="AG1091" s="1709"/>
      <c r="AH1091" s="1709"/>
      <c r="AI1091" s="1709"/>
      <c r="AJ1091" s="1709"/>
      <c r="AK1091" s="1709"/>
      <c r="AL1091" s="1709"/>
      <c r="AM1091" s="1709"/>
      <c r="AN1091" s="1709"/>
      <c r="AO1091" s="1709"/>
      <c r="AP1091" s="1709"/>
      <c r="AQ1091" s="1709"/>
      <c r="AR1091" s="1709"/>
      <c r="AS1091" s="11"/>
    </row>
    <row r="1092" spans="1:45" ht="13.2" customHeight="1">
      <c r="A1092" s="2"/>
      <c r="B1092" s="2"/>
      <c r="C1092" s="1371"/>
      <c r="D1092" s="1371"/>
      <c r="E1092" s="1709"/>
      <c r="F1092" s="1709"/>
      <c r="G1092" s="1709"/>
      <c r="H1092" s="1709"/>
      <c r="I1092" s="1709"/>
      <c r="J1092" s="1709"/>
      <c r="K1092" s="1709"/>
      <c r="L1092" s="1709"/>
      <c r="M1092" s="1709"/>
      <c r="N1092" s="1709"/>
      <c r="O1092" s="1709"/>
      <c r="P1092" s="1709"/>
      <c r="Q1092" s="1709"/>
      <c r="R1092" s="1709"/>
      <c r="S1092" s="1709"/>
      <c r="T1092" s="1709"/>
      <c r="U1092" s="1709"/>
      <c r="V1092" s="1709"/>
      <c r="W1092" s="1709"/>
      <c r="X1092" s="1709"/>
      <c r="Y1092" s="1709"/>
      <c r="Z1092" s="1709"/>
      <c r="AA1092" s="1709"/>
      <c r="AB1092" s="1709"/>
      <c r="AC1092" s="1709"/>
      <c r="AD1092" s="1709"/>
      <c r="AE1092" s="1709"/>
      <c r="AF1092" s="1709"/>
      <c r="AG1092" s="1709"/>
      <c r="AH1092" s="1709"/>
      <c r="AI1092" s="1709"/>
      <c r="AJ1092" s="1709"/>
      <c r="AK1092" s="1709"/>
      <c r="AL1092" s="1709"/>
      <c r="AM1092" s="1709"/>
      <c r="AN1092" s="1709"/>
      <c r="AO1092" s="1709"/>
      <c r="AP1092" s="1709"/>
      <c r="AQ1092" s="1709"/>
      <c r="AR1092" s="1709"/>
      <c r="AS1092" s="11"/>
    </row>
    <row r="1093" spans="1:45" ht="13.2" customHeight="1">
      <c r="A1093" s="68"/>
      <c r="B1093" s="19"/>
      <c r="C1093" s="1371"/>
      <c r="D1093" s="1371"/>
      <c r="E1093" s="1059"/>
      <c r="F1093" s="1059"/>
      <c r="G1093" s="1059"/>
      <c r="H1093" s="1059"/>
      <c r="I1093" s="1059"/>
      <c r="J1093" s="1059"/>
      <c r="K1093" s="1059"/>
      <c r="L1093" s="1059"/>
      <c r="M1093" s="1059"/>
      <c r="N1093" s="1059"/>
      <c r="O1093" s="1059"/>
      <c r="P1093" s="1059"/>
      <c r="Q1093" s="1059"/>
      <c r="R1093" s="1059"/>
      <c r="S1093" s="1059"/>
      <c r="T1093" s="1059"/>
      <c r="U1093" s="1059"/>
      <c r="V1093" s="1059"/>
      <c r="W1093" s="1059"/>
      <c r="X1093" s="1059"/>
      <c r="Y1093" s="1059"/>
      <c r="Z1093" s="1059"/>
      <c r="AA1093" s="1059"/>
      <c r="AB1093" s="1059"/>
      <c r="AC1093" s="1059"/>
      <c r="AD1093" s="1059"/>
      <c r="AE1093" s="1059"/>
      <c r="AF1093" s="1059"/>
      <c r="AG1093" s="1059"/>
      <c r="AH1093" s="1059"/>
      <c r="AI1093" s="1059"/>
      <c r="AJ1093" s="1059"/>
      <c r="AK1093" s="1059"/>
      <c r="AS1093" s="11"/>
    </row>
    <row r="1094" spans="1:45" ht="13.2" customHeight="1">
      <c r="A1094" s="1288" t="s">
        <v>829</v>
      </c>
      <c r="B1094" s="1288"/>
      <c r="C1094" s="1371">
        <v>6</v>
      </c>
      <c r="D1094" s="1371"/>
      <c r="E1094" s="1709" t="s">
        <v>1664</v>
      </c>
      <c r="F1094" s="1709"/>
      <c r="G1094" s="1709"/>
      <c r="H1094" s="1709"/>
      <c r="I1094" s="1709"/>
      <c r="J1094" s="1709"/>
      <c r="K1094" s="1709"/>
      <c r="L1094" s="1709"/>
      <c r="M1094" s="1709"/>
      <c r="N1094" s="1709"/>
      <c r="O1094" s="1709"/>
      <c r="P1094" s="1709"/>
      <c r="Q1094" s="1709"/>
      <c r="R1094" s="1709"/>
      <c r="S1094" s="1709"/>
      <c r="T1094" s="1709"/>
      <c r="U1094" s="1709"/>
      <c r="V1094" s="1709"/>
      <c r="W1094" s="1709"/>
      <c r="X1094" s="1709"/>
      <c r="Y1094" s="1709"/>
      <c r="Z1094" s="1709"/>
      <c r="AA1094" s="1709"/>
      <c r="AB1094" s="1709"/>
      <c r="AC1094" s="1709"/>
      <c r="AD1094" s="1709"/>
      <c r="AE1094" s="1709"/>
      <c r="AF1094" s="1709"/>
      <c r="AG1094" s="1709"/>
      <c r="AH1094" s="1709"/>
      <c r="AI1094" s="1709"/>
      <c r="AJ1094" s="1709"/>
      <c r="AK1094" s="1709"/>
      <c r="AL1094" s="1709"/>
      <c r="AM1094" s="1709"/>
      <c r="AN1094" s="1709"/>
      <c r="AO1094" s="1709"/>
      <c r="AP1094" s="1709"/>
      <c r="AQ1094" s="1709"/>
      <c r="AR1094" s="1709"/>
      <c r="AS1094" s="11"/>
    </row>
    <row r="1095" spans="1:45" ht="13.2" customHeight="1">
      <c r="A1095" s="1058"/>
      <c r="B1095" s="1058"/>
      <c r="C1095" s="1058"/>
      <c r="D1095" s="1058"/>
      <c r="E1095" s="1709"/>
      <c r="F1095" s="1709"/>
      <c r="G1095" s="1709"/>
      <c r="H1095" s="1709"/>
      <c r="I1095" s="1709"/>
      <c r="J1095" s="1709"/>
      <c r="K1095" s="1709"/>
      <c r="L1095" s="1709"/>
      <c r="M1095" s="1709"/>
      <c r="N1095" s="1709"/>
      <c r="O1095" s="1709"/>
      <c r="P1095" s="1709"/>
      <c r="Q1095" s="1709"/>
      <c r="R1095" s="1709"/>
      <c r="S1095" s="1709"/>
      <c r="T1095" s="1709"/>
      <c r="U1095" s="1709"/>
      <c r="V1095" s="1709"/>
      <c r="W1095" s="1709"/>
      <c r="X1095" s="1709"/>
      <c r="Y1095" s="1709"/>
      <c r="Z1095" s="1709"/>
      <c r="AA1095" s="1709"/>
      <c r="AB1095" s="1709"/>
      <c r="AC1095" s="1709"/>
      <c r="AD1095" s="1709"/>
      <c r="AE1095" s="1709"/>
      <c r="AF1095" s="1709"/>
      <c r="AG1095" s="1709"/>
      <c r="AH1095" s="1709"/>
      <c r="AI1095" s="1709"/>
      <c r="AJ1095" s="1709"/>
      <c r="AK1095" s="1709"/>
      <c r="AL1095" s="1709"/>
      <c r="AM1095" s="1709"/>
      <c r="AN1095" s="1709"/>
      <c r="AO1095" s="1709"/>
      <c r="AP1095" s="1709"/>
      <c r="AQ1095" s="1709"/>
      <c r="AR1095" s="1709"/>
      <c r="AS1095" s="11"/>
    </row>
    <row r="1096" spans="1:45" ht="13.2" customHeight="1">
      <c r="A1096" s="1058"/>
      <c r="B1096" s="1058"/>
      <c r="C1096" s="1371"/>
      <c r="D1096" s="1371"/>
      <c r="E1096" s="1709"/>
      <c r="F1096" s="1709"/>
      <c r="G1096" s="1709"/>
      <c r="H1096" s="1709"/>
      <c r="I1096" s="1709"/>
      <c r="J1096" s="1709"/>
      <c r="K1096" s="1709"/>
      <c r="L1096" s="1709"/>
      <c r="M1096" s="1709"/>
      <c r="N1096" s="1709"/>
      <c r="O1096" s="1709"/>
      <c r="P1096" s="1709"/>
      <c r="Q1096" s="1709"/>
      <c r="R1096" s="1709"/>
      <c r="S1096" s="1709"/>
      <c r="T1096" s="1709"/>
      <c r="U1096" s="1709"/>
      <c r="V1096" s="1709"/>
      <c r="W1096" s="1709"/>
      <c r="X1096" s="1709"/>
      <c r="Y1096" s="1709"/>
      <c r="Z1096" s="1709"/>
      <c r="AA1096" s="1709"/>
      <c r="AB1096" s="1709"/>
      <c r="AC1096" s="1709"/>
      <c r="AD1096" s="1709"/>
      <c r="AE1096" s="1709"/>
      <c r="AF1096" s="1709"/>
      <c r="AG1096" s="1709"/>
      <c r="AH1096" s="1709"/>
      <c r="AI1096" s="1709"/>
      <c r="AJ1096" s="1709"/>
      <c r="AK1096" s="1709"/>
      <c r="AL1096" s="1709"/>
      <c r="AM1096" s="1709"/>
      <c r="AN1096" s="1709"/>
      <c r="AO1096" s="1709"/>
      <c r="AP1096" s="1709"/>
      <c r="AQ1096" s="1709"/>
      <c r="AR1096" s="1709"/>
      <c r="AS1096" s="11"/>
    </row>
    <row r="1097" spans="1:45" ht="13.2" customHeight="1">
      <c r="A1097" s="68"/>
      <c r="B1097" s="19"/>
      <c r="C1097" s="1371"/>
      <c r="D1097" s="1371"/>
      <c r="E1097" s="1059"/>
      <c r="F1097" s="1059"/>
      <c r="G1097" s="1059"/>
      <c r="H1097" s="1059"/>
      <c r="I1097" s="1059"/>
      <c r="J1097" s="1059"/>
      <c r="K1097" s="1059"/>
      <c r="L1097" s="1059"/>
      <c r="M1097" s="1059"/>
      <c r="N1097" s="1059"/>
      <c r="O1097" s="1059"/>
      <c r="P1097" s="1059"/>
      <c r="Q1097" s="1059"/>
      <c r="R1097" s="1059"/>
      <c r="S1097" s="1059"/>
      <c r="T1097" s="1059"/>
      <c r="U1097" s="1059"/>
      <c r="V1097" s="1059"/>
      <c r="W1097" s="1059"/>
      <c r="X1097" s="1059"/>
      <c r="Y1097" s="1059"/>
      <c r="Z1097" s="1059"/>
      <c r="AA1097" s="1059"/>
      <c r="AB1097" s="1059"/>
      <c r="AC1097" s="1059"/>
      <c r="AD1097" s="1059"/>
      <c r="AE1097" s="1059"/>
      <c r="AF1097" s="1059"/>
      <c r="AG1097" s="1059"/>
      <c r="AH1097" s="1059"/>
      <c r="AI1097" s="1059"/>
      <c r="AJ1097" s="1059"/>
      <c r="AK1097" s="1059"/>
      <c r="AS1097" s="11"/>
    </row>
    <row r="1098" spans="1:45" ht="13.2" customHeight="1">
      <c r="A1098" s="1288" t="s">
        <v>829</v>
      </c>
      <c r="B1098" s="1288"/>
      <c r="C1098" s="1371">
        <v>7</v>
      </c>
      <c r="D1098" s="1371"/>
      <c r="E1098" s="1709" t="s">
        <v>1665</v>
      </c>
      <c r="F1098" s="1709"/>
      <c r="G1098" s="1709"/>
      <c r="H1098" s="1709"/>
      <c r="I1098" s="1709"/>
      <c r="J1098" s="1709"/>
      <c r="K1098" s="1709"/>
      <c r="L1098" s="1709"/>
      <c r="M1098" s="1709"/>
      <c r="N1098" s="1709"/>
      <c r="O1098" s="1709"/>
      <c r="P1098" s="1709"/>
      <c r="Q1098" s="1709"/>
      <c r="R1098" s="1709"/>
      <c r="S1098" s="1709"/>
      <c r="T1098" s="1709"/>
      <c r="U1098" s="1709"/>
      <c r="V1098" s="1709"/>
      <c r="W1098" s="1709"/>
      <c r="X1098" s="1709"/>
      <c r="Y1098" s="1709"/>
      <c r="Z1098" s="1709"/>
      <c r="AA1098" s="1709"/>
      <c r="AB1098" s="1709"/>
      <c r="AC1098" s="1709"/>
      <c r="AD1098" s="1709"/>
      <c r="AE1098" s="1709"/>
      <c r="AF1098" s="1709"/>
      <c r="AG1098" s="1709"/>
      <c r="AH1098" s="1709"/>
      <c r="AI1098" s="1709"/>
      <c r="AJ1098" s="1709"/>
      <c r="AK1098" s="1709"/>
      <c r="AL1098" s="1709"/>
      <c r="AM1098" s="1709"/>
      <c r="AN1098" s="1709"/>
      <c r="AO1098" s="1709"/>
      <c r="AP1098" s="1709"/>
      <c r="AQ1098" s="1709"/>
      <c r="AR1098" s="1709"/>
      <c r="AS1098" s="11"/>
    </row>
    <row r="1099" spans="1:45" ht="13.2" customHeight="1">
      <c r="A1099" s="1058"/>
      <c r="B1099" s="1058"/>
      <c r="C1099" s="1371"/>
      <c r="D1099" s="1371"/>
      <c r="E1099" s="1709"/>
      <c r="F1099" s="1709"/>
      <c r="G1099" s="1709"/>
      <c r="H1099" s="1709"/>
      <c r="I1099" s="1709"/>
      <c r="J1099" s="1709"/>
      <c r="K1099" s="1709"/>
      <c r="L1099" s="1709"/>
      <c r="M1099" s="1709"/>
      <c r="N1099" s="1709"/>
      <c r="O1099" s="1709"/>
      <c r="P1099" s="1709"/>
      <c r="Q1099" s="1709"/>
      <c r="R1099" s="1709"/>
      <c r="S1099" s="1709"/>
      <c r="T1099" s="1709"/>
      <c r="U1099" s="1709"/>
      <c r="V1099" s="1709"/>
      <c r="W1099" s="1709"/>
      <c r="X1099" s="1709"/>
      <c r="Y1099" s="1709"/>
      <c r="Z1099" s="1709"/>
      <c r="AA1099" s="1709"/>
      <c r="AB1099" s="1709"/>
      <c r="AC1099" s="1709"/>
      <c r="AD1099" s="1709"/>
      <c r="AE1099" s="1709"/>
      <c r="AF1099" s="1709"/>
      <c r="AG1099" s="1709"/>
      <c r="AH1099" s="1709"/>
      <c r="AI1099" s="1709"/>
      <c r="AJ1099" s="1709"/>
      <c r="AK1099" s="1709"/>
      <c r="AL1099" s="1709"/>
      <c r="AM1099" s="1709"/>
      <c r="AN1099" s="1709"/>
      <c r="AO1099" s="1709"/>
      <c r="AP1099" s="1709"/>
      <c r="AQ1099" s="1709"/>
      <c r="AR1099" s="1709"/>
      <c r="AS1099" s="11"/>
    </row>
    <row r="1100" spans="1:45" ht="13.2" customHeight="1">
      <c r="A1100" s="1058"/>
      <c r="B1100" s="1058"/>
      <c r="C1100" s="1371"/>
      <c r="D1100" s="1371"/>
      <c r="E1100" s="1709"/>
      <c r="F1100" s="1709"/>
      <c r="G1100" s="1709"/>
      <c r="H1100" s="1709"/>
      <c r="I1100" s="1709"/>
      <c r="J1100" s="1709"/>
      <c r="K1100" s="1709"/>
      <c r="L1100" s="1709"/>
      <c r="M1100" s="1709"/>
      <c r="N1100" s="1709"/>
      <c r="O1100" s="1709"/>
      <c r="P1100" s="1709"/>
      <c r="Q1100" s="1709"/>
      <c r="R1100" s="1709"/>
      <c r="S1100" s="1709"/>
      <c r="T1100" s="1709"/>
      <c r="U1100" s="1709"/>
      <c r="V1100" s="1709"/>
      <c r="W1100" s="1709"/>
      <c r="X1100" s="1709"/>
      <c r="Y1100" s="1709"/>
      <c r="Z1100" s="1709"/>
      <c r="AA1100" s="1709"/>
      <c r="AB1100" s="1709"/>
      <c r="AC1100" s="1709"/>
      <c r="AD1100" s="1709"/>
      <c r="AE1100" s="1709"/>
      <c r="AF1100" s="1709"/>
      <c r="AG1100" s="1709"/>
      <c r="AH1100" s="1709"/>
      <c r="AI1100" s="1709"/>
      <c r="AJ1100" s="1709"/>
      <c r="AK1100" s="1709"/>
      <c r="AL1100" s="1709"/>
      <c r="AM1100" s="1709"/>
      <c r="AN1100" s="1709"/>
      <c r="AO1100" s="1709"/>
      <c r="AP1100" s="1709"/>
      <c r="AQ1100" s="1709"/>
      <c r="AR1100" s="1709"/>
      <c r="AS1100" s="11"/>
    </row>
    <row r="1101" spans="1:45" ht="13.2" customHeight="1">
      <c r="A1101" s="1058"/>
      <c r="B1101" s="1058"/>
      <c r="C1101" s="1371"/>
      <c r="D1101" s="1371"/>
      <c r="E1101" s="1059"/>
      <c r="F1101" s="1059"/>
      <c r="G1101" s="1059"/>
      <c r="H1101" s="1059"/>
      <c r="I1101" s="1059"/>
      <c r="J1101" s="1059"/>
      <c r="K1101" s="1059"/>
      <c r="L1101" s="1059"/>
      <c r="M1101" s="1059"/>
      <c r="N1101" s="1059"/>
      <c r="O1101" s="1059"/>
      <c r="P1101" s="1059"/>
      <c r="Q1101" s="1059"/>
      <c r="R1101" s="1059"/>
      <c r="S1101" s="1059"/>
      <c r="T1101" s="1059"/>
      <c r="U1101" s="1059"/>
      <c r="V1101" s="1059"/>
      <c r="W1101" s="1059"/>
      <c r="X1101" s="1059"/>
      <c r="Y1101" s="1059"/>
      <c r="Z1101" s="1059"/>
      <c r="AA1101" s="1059"/>
      <c r="AB1101" s="1059"/>
      <c r="AC1101" s="1059"/>
      <c r="AD1101" s="1059"/>
      <c r="AE1101" s="1059"/>
      <c r="AF1101" s="1059"/>
      <c r="AG1101" s="1059"/>
      <c r="AH1101" s="1059"/>
      <c r="AI1101" s="1059"/>
      <c r="AJ1101" s="1059"/>
      <c r="AK1101" s="1059"/>
    </row>
    <row r="1102" spans="1:45" ht="13.2" customHeight="1">
      <c r="A1102" s="68"/>
      <c r="B1102" s="19"/>
      <c r="C1102" s="1371"/>
      <c r="D1102" s="1371"/>
      <c r="E1102" s="1059"/>
      <c r="F1102" s="1059"/>
      <c r="G1102" s="1059"/>
      <c r="H1102" s="1059"/>
      <c r="I1102" s="1059"/>
      <c r="J1102" s="1059"/>
      <c r="K1102" s="1059"/>
      <c r="L1102" s="1059"/>
      <c r="M1102" s="1059"/>
      <c r="N1102" s="1059"/>
      <c r="O1102" s="1059"/>
      <c r="P1102" s="1059"/>
      <c r="Q1102" s="1059"/>
      <c r="R1102" s="1059"/>
      <c r="S1102" s="1059"/>
      <c r="T1102" s="1059"/>
      <c r="U1102" s="1059"/>
      <c r="V1102" s="1059"/>
      <c r="W1102" s="1059"/>
      <c r="X1102" s="1059"/>
      <c r="Y1102" s="1059"/>
      <c r="Z1102" s="1059"/>
      <c r="AA1102" s="1059"/>
      <c r="AB1102" s="1059"/>
      <c r="AC1102" s="1059"/>
      <c r="AD1102" s="1059"/>
      <c r="AE1102" s="1059"/>
      <c r="AF1102" s="1059"/>
      <c r="AG1102" s="1059"/>
      <c r="AH1102" s="1059"/>
      <c r="AI1102" s="1059"/>
      <c r="AJ1102" s="1059"/>
      <c r="AK1102" s="1059"/>
    </row>
    <row r="1103" spans="1:45" ht="13.2" customHeight="1">
      <c r="A1103" s="1288" t="s">
        <v>829</v>
      </c>
      <c r="B1103" s="1288"/>
      <c r="C1103" s="1371">
        <v>8</v>
      </c>
      <c r="D1103" s="1371"/>
      <c r="E1103" s="1709" t="s">
        <v>1666</v>
      </c>
      <c r="F1103" s="1709"/>
      <c r="G1103" s="1709"/>
      <c r="H1103" s="1709"/>
      <c r="I1103" s="1709"/>
      <c r="J1103" s="1709"/>
      <c r="K1103" s="1709"/>
      <c r="L1103" s="1709"/>
      <c r="M1103" s="1709"/>
      <c r="N1103" s="1709"/>
      <c r="O1103" s="1709"/>
      <c r="P1103" s="1709"/>
      <c r="Q1103" s="1709"/>
      <c r="R1103" s="1709"/>
      <c r="S1103" s="1709"/>
      <c r="T1103" s="1709"/>
      <c r="U1103" s="1709"/>
      <c r="V1103" s="1709"/>
      <c r="W1103" s="1709"/>
      <c r="X1103" s="1709"/>
      <c r="Y1103" s="1709"/>
      <c r="Z1103" s="1709"/>
      <c r="AA1103" s="1709"/>
      <c r="AB1103" s="1709"/>
      <c r="AC1103" s="1709"/>
      <c r="AD1103" s="1709"/>
      <c r="AE1103" s="1709"/>
      <c r="AF1103" s="1709"/>
      <c r="AG1103" s="1709"/>
      <c r="AH1103" s="1709"/>
      <c r="AI1103" s="1709"/>
      <c r="AJ1103" s="1709"/>
      <c r="AK1103" s="1709"/>
      <c r="AL1103" s="1709"/>
      <c r="AM1103" s="1709"/>
      <c r="AN1103" s="1709"/>
      <c r="AO1103" s="1709"/>
      <c r="AP1103" s="1709"/>
      <c r="AQ1103" s="1709"/>
      <c r="AR1103" s="1709"/>
    </row>
    <row r="1104" spans="1:45" ht="13.2" customHeight="1">
      <c r="A1104" s="68"/>
      <c r="B1104" s="19"/>
      <c r="C1104" s="1371"/>
      <c r="D1104" s="1371"/>
      <c r="E1104" s="1709"/>
      <c r="F1104" s="1709"/>
      <c r="G1104" s="1709"/>
      <c r="H1104" s="1709"/>
      <c r="I1104" s="1709"/>
      <c r="J1104" s="1709"/>
      <c r="K1104" s="1709"/>
      <c r="L1104" s="1709"/>
      <c r="M1104" s="1709"/>
      <c r="N1104" s="1709"/>
      <c r="O1104" s="1709"/>
      <c r="P1104" s="1709"/>
      <c r="Q1104" s="1709"/>
      <c r="R1104" s="1709"/>
      <c r="S1104" s="1709"/>
      <c r="T1104" s="1709"/>
      <c r="U1104" s="1709"/>
      <c r="V1104" s="1709"/>
      <c r="W1104" s="1709"/>
      <c r="X1104" s="1709"/>
      <c r="Y1104" s="1709"/>
      <c r="Z1104" s="1709"/>
      <c r="AA1104" s="1709"/>
      <c r="AB1104" s="1709"/>
      <c r="AC1104" s="1709"/>
      <c r="AD1104" s="1709"/>
      <c r="AE1104" s="1709"/>
      <c r="AF1104" s="1709"/>
      <c r="AG1104" s="1709"/>
      <c r="AH1104" s="1709"/>
      <c r="AI1104" s="1709"/>
      <c r="AJ1104" s="1709"/>
      <c r="AK1104" s="1709"/>
      <c r="AL1104" s="1709"/>
      <c r="AM1104" s="1709"/>
      <c r="AN1104" s="1709"/>
      <c r="AO1104" s="1709"/>
      <c r="AP1104" s="1709"/>
      <c r="AQ1104" s="1709"/>
      <c r="AR1104" s="1709"/>
    </row>
    <row r="1105" spans="1:44" ht="13.2" customHeight="1">
      <c r="A1105" s="68"/>
      <c r="B1105" s="19"/>
      <c r="C1105" s="1371"/>
      <c r="D1105" s="1371"/>
      <c r="E1105" s="1059"/>
      <c r="F1105" s="1059"/>
      <c r="G1105" s="1059"/>
      <c r="H1105" s="1059"/>
      <c r="I1105" s="1059"/>
      <c r="J1105" s="1059"/>
      <c r="K1105" s="1059"/>
      <c r="L1105" s="1059"/>
      <c r="M1105" s="1059"/>
      <c r="N1105" s="1059"/>
      <c r="O1105" s="1059"/>
      <c r="P1105" s="1059"/>
      <c r="Q1105" s="1059"/>
      <c r="R1105" s="1059"/>
      <c r="S1105" s="1059"/>
      <c r="T1105" s="1059"/>
      <c r="U1105" s="1059"/>
      <c r="V1105" s="1059"/>
      <c r="W1105" s="1059"/>
      <c r="X1105" s="1059"/>
      <c r="Y1105" s="1059"/>
      <c r="Z1105" s="1059"/>
      <c r="AA1105" s="1059"/>
      <c r="AB1105" s="1059"/>
      <c r="AC1105" s="1059"/>
      <c r="AD1105" s="1059"/>
      <c r="AE1105" s="1059"/>
      <c r="AF1105" s="1059"/>
      <c r="AG1105" s="1059"/>
      <c r="AH1105" s="1059"/>
      <c r="AI1105" s="1059"/>
      <c r="AJ1105" s="1059"/>
      <c r="AK1105" s="1059"/>
    </row>
    <row r="1106" spans="1:44" ht="13.2" customHeight="1">
      <c r="A1106" s="1288" t="s">
        <v>829</v>
      </c>
      <c r="B1106" s="1288"/>
      <c r="C1106" s="1534">
        <v>9</v>
      </c>
      <c r="D1106" s="1534"/>
      <c r="E1106" s="1709" t="s">
        <v>1667</v>
      </c>
      <c r="F1106" s="1709"/>
      <c r="G1106" s="1709"/>
      <c r="H1106" s="1709"/>
      <c r="I1106" s="1709"/>
      <c r="J1106" s="1709"/>
      <c r="K1106" s="1709"/>
      <c r="L1106" s="1709"/>
      <c r="M1106" s="1709"/>
      <c r="N1106" s="1709"/>
      <c r="O1106" s="1709"/>
      <c r="P1106" s="1709"/>
      <c r="Q1106" s="1709"/>
      <c r="R1106" s="1709"/>
      <c r="S1106" s="1709"/>
      <c r="T1106" s="1709"/>
      <c r="U1106" s="1709"/>
      <c r="V1106" s="1709"/>
      <c r="W1106" s="1709"/>
      <c r="X1106" s="1709"/>
      <c r="Y1106" s="1709"/>
      <c r="Z1106" s="1709"/>
      <c r="AA1106" s="1709"/>
      <c r="AB1106" s="1709"/>
      <c r="AC1106" s="1709"/>
      <c r="AD1106" s="1709"/>
      <c r="AE1106" s="1709"/>
      <c r="AF1106" s="1709"/>
      <c r="AG1106" s="1709"/>
      <c r="AH1106" s="1709"/>
      <c r="AI1106" s="1709"/>
      <c r="AJ1106" s="1709"/>
      <c r="AK1106" s="1709"/>
      <c r="AL1106" s="1709"/>
      <c r="AM1106" s="1709"/>
      <c r="AN1106" s="1709"/>
      <c r="AO1106" s="1709"/>
      <c r="AP1106" s="1709"/>
      <c r="AQ1106" s="1709"/>
      <c r="AR1106" s="1709"/>
    </row>
    <row r="1107" spans="1:44" ht="13.2" customHeight="1">
      <c r="A1107" s="1058"/>
      <c r="B1107" s="1058"/>
      <c r="C1107" s="1534"/>
      <c r="D1107" s="1534"/>
      <c r="E1107" s="1709"/>
      <c r="F1107" s="1709"/>
      <c r="G1107" s="1709"/>
      <c r="H1107" s="1709"/>
      <c r="I1107" s="1709"/>
      <c r="J1107" s="1709"/>
      <c r="K1107" s="1709"/>
      <c r="L1107" s="1709"/>
      <c r="M1107" s="1709"/>
      <c r="N1107" s="1709"/>
      <c r="O1107" s="1709"/>
      <c r="P1107" s="1709"/>
      <c r="Q1107" s="1709"/>
      <c r="R1107" s="1709"/>
      <c r="S1107" s="1709"/>
      <c r="T1107" s="1709"/>
      <c r="U1107" s="1709"/>
      <c r="V1107" s="1709"/>
      <c r="W1107" s="1709"/>
      <c r="X1107" s="1709"/>
      <c r="Y1107" s="1709"/>
      <c r="Z1107" s="1709"/>
      <c r="AA1107" s="1709"/>
      <c r="AB1107" s="1709"/>
      <c r="AC1107" s="1709"/>
      <c r="AD1107" s="1709"/>
      <c r="AE1107" s="1709"/>
      <c r="AF1107" s="1709"/>
      <c r="AG1107" s="1709"/>
      <c r="AH1107" s="1709"/>
      <c r="AI1107" s="1709"/>
      <c r="AJ1107" s="1709"/>
      <c r="AK1107" s="1709"/>
      <c r="AL1107" s="1709"/>
      <c r="AM1107" s="1709"/>
      <c r="AN1107" s="1709"/>
      <c r="AO1107" s="1709"/>
      <c r="AP1107" s="1709"/>
      <c r="AQ1107" s="1709"/>
      <c r="AR1107" s="1709"/>
    </row>
    <row r="1108" spans="1:44" ht="13.2" customHeight="1">
      <c r="A1108" s="68"/>
      <c r="B1108" s="19"/>
      <c r="C1108" s="1534"/>
      <c r="D1108" s="1534"/>
      <c r="E1108" s="1059"/>
      <c r="F1108" s="1059"/>
      <c r="G1108" s="1059"/>
      <c r="H1108" s="1059"/>
      <c r="I1108" s="1059"/>
      <c r="J1108" s="1059"/>
      <c r="K1108" s="1059"/>
      <c r="L1108" s="1059"/>
      <c r="M1108" s="1059"/>
      <c r="N1108" s="1059"/>
      <c r="O1108" s="1059"/>
      <c r="P1108" s="1059"/>
      <c r="Q1108" s="1059"/>
      <c r="R1108" s="1059"/>
      <c r="S1108" s="1059"/>
      <c r="T1108" s="1059"/>
      <c r="U1108" s="1059"/>
      <c r="V1108" s="1059"/>
      <c r="W1108" s="1059"/>
      <c r="X1108" s="1059"/>
      <c r="Y1108" s="1059"/>
      <c r="Z1108" s="1059"/>
      <c r="AA1108" s="1059"/>
      <c r="AB1108" s="1059"/>
      <c r="AC1108" s="1059"/>
      <c r="AD1108" s="1059"/>
      <c r="AE1108" s="1059"/>
      <c r="AF1108" s="1059"/>
      <c r="AG1108" s="1059"/>
      <c r="AH1108" s="1059"/>
      <c r="AI1108" s="1059"/>
      <c r="AJ1108" s="1059"/>
      <c r="AK1108" s="1059"/>
    </row>
    <row r="1109" spans="1:44" ht="13.2" customHeight="1">
      <c r="A1109" s="1288" t="s">
        <v>829</v>
      </c>
      <c r="B1109" s="1288"/>
      <c r="C1109" s="1534">
        <v>10</v>
      </c>
      <c r="D1109" s="1534"/>
      <c r="E1109" s="1745" t="s">
        <v>1668</v>
      </c>
      <c r="F1109" s="1745"/>
      <c r="G1109" s="1745"/>
      <c r="H1109" s="1745"/>
      <c r="I1109" s="1745"/>
      <c r="J1109" s="1745"/>
      <c r="K1109" s="1745"/>
      <c r="L1109" s="1745"/>
      <c r="M1109" s="1745"/>
      <c r="N1109" s="1745"/>
      <c r="O1109" s="1745"/>
      <c r="P1109" s="1745"/>
      <c r="Q1109" s="1745"/>
      <c r="R1109" s="1745"/>
      <c r="S1109" s="1745"/>
      <c r="T1109" s="1745"/>
      <c r="U1109" s="1745"/>
      <c r="V1109" s="1745"/>
      <c r="W1109" s="1745"/>
      <c r="X1109" s="1745"/>
      <c r="Y1109" s="1745"/>
      <c r="Z1109" s="1745"/>
      <c r="AA1109" s="1745"/>
      <c r="AB1109" s="1745"/>
      <c r="AC1109" s="1745"/>
      <c r="AD1109" s="1745"/>
      <c r="AE1109" s="1745"/>
      <c r="AF1109" s="1745"/>
      <c r="AG1109" s="1745"/>
      <c r="AH1109" s="1745"/>
      <c r="AI1109" s="1745"/>
      <c r="AJ1109" s="1745"/>
      <c r="AK1109" s="1745"/>
      <c r="AL1109" s="1745"/>
      <c r="AM1109" s="1745"/>
      <c r="AN1109" s="1745"/>
      <c r="AO1109" s="1745"/>
      <c r="AP1109" s="1745"/>
      <c r="AQ1109" s="1745"/>
      <c r="AR1109" s="1745"/>
    </row>
    <row r="1110" spans="1:44" ht="13.2" customHeight="1">
      <c r="A1110" s="1058"/>
      <c r="B1110" s="1058"/>
      <c r="C1110" s="1225"/>
      <c r="D1110" s="1057"/>
      <c r="E1110" s="1745"/>
      <c r="F1110" s="1745"/>
      <c r="G1110" s="1745"/>
      <c r="H1110" s="1745"/>
      <c r="I1110" s="1745"/>
      <c r="J1110" s="1745"/>
      <c r="K1110" s="1745"/>
      <c r="L1110" s="1745"/>
      <c r="M1110" s="1745"/>
      <c r="N1110" s="1745"/>
      <c r="O1110" s="1745"/>
      <c r="P1110" s="1745"/>
      <c r="Q1110" s="1745"/>
      <c r="R1110" s="1745"/>
      <c r="S1110" s="1745"/>
      <c r="T1110" s="1745"/>
      <c r="U1110" s="1745"/>
      <c r="V1110" s="1745"/>
      <c r="W1110" s="1745"/>
      <c r="X1110" s="1745"/>
      <c r="Y1110" s="1745"/>
      <c r="Z1110" s="1745"/>
      <c r="AA1110" s="1745"/>
      <c r="AB1110" s="1745"/>
      <c r="AC1110" s="1745"/>
      <c r="AD1110" s="1745"/>
      <c r="AE1110" s="1745"/>
      <c r="AF1110" s="1745"/>
      <c r="AG1110" s="1745"/>
      <c r="AH1110" s="1745"/>
      <c r="AI1110" s="1745"/>
      <c r="AJ1110" s="1745"/>
      <c r="AK1110" s="1745"/>
      <c r="AL1110" s="1745"/>
      <c r="AM1110" s="1745"/>
      <c r="AN1110" s="1745"/>
      <c r="AO1110" s="1745"/>
      <c r="AP1110" s="1745"/>
      <c r="AQ1110" s="1745"/>
      <c r="AR1110" s="1745"/>
    </row>
    <row r="1111" spans="1:44" ht="13.2" customHeight="1">
      <c r="A1111" s="1058"/>
      <c r="B1111" s="1058"/>
      <c r="C1111" s="1225"/>
      <c r="D1111" s="1057"/>
      <c r="E1111" s="1057"/>
      <c r="F1111" s="1057"/>
      <c r="G1111" s="1057"/>
      <c r="H1111" s="1057"/>
      <c r="I1111" s="1057"/>
      <c r="J1111" s="1057"/>
      <c r="K1111" s="1057"/>
      <c r="L1111" s="1057"/>
      <c r="M1111" s="1057"/>
      <c r="N1111" s="1057"/>
      <c r="O1111" s="1057"/>
      <c r="P1111" s="1057"/>
      <c r="Q1111" s="1057"/>
      <c r="R1111" s="1057"/>
      <c r="S1111" s="1057"/>
      <c r="T1111" s="1057"/>
      <c r="U1111" s="1057"/>
      <c r="V1111" s="1057"/>
      <c r="W1111" s="1057"/>
      <c r="X1111" s="1057"/>
      <c r="Y1111" s="1057"/>
      <c r="Z1111" s="1057"/>
      <c r="AA1111" s="1057"/>
      <c r="AB1111" s="1057"/>
      <c r="AC1111" s="1057"/>
      <c r="AD1111" s="1057"/>
      <c r="AE1111" s="1057"/>
      <c r="AF1111" s="1057"/>
      <c r="AG1111" s="1057"/>
      <c r="AH1111" s="1057"/>
      <c r="AI1111" s="1057"/>
      <c r="AJ1111" s="1057"/>
      <c r="AK1111" s="1057"/>
    </row>
    <row r="1112" spans="1:44" ht="13.2" customHeight="1">
      <c r="A1112" s="1288" t="s">
        <v>829</v>
      </c>
      <c r="B1112" s="1288"/>
      <c r="C1112" s="1534">
        <v>11</v>
      </c>
      <c r="D1112" s="1534"/>
      <c r="E1112" s="1745" t="s">
        <v>1669</v>
      </c>
      <c r="F1112" s="1745"/>
      <c r="G1112" s="1745"/>
      <c r="H1112" s="1745"/>
      <c r="I1112" s="1745"/>
      <c r="J1112" s="1745"/>
      <c r="K1112" s="1745"/>
      <c r="L1112" s="1745"/>
      <c r="M1112" s="1745"/>
      <c r="N1112" s="1745"/>
      <c r="O1112" s="1745"/>
      <c r="P1112" s="1745"/>
      <c r="Q1112" s="1745"/>
      <c r="R1112" s="1745"/>
      <c r="S1112" s="1745"/>
      <c r="T1112" s="1745"/>
      <c r="U1112" s="1745"/>
      <c r="V1112" s="1745"/>
      <c r="W1112" s="1745"/>
      <c r="X1112" s="1745"/>
      <c r="Y1112" s="1745"/>
      <c r="Z1112" s="1745"/>
      <c r="AA1112" s="1745"/>
      <c r="AB1112" s="1745"/>
      <c r="AC1112" s="1745"/>
      <c r="AD1112" s="1745"/>
      <c r="AE1112" s="1745"/>
      <c r="AF1112" s="1745"/>
      <c r="AG1112" s="1745"/>
      <c r="AH1112" s="1745"/>
      <c r="AI1112" s="1745"/>
      <c r="AJ1112" s="1745"/>
      <c r="AK1112" s="1745"/>
      <c r="AL1112" s="1745"/>
      <c r="AM1112" s="1745"/>
      <c r="AN1112" s="1745"/>
      <c r="AO1112" s="1745"/>
      <c r="AP1112" s="1745"/>
      <c r="AQ1112" s="1745"/>
      <c r="AR1112" s="1745"/>
    </row>
    <row r="1113" spans="1:44" ht="13.2" customHeight="1">
      <c r="A1113" s="1058"/>
      <c r="B1113" s="1058"/>
      <c r="C1113" s="1225"/>
      <c r="D1113" s="1057"/>
      <c r="E1113" s="1745"/>
      <c r="F1113" s="1745"/>
      <c r="G1113" s="1745"/>
      <c r="H1113" s="1745"/>
      <c r="I1113" s="1745"/>
      <c r="J1113" s="1745"/>
      <c r="K1113" s="1745"/>
      <c r="L1113" s="1745"/>
      <c r="M1113" s="1745"/>
      <c r="N1113" s="1745"/>
      <c r="O1113" s="1745"/>
      <c r="P1113" s="1745"/>
      <c r="Q1113" s="1745"/>
      <c r="R1113" s="1745"/>
      <c r="S1113" s="1745"/>
      <c r="T1113" s="1745"/>
      <c r="U1113" s="1745"/>
      <c r="V1113" s="1745"/>
      <c r="W1113" s="1745"/>
      <c r="X1113" s="1745"/>
      <c r="Y1113" s="1745"/>
      <c r="Z1113" s="1745"/>
      <c r="AA1113" s="1745"/>
      <c r="AB1113" s="1745"/>
      <c r="AC1113" s="1745"/>
      <c r="AD1113" s="1745"/>
      <c r="AE1113" s="1745"/>
      <c r="AF1113" s="1745"/>
      <c r="AG1113" s="1745"/>
      <c r="AH1113" s="1745"/>
      <c r="AI1113" s="1745"/>
      <c r="AJ1113" s="1745"/>
      <c r="AK1113" s="1745"/>
      <c r="AL1113" s="1745"/>
      <c r="AM1113" s="1745"/>
      <c r="AN1113" s="1745"/>
      <c r="AO1113" s="1745"/>
      <c r="AP1113" s="1745"/>
      <c r="AQ1113" s="1745"/>
      <c r="AR1113" s="1745"/>
    </row>
    <row r="1114" spans="1:44" ht="13.2" customHeight="1">
      <c r="A1114" s="1058"/>
      <c r="B1114" s="1058"/>
      <c r="C1114" s="1225"/>
      <c r="D1114" s="1057"/>
      <c r="E1114" s="1057"/>
      <c r="F1114" s="1057"/>
      <c r="G1114" s="1057"/>
      <c r="H1114" s="1057"/>
      <c r="I1114" s="1057"/>
      <c r="J1114" s="1057"/>
      <c r="K1114" s="1057"/>
      <c r="L1114" s="1057"/>
      <c r="M1114" s="1057"/>
      <c r="N1114" s="1057"/>
      <c r="O1114" s="1057"/>
      <c r="P1114" s="1057"/>
      <c r="Q1114" s="1057"/>
      <c r="R1114" s="1057"/>
      <c r="S1114" s="1057"/>
      <c r="T1114" s="1057"/>
      <c r="U1114" s="1057"/>
      <c r="V1114" s="1057"/>
      <c r="W1114" s="1057"/>
      <c r="X1114" s="1057"/>
      <c r="Y1114" s="1057"/>
      <c r="Z1114" s="1057"/>
      <c r="AA1114" s="1057"/>
      <c r="AB1114" s="1057"/>
      <c r="AC1114" s="1057"/>
      <c r="AD1114" s="1057"/>
      <c r="AE1114" s="1057"/>
      <c r="AF1114" s="1057"/>
      <c r="AG1114" s="1057"/>
      <c r="AH1114" s="1057"/>
      <c r="AI1114" s="1057"/>
      <c r="AJ1114" s="1057"/>
      <c r="AK1114" s="1057"/>
    </row>
    <row r="1115" spans="1:44" ht="13.2" hidden="1" customHeight="1">
      <c r="A1115" s="1058"/>
      <c r="B1115" s="1058"/>
      <c r="C1115" s="1225"/>
      <c r="D1115" s="1057"/>
      <c r="E1115" s="1057"/>
      <c r="F1115" s="1057"/>
      <c r="G1115" s="1057"/>
      <c r="H1115" s="1057"/>
      <c r="I1115" s="1057"/>
      <c r="J1115" s="1057"/>
      <c r="K1115" s="1057"/>
      <c r="L1115" s="1057"/>
      <c r="M1115" s="1057"/>
      <c r="N1115" s="1057"/>
      <c r="O1115" s="1057"/>
      <c r="P1115" s="1057"/>
      <c r="Q1115" s="1057"/>
      <c r="R1115" s="1057"/>
      <c r="S1115" s="1057"/>
      <c r="T1115" s="1057"/>
      <c r="U1115" s="1057"/>
      <c r="V1115" s="1057"/>
      <c r="W1115" s="1057"/>
      <c r="X1115" s="1057"/>
      <c r="Y1115" s="1057"/>
      <c r="Z1115" s="1057"/>
      <c r="AA1115" s="1057"/>
      <c r="AB1115" s="1057"/>
      <c r="AC1115" s="1057"/>
      <c r="AD1115" s="1057"/>
      <c r="AE1115" s="1057"/>
      <c r="AF1115" s="1057"/>
      <c r="AG1115" s="1057"/>
      <c r="AH1115" s="1057"/>
      <c r="AI1115" s="1057"/>
      <c r="AJ1115" s="1057"/>
      <c r="AK1115" s="1057"/>
    </row>
    <row r="1116" spans="1:44" ht="13.2" hidden="1" customHeight="1">
      <c r="A1116" s="1058"/>
      <c r="B1116" s="1058"/>
      <c r="C1116" s="1225"/>
      <c r="D1116" s="1057"/>
      <c r="E1116" s="1057"/>
      <c r="F1116" s="1057"/>
      <c r="G1116" s="1057"/>
      <c r="H1116" s="1057"/>
      <c r="I1116" s="1057"/>
      <c r="J1116" s="1057"/>
      <c r="K1116" s="1057"/>
      <c r="L1116" s="1057"/>
      <c r="M1116" s="1057"/>
      <c r="N1116" s="1057"/>
      <c r="O1116" s="1057"/>
      <c r="P1116" s="1057"/>
      <c r="Q1116" s="1057"/>
      <c r="R1116" s="1057"/>
      <c r="S1116" s="1057"/>
      <c r="T1116" s="1057"/>
      <c r="U1116" s="1057"/>
      <c r="V1116" s="1057"/>
      <c r="W1116" s="1057"/>
      <c r="X1116" s="1057"/>
      <c r="Y1116" s="1057"/>
      <c r="Z1116" s="1057"/>
      <c r="AA1116" s="1057"/>
      <c r="AB1116" s="1057"/>
      <c r="AC1116" s="1057"/>
      <c r="AD1116" s="1057"/>
      <c r="AE1116" s="1057"/>
      <c r="AF1116" s="1057"/>
      <c r="AG1116" s="1057"/>
      <c r="AH1116" s="1057"/>
      <c r="AI1116" s="1057"/>
      <c r="AJ1116" s="1057"/>
      <c r="AK1116" s="1057"/>
    </row>
    <row r="1117" spans="1:44" ht="13.2" hidden="1" customHeight="1">
      <c r="A1117" s="1058"/>
      <c r="B1117" s="1058"/>
      <c r="C1117" s="1225"/>
      <c r="D1117" s="1057"/>
      <c r="E1117" s="1057"/>
      <c r="F1117" s="1057"/>
      <c r="G1117" s="1057"/>
      <c r="H1117" s="1057"/>
      <c r="I1117" s="1057"/>
      <c r="J1117" s="1057"/>
      <c r="K1117" s="1057"/>
      <c r="L1117" s="1057"/>
      <c r="M1117" s="1057"/>
      <c r="N1117" s="1057"/>
      <c r="O1117" s="1057"/>
      <c r="P1117" s="1057"/>
      <c r="Q1117" s="1057"/>
      <c r="R1117" s="1057"/>
      <c r="S1117" s="1057"/>
      <c r="T1117" s="1057"/>
      <c r="U1117" s="1057"/>
      <c r="V1117" s="1057"/>
      <c r="W1117" s="1057"/>
      <c r="X1117" s="1057"/>
      <c r="Y1117" s="1057"/>
      <c r="Z1117" s="1057"/>
      <c r="AA1117" s="1057"/>
      <c r="AB1117" s="1057"/>
      <c r="AC1117" s="1057"/>
      <c r="AD1117" s="1057"/>
      <c r="AE1117" s="1057"/>
      <c r="AF1117" s="1057"/>
      <c r="AG1117" s="1057"/>
      <c r="AH1117" s="1057"/>
      <c r="AI1117" s="1057"/>
      <c r="AJ1117" s="1057"/>
      <c r="AK1117" s="1057"/>
    </row>
    <row r="1118" spans="1:44" ht="13.2" hidden="1" customHeight="1">
      <c r="A1118" s="1058"/>
      <c r="B1118" s="1058"/>
      <c r="C1118" s="1225"/>
      <c r="D1118" s="1057"/>
      <c r="E1118" s="1057"/>
      <c r="F1118" s="1057"/>
      <c r="G1118" s="1057"/>
      <c r="H1118" s="1057"/>
      <c r="I1118" s="1057"/>
      <c r="J1118" s="1057"/>
      <c r="K1118" s="1057"/>
      <c r="L1118" s="1057"/>
      <c r="M1118" s="1057"/>
      <c r="N1118" s="1057"/>
      <c r="O1118" s="1057"/>
      <c r="P1118" s="1057"/>
      <c r="Q1118" s="1057"/>
      <c r="R1118" s="1057"/>
      <c r="S1118" s="1057"/>
      <c r="T1118" s="1057"/>
      <c r="U1118" s="1057"/>
      <c r="V1118" s="1057"/>
      <c r="W1118" s="1057"/>
      <c r="X1118" s="1057"/>
      <c r="Y1118" s="1057"/>
      <c r="Z1118" s="1057"/>
      <c r="AA1118" s="1057"/>
      <c r="AB1118" s="1057"/>
      <c r="AC1118" s="1057"/>
      <c r="AD1118" s="1057"/>
      <c r="AE1118" s="1057"/>
      <c r="AF1118" s="1057"/>
      <c r="AG1118" s="1057"/>
      <c r="AH1118" s="1057"/>
      <c r="AI1118" s="1057"/>
      <c r="AJ1118" s="1057"/>
      <c r="AK1118" s="1057"/>
    </row>
    <row r="1119" spans="1:44" ht="13.2" hidden="1" customHeight="1">
      <c r="A1119" s="1058"/>
      <c r="B1119" s="1058"/>
      <c r="C1119" s="1225"/>
      <c r="D1119" s="1057"/>
      <c r="E1119" s="1057"/>
      <c r="F1119" s="1057"/>
      <c r="G1119" s="1057"/>
      <c r="H1119" s="1057"/>
      <c r="I1119" s="1057"/>
      <c r="J1119" s="1057"/>
      <c r="K1119" s="1057"/>
      <c r="L1119" s="1057"/>
      <c r="M1119" s="1057"/>
      <c r="N1119" s="1057"/>
      <c r="O1119" s="1057"/>
      <c r="P1119" s="1057"/>
      <c r="Q1119" s="1057"/>
      <c r="R1119" s="1057"/>
      <c r="S1119" s="1057"/>
      <c r="T1119" s="1057"/>
      <c r="U1119" s="1057"/>
      <c r="V1119" s="1057"/>
      <c r="W1119" s="1057"/>
      <c r="X1119" s="1057"/>
      <c r="Y1119" s="1057"/>
      <c r="Z1119" s="1057"/>
      <c r="AA1119" s="1057"/>
      <c r="AB1119" s="1057"/>
      <c r="AC1119" s="1057"/>
      <c r="AD1119" s="1057"/>
      <c r="AE1119" s="1057"/>
      <c r="AF1119" s="1057"/>
      <c r="AG1119" s="1057"/>
      <c r="AH1119" s="1057"/>
      <c r="AI1119" s="1057"/>
      <c r="AJ1119" s="1057"/>
      <c r="AK1119" s="1057"/>
    </row>
    <row r="1120" spans="1:44" ht="13.2" hidden="1" customHeight="1">
      <c r="A1120" s="1058"/>
      <c r="B1120" s="1058"/>
      <c r="C1120" s="1225"/>
      <c r="D1120" s="1057"/>
      <c r="E1120" s="1057"/>
      <c r="F1120" s="1057"/>
      <c r="G1120" s="1057"/>
      <c r="H1120" s="1057"/>
      <c r="I1120" s="1057"/>
      <c r="J1120" s="1057"/>
      <c r="K1120" s="1057"/>
      <c r="L1120" s="1057"/>
      <c r="M1120" s="1057"/>
      <c r="N1120" s="1057"/>
      <c r="O1120" s="1057"/>
      <c r="P1120" s="1057"/>
      <c r="Q1120" s="1057"/>
      <c r="R1120" s="1057"/>
      <c r="S1120" s="1057"/>
      <c r="T1120" s="1057"/>
      <c r="U1120" s="1057"/>
      <c r="V1120" s="1057"/>
      <c r="W1120" s="1057"/>
      <c r="X1120" s="1057"/>
      <c r="Y1120" s="1057"/>
      <c r="Z1120" s="1057"/>
      <c r="AA1120" s="1057"/>
      <c r="AB1120" s="1057"/>
      <c r="AC1120" s="1057"/>
      <c r="AD1120" s="1057"/>
      <c r="AE1120" s="1057"/>
      <c r="AF1120" s="1057"/>
      <c r="AG1120" s="1057"/>
      <c r="AH1120" s="1057"/>
      <c r="AI1120" s="1057"/>
      <c r="AJ1120" s="1057"/>
      <c r="AK1120" s="1057"/>
    </row>
    <row r="1121" spans="1:37" ht="13.2" hidden="1" customHeight="1">
      <c r="A1121" s="1058"/>
      <c r="B1121" s="1058"/>
      <c r="C1121" s="1225"/>
      <c r="D1121" s="1057"/>
      <c r="E1121" s="1057"/>
      <c r="F1121" s="1057"/>
      <c r="G1121" s="1057"/>
      <c r="H1121" s="1057"/>
      <c r="I1121" s="1057"/>
      <c r="J1121" s="1057"/>
      <c r="K1121" s="1057"/>
      <c r="L1121" s="1057"/>
      <c r="M1121" s="1057"/>
      <c r="N1121" s="1057"/>
      <c r="O1121" s="1057"/>
      <c r="P1121" s="1057"/>
      <c r="Q1121" s="1057"/>
      <c r="R1121" s="1057"/>
      <c r="S1121" s="1057"/>
      <c r="T1121" s="1057"/>
      <c r="U1121" s="1057"/>
      <c r="V1121" s="1057"/>
      <c r="W1121" s="1057"/>
      <c r="X1121" s="1057"/>
      <c r="Y1121" s="1057"/>
      <c r="Z1121" s="1057"/>
      <c r="AA1121" s="1057"/>
      <c r="AB1121" s="1057"/>
      <c r="AC1121" s="1057"/>
      <c r="AD1121" s="1057"/>
      <c r="AE1121" s="1057"/>
      <c r="AF1121" s="1057"/>
      <c r="AG1121" s="1057"/>
      <c r="AH1121" s="1057"/>
      <c r="AI1121" s="1057"/>
      <c r="AJ1121" s="1057"/>
      <c r="AK1121" s="1057"/>
    </row>
    <row r="1122" spans="1:37" ht="13.2" hidden="1" customHeight="1">
      <c r="A1122" s="1058"/>
      <c r="B1122" s="1058"/>
      <c r="C1122" s="1225"/>
      <c r="D1122" s="1057"/>
      <c r="E1122" s="1057"/>
      <c r="F1122" s="1057"/>
      <c r="G1122" s="1057"/>
      <c r="H1122" s="1057"/>
      <c r="I1122" s="1057"/>
      <c r="J1122" s="1057"/>
      <c r="K1122" s="1057"/>
      <c r="L1122" s="1057"/>
      <c r="M1122" s="1057"/>
      <c r="N1122" s="1057"/>
      <c r="O1122" s="1057"/>
      <c r="P1122" s="1057"/>
      <c r="Q1122" s="1057"/>
      <c r="R1122" s="1057"/>
      <c r="S1122" s="1057"/>
      <c r="T1122" s="1057"/>
      <c r="U1122" s="1057"/>
      <c r="V1122" s="1057"/>
      <c r="W1122" s="1057"/>
      <c r="X1122" s="1057"/>
      <c r="Y1122" s="1057"/>
      <c r="Z1122" s="1057"/>
      <c r="AA1122" s="1057"/>
      <c r="AB1122" s="1057"/>
      <c r="AC1122" s="1057"/>
      <c r="AD1122" s="1057"/>
      <c r="AE1122" s="1057"/>
      <c r="AF1122" s="1057"/>
      <c r="AG1122" s="1057"/>
      <c r="AH1122" s="1057"/>
      <c r="AI1122" s="1057"/>
      <c r="AJ1122" s="1057"/>
      <c r="AK1122" s="1057"/>
    </row>
    <row r="1123" spans="1:37" ht="13.2" hidden="1" customHeight="1">
      <c r="A1123" s="1058"/>
      <c r="B1123" s="1058"/>
      <c r="C1123" s="1225"/>
      <c r="D1123" s="1057"/>
      <c r="E1123" s="1057"/>
      <c r="F1123" s="1057"/>
      <c r="G1123" s="1057"/>
      <c r="H1123" s="1057"/>
      <c r="I1123" s="1057"/>
      <c r="J1123" s="1057"/>
      <c r="K1123" s="1057"/>
      <c r="L1123" s="1057"/>
      <c r="M1123" s="1057"/>
      <c r="N1123" s="1057"/>
      <c r="O1123" s="1057"/>
      <c r="P1123" s="1057"/>
      <c r="Q1123" s="1057"/>
      <c r="R1123" s="1057"/>
      <c r="S1123" s="1057"/>
      <c r="T1123" s="1057"/>
      <c r="U1123" s="1057"/>
      <c r="V1123" s="1057"/>
      <c r="W1123" s="1057"/>
      <c r="X1123" s="1057"/>
      <c r="Y1123" s="1057"/>
      <c r="Z1123" s="1057"/>
      <c r="AA1123" s="1057"/>
      <c r="AB1123" s="1057"/>
      <c r="AC1123" s="1057"/>
      <c r="AD1123" s="1057"/>
      <c r="AE1123" s="1057"/>
      <c r="AF1123" s="1057"/>
      <c r="AG1123" s="1057"/>
      <c r="AH1123" s="1057"/>
      <c r="AI1123" s="1057"/>
      <c r="AJ1123" s="1057"/>
      <c r="AK1123" s="1057"/>
    </row>
    <row r="1124" spans="1:37" ht="13.2" hidden="1" customHeight="1">
      <c r="A1124" s="1058"/>
      <c r="B1124" s="1058"/>
      <c r="C1124" s="1225"/>
      <c r="D1124" s="1057"/>
      <c r="E1124" s="1057"/>
      <c r="F1124" s="1057"/>
      <c r="G1124" s="1057"/>
      <c r="H1124" s="1057"/>
      <c r="I1124" s="1057"/>
      <c r="J1124" s="1057"/>
      <c r="K1124" s="1057"/>
      <c r="L1124" s="1057"/>
      <c r="M1124" s="1057"/>
      <c r="N1124" s="1057"/>
      <c r="O1124" s="1057"/>
      <c r="P1124" s="1057"/>
      <c r="Q1124" s="1057"/>
      <c r="R1124" s="1057"/>
      <c r="S1124" s="1057"/>
      <c r="T1124" s="1057"/>
      <c r="U1124" s="1057"/>
      <c r="V1124" s="1057"/>
      <c r="W1124" s="1057"/>
      <c r="X1124" s="1057"/>
      <c r="Y1124" s="1057"/>
      <c r="Z1124" s="1057"/>
      <c r="AA1124" s="1057"/>
      <c r="AB1124" s="1057"/>
      <c r="AC1124" s="1057"/>
      <c r="AD1124" s="1057"/>
      <c r="AE1124" s="1057"/>
      <c r="AF1124" s="1057"/>
      <c r="AG1124" s="1057"/>
      <c r="AH1124" s="1057"/>
      <c r="AI1124" s="1057"/>
      <c r="AJ1124" s="1057"/>
      <c r="AK1124" s="1057"/>
    </row>
    <row r="1125" spans="1:37" ht="13.2" hidden="1" customHeight="1">
      <c r="A1125" s="1058"/>
      <c r="B1125" s="1058"/>
      <c r="C1125" s="1225"/>
      <c r="D1125" s="1057"/>
      <c r="E1125" s="1057"/>
      <c r="F1125" s="1057"/>
      <c r="G1125" s="1057"/>
      <c r="H1125" s="1057"/>
      <c r="I1125" s="1057"/>
      <c r="J1125" s="1057"/>
      <c r="K1125" s="1057"/>
      <c r="L1125" s="1057"/>
      <c r="M1125" s="1057"/>
      <c r="N1125" s="1057"/>
      <c r="O1125" s="1057"/>
      <c r="P1125" s="1057"/>
      <c r="Q1125" s="1057"/>
      <c r="R1125" s="1057"/>
      <c r="S1125" s="1057"/>
      <c r="T1125" s="1057"/>
      <c r="U1125" s="1057"/>
      <c r="V1125" s="1057"/>
      <c r="W1125" s="1057"/>
      <c r="X1125" s="1057"/>
      <c r="Y1125" s="1057"/>
      <c r="Z1125" s="1057"/>
      <c r="AA1125" s="1057"/>
      <c r="AB1125" s="1057"/>
      <c r="AC1125" s="1057"/>
      <c r="AD1125" s="1057"/>
      <c r="AE1125" s="1057"/>
      <c r="AF1125" s="1057"/>
      <c r="AG1125" s="1057"/>
      <c r="AH1125" s="1057"/>
      <c r="AI1125" s="1057"/>
      <c r="AJ1125" s="1057"/>
      <c r="AK1125" s="1057"/>
    </row>
    <row r="1126" spans="1:37" ht="13.2" hidden="1" customHeight="1">
      <c r="A1126" s="1058"/>
      <c r="B1126" s="1058"/>
      <c r="C1126" s="1225"/>
      <c r="D1126" s="1057"/>
      <c r="E1126" s="1057"/>
      <c r="F1126" s="1057"/>
      <c r="G1126" s="1057"/>
      <c r="H1126" s="1057"/>
      <c r="I1126" s="1057"/>
      <c r="J1126" s="1057"/>
      <c r="K1126" s="1057"/>
      <c r="L1126" s="1057"/>
      <c r="M1126" s="1057"/>
      <c r="N1126" s="1057"/>
      <c r="O1126" s="1057"/>
      <c r="P1126" s="1057"/>
      <c r="Q1126" s="1057"/>
      <c r="R1126" s="1057"/>
      <c r="S1126" s="1057"/>
      <c r="T1126" s="1057"/>
      <c r="U1126" s="1057"/>
      <c r="V1126" s="1057"/>
      <c r="W1126" s="1057"/>
      <c r="X1126" s="1057"/>
      <c r="Y1126" s="1057"/>
      <c r="Z1126" s="1057"/>
      <c r="AA1126" s="1057"/>
      <c r="AB1126" s="1057"/>
      <c r="AC1126" s="1057"/>
      <c r="AD1126" s="1057"/>
      <c r="AE1126" s="1057"/>
      <c r="AF1126" s="1057"/>
      <c r="AG1126" s="1057"/>
      <c r="AH1126" s="1057"/>
      <c r="AI1126" s="1057"/>
      <c r="AJ1126" s="1057"/>
      <c r="AK1126" s="1057"/>
    </row>
    <row r="1127" spans="1:37" ht="13.2" hidden="1" customHeight="1">
      <c r="A1127" s="1058"/>
      <c r="B1127" s="1058"/>
      <c r="C1127" s="1225"/>
      <c r="D1127" s="1057"/>
      <c r="E1127" s="1057"/>
      <c r="F1127" s="1057"/>
      <c r="G1127" s="1057"/>
      <c r="H1127" s="1057"/>
      <c r="I1127" s="1057"/>
      <c r="J1127" s="1057"/>
      <c r="K1127" s="1057"/>
      <c r="L1127" s="1057"/>
      <c r="M1127" s="1057"/>
      <c r="N1127" s="1057"/>
      <c r="O1127" s="1057"/>
      <c r="P1127" s="1057"/>
      <c r="Q1127" s="1057"/>
      <c r="R1127" s="1057"/>
      <c r="S1127" s="1057"/>
      <c r="T1127" s="1057"/>
      <c r="U1127" s="1057"/>
      <c r="V1127" s="1057"/>
      <c r="W1127" s="1057"/>
      <c r="X1127" s="1057"/>
      <c r="Y1127" s="1057"/>
      <c r="Z1127" s="1057"/>
      <c r="AA1127" s="1057"/>
      <c r="AB1127" s="1057"/>
      <c r="AC1127" s="1057"/>
      <c r="AD1127" s="1057"/>
      <c r="AE1127" s="1057"/>
      <c r="AF1127" s="1057"/>
      <c r="AG1127" s="1057"/>
      <c r="AH1127" s="1057"/>
      <c r="AI1127" s="1057"/>
      <c r="AJ1127" s="1057"/>
      <c r="AK1127" s="1057"/>
    </row>
    <row r="1128" spans="1:37" ht="13.2" hidden="1" customHeight="1">
      <c r="A1128" s="1058"/>
      <c r="B1128" s="1058"/>
      <c r="C1128" s="1225"/>
      <c r="D1128" s="1057"/>
      <c r="E1128" s="1057"/>
      <c r="F1128" s="1057"/>
      <c r="G1128" s="1057"/>
      <c r="H1128" s="1057"/>
      <c r="I1128" s="1057"/>
      <c r="J1128" s="1057"/>
      <c r="K1128" s="1057"/>
      <c r="L1128" s="1057"/>
      <c r="M1128" s="1057"/>
      <c r="N1128" s="1057"/>
      <c r="O1128" s="1057"/>
      <c r="P1128" s="1057"/>
      <c r="Q1128" s="1057"/>
      <c r="R1128" s="1057"/>
      <c r="S1128" s="1057"/>
      <c r="T1128" s="1057"/>
      <c r="U1128" s="1057"/>
      <c r="V1128" s="1057"/>
      <c r="W1128" s="1057"/>
      <c r="X1128" s="1057"/>
      <c r="Y1128" s="1057"/>
      <c r="Z1128" s="1057"/>
      <c r="AA1128" s="1057"/>
      <c r="AB1128" s="1057"/>
      <c r="AC1128" s="1057"/>
      <c r="AD1128" s="1057"/>
      <c r="AE1128" s="1057"/>
      <c r="AF1128" s="1057"/>
      <c r="AG1128" s="1057"/>
      <c r="AH1128" s="1057"/>
      <c r="AI1128" s="1057"/>
      <c r="AJ1128" s="1057"/>
      <c r="AK1128" s="1057"/>
    </row>
    <row r="1129" spans="1:37" ht="13.2" hidden="1" customHeight="1">
      <c r="A1129" s="1058"/>
      <c r="B1129" s="1058"/>
      <c r="C1129" s="1225"/>
      <c r="D1129" s="1057"/>
      <c r="E1129" s="1057"/>
      <c r="F1129" s="1057"/>
      <c r="G1129" s="1057"/>
      <c r="H1129" s="1057"/>
      <c r="I1129" s="1057"/>
      <c r="J1129" s="1057"/>
      <c r="K1129" s="1057"/>
      <c r="L1129" s="1057"/>
      <c r="M1129" s="1057"/>
      <c r="N1129" s="1057"/>
      <c r="O1129" s="1057"/>
      <c r="P1129" s="1057"/>
      <c r="Q1129" s="1057"/>
      <c r="R1129" s="1057"/>
      <c r="S1129" s="1057"/>
      <c r="T1129" s="1057"/>
      <c r="U1129" s="1057"/>
      <c r="V1129" s="1057"/>
      <c r="W1129" s="1057"/>
      <c r="X1129" s="1057"/>
      <c r="Y1129" s="1057"/>
      <c r="Z1129" s="1057"/>
      <c r="AA1129" s="1057"/>
      <c r="AB1129" s="1057"/>
      <c r="AC1129" s="1057"/>
      <c r="AD1129" s="1057"/>
      <c r="AE1129" s="1057"/>
      <c r="AF1129" s="1057"/>
      <c r="AG1129" s="1057"/>
      <c r="AH1129" s="1057"/>
      <c r="AI1129" s="1057"/>
      <c r="AJ1129" s="1057"/>
      <c r="AK1129" s="1057"/>
    </row>
    <row r="1130" spans="1:37" ht="13.2" hidden="1" customHeight="1">
      <c r="A1130" s="1058"/>
      <c r="B1130" s="1058"/>
      <c r="C1130" s="1225"/>
      <c r="D1130" s="1057"/>
      <c r="E1130" s="1057"/>
      <c r="F1130" s="1057"/>
      <c r="G1130" s="1057"/>
      <c r="H1130" s="1057"/>
      <c r="I1130" s="1057"/>
      <c r="J1130" s="1057"/>
      <c r="K1130" s="1057"/>
      <c r="L1130" s="1057"/>
      <c r="M1130" s="1057"/>
      <c r="N1130" s="1057"/>
      <c r="O1130" s="1057"/>
      <c r="P1130" s="1057"/>
      <c r="Q1130" s="1057"/>
      <c r="R1130" s="1057"/>
      <c r="S1130" s="1057"/>
      <c r="T1130" s="1057"/>
      <c r="U1130" s="1057"/>
      <c r="V1130" s="1057"/>
      <c r="W1130" s="1057"/>
      <c r="X1130" s="1057"/>
      <c r="Y1130" s="1057"/>
      <c r="Z1130" s="1057"/>
      <c r="AA1130" s="1057"/>
      <c r="AB1130" s="1057"/>
      <c r="AC1130" s="1057"/>
      <c r="AD1130" s="1057"/>
      <c r="AE1130" s="1057"/>
      <c r="AF1130" s="1057"/>
      <c r="AG1130" s="1057"/>
      <c r="AH1130" s="1057"/>
      <c r="AI1130" s="1057"/>
      <c r="AJ1130" s="1057"/>
      <c r="AK1130" s="1057"/>
    </row>
    <row r="1131" spans="1:37" ht="13.2" hidden="1" customHeight="1">
      <c r="A1131" s="1058"/>
      <c r="B1131" s="1058"/>
      <c r="C1131" s="1225"/>
      <c r="D1131" s="1057"/>
      <c r="E1131" s="1057"/>
      <c r="F1131" s="1057"/>
      <c r="G1131" s="1057"/>
      <c r="H1131" s="1057"/>
      <c r="I1131" s="1057"/>
      <c r="J1131" s="1057"/>
      <c r="K1131" s="1057"/>
      <c r="L1131" s="1057"/>
      <c r="M1131" s="1057"/>
      <c r="N1131" s="1057"/>
      <c r="O1131" s="1057"/>
      <c r="P1131" s="1057"/>
      <c r="Q1131" s="1057"/>
      <c r="R1131" s="1057"/>
      <c r="S1131" s="1057"/>
      <c r="T1131" s="1057"/>
      <c r="U1131" s="1057"/>
      <c r="V1131" s="1057"/>
      <c r="W1131" s="1057"/>
      <c r="X1131" s="1057"/>
      <c r="Y1131" s="1057"/>
      <c r="Z1131" s="1057"/>
      <c r="AA1131" s="1057"/>
      <c r="AB1131" s="1057"/>
      <c r="AC1131" s="1057"/>
      <c r="AD1131" s="1057"/>
      <c r="AE1131" s="1057"/>
      <c r="AF1131" s="1057"/>
      <c r="AG1131" s="1057"/>
      <c r="AH1131" s="1057"/>
      <c r="AI1131" s="1057"/>
      <c r="AJ1131" s="1057"/>
      <c r="AK1131" s="1057"/>
    </row>
    <row r="1132" spans="1:37" ht="0" hidden="1" customHeight="1">
      <c r="A1132" s="1058"/>
      <c r="B1132" s="1058"/>
      <c r="C1132" s="1225"/>
      <c r="D1132" s="1057"/>
      <c r="E1132" s="1057"/>
      <c r="F1132" s="1057"/>
      <c r="G1132" s="1057"/>
      <c r="H1132" s="1057"/>
      <c r="I1132" s="1057"/>
      <c r="J1132" s="1057"/>
      <c r="K1132" s="1057"/>
      <c r="L1132" s="1057"/>
      <c r="M1132" s="1057"/>
      <c r="N1132" s="1057"/>
      <c r="O1132" s="1057"/>
      <c r="P1132" s="1057"/>
      <c r="Q1132" s="1057"/>
      <c r="R1132" s="1057"/>
      <c r="S1132" s="1057"/>
      <c r="T1132" s="1057"/>
      <c r="U1132" s="1057"/>
      <c r="V1132" s="1057"/>
      <c r="W1132" s="1057"/>
      <c r="X1132" s="1057"/>
      <c r="Y1132" s="1057"/>
      <c r="Z1132" s="1057"/>
      <c r="AA1132" s="1057"/>
      <c r="AB1132" s="1057"/>
      <c r="AC1132" s="1057"/>
      <c r="AD1132" s="1057"/>
      <c r="AE1132" s="1057"/>
      <c r="AF1132" s="1057"/>
      <c r="AG1132" s="1057"/>
      <c r="AH1132" s="1057"/>
      <c r="AI1132" s="1057"/>
      <c r="AJ1132" s="1057"/>
      <c r="AK1132" s="1057"/>
    </row>
    <row r="1133" spans="1:37" ht="0" hidden="1" customHeight="1">
      <c r="A1133" s="68"/>
      <c r="B1133" s="19"/>
      <c r="C1133" s="1225"/>
      <c r="D1133" s="1057"/>
      <c r="E1133" s="1057"/>
      <c r="F1133" s="1057"/>
      <c r="G1133" s="1057"/>
      <c r="H1133" s="1057"/>
      <c r="I1133" s="1057"/>
      <c r="J1133" s="1057"/>
      <c r="K1133" s="1057"/>
      <c r="L1133" s="1057"/>
      <c r="M1133" s="1057"/>
      <c r="N1133" s="1057"/>
      <c r="O1133" s="1057"/>
      <c r="P1133" s="1057"/>
      <c r="Q1133" s="1057"/>
      <c r="R1133" s="1057"/>
      <c r="S1133" s="1057"/>
      <c r="T1133" s="1057"/>
      <c r="U1133" s="1057"/>
      <c r="V1133" s="1057"/>
      <c r="W1133" s="1057"/>
      <c r="X1133" s="1057"/>
      <c r="Y1133" s="1057"/>
      <c r="Z1133" s="1057"/>
      <c r="AA1133" s="1057"/>
      <c r="AB1133" s="1057"/>
      <c r="AC1133" s="1057"/>
      <c r="AD1133" s="1057"/>
      <c r="AE1133" s="1057"/>
      <c r="AF1133" s="1057"/>
      <c r="AG1133" s="1057"/>
      <c r="AH1133" s="1057"/>
      <c r="AI1133" s="1057"/>
      <c r="AJ1133" s="1057"/>
      <c r="AK1133" s="1057"/>
    </row>
    <row r="1134" spans="1:37" ht="0" hidden="1" customHeight="1">
      <c r="A1134" s="1288" t="s">
        <v>829</v>
      </c>
      <c r="B1134" s="1288"/>
      <c r="C1134" s="1225">
        <v>9</v>
      </c>
      <c r="D1134" s="1424" t="s">
        <v>1670</v>
      </c>
      <c r="E1134" s="1424"/>
      <c r="F1134" s="1424"/>
      <c r="G1134" s="1424"/>
      <c r="H1134" s="1424"/>
      <c r="I1134" s="1424"/>
      <c r="J1134" s="1424"/>
      <c r="K1134" s="1424"/>
      <c r="L1134" s="1424"/>
      <c r="M1134" s="1424"/>
      <c r="N1134" s="1424"/>
      <c r="O1134" s="1424"/>
      <c r="P1134" s="1424"/>
      <c r="Q1134" s="1424"/>
      <c r="R1134" s="1424"/>
      <c r="S1134" s="1424"/>
      <c r="T1134" s="1424"/>
      <c r="U1134" s="1424"/>
      <c r="V1134" s="1424"/>
      <c r="W1134" s="1424"/>
      <c r="X1134" s="1424"/>
      <c r="Y1134" s="1424"/>
      <c r="Z1134" s="1424"/>
      <c r="AA1134" s="1424"/>
      <c r="AB1134" s="1424"/>
      <c r="AC1134" s="1424"/>
      <c r="AD1134" s="1424"/>
      <c r="AE1134" s="1424"/>
      <c r="AF1134" s="1424"/>
      <c r="AG1134" s="1424"/>
      <c r="AH1134" s="1424"/>
      <c r="AI1134" s="1424"/>
      <c r="AJ1134" s="1424"/>
      <c r="AK1134" s="1424"/>
    </row>
    <row r="1135" spans="1:37" ht="0" hidden="1" customHeight="1">
      <c r="A1135" s="68"/>
      <c r="B1135" s="19"/>
      <c r="C1135" s="1225"/>
      <c r="D1135" s="1424"/>
      <c r="E1135" s="1424"/>
      <c r="F1135" s="1424"/>
      <c r="G1135" s="1424"/>
      <c r="H1135" s="1424"/>
      <c r="I1135" s="1424"/>
      <c r="J1135" s="1424"/>
      <c r="K1135" s="1424"/>
      <c r="L1135" s="1424"/>
      <c r="M1135" s="1424"/>
      <c r="N1135" s="1424"/>
      <c r="O1135" s="1424"/>
      <c r="P1135" s="1424"/>
      <c r="Q1135" s="1424"/>
      <c r="R1135" s="1424"/>
      <c r="S1135" s="1424"/>
      <c r="T1135" s="1424"/>
      <c r="U1135" s="1424"/>
      <c r="V1135" s="1424"/>
      <c r="W1135" s="1424"/>
      <c r="X1135" s="1424"/>
      <c r="Y1135" s="1424"/>
      <c r="Z1135" s="1424"/>
      <c r="AA1135" s="1424"/>
      <c r="AB1135" s="1424"/>
      <c r="AC1135" s="1424"/>
      <c r="AD1135" s="1424"/>
      <c r="AE1135" s="1424"/>
      <c r="AF1135" s="1424"/>
      <c r="AG1135" s="1424"/>
      <c r="AH1135" s="1424"/>
      <c r="AI1135" s="1424"/>
      <c r="AJ1135" s="1424"/>
      <c r="AK1135" s="1424"/>
    </row>
    <row r="1136" spans="1:37" ht="0" hidden="1" customHeight="1">
      <c r="D1136" s="1424"/>
      <c r="E1136" s="1424"/>
      <c r="F1136" s="1424"/>
      <c r="G1136" s="1424"/>
      <c r="H1136" s="1424"/>
      <c r="I1136" s="1424"/>
      <c r="J1136" s="1424"/>
      <c r="K1136" s="1424"/>
      <c r="L1136" s="1424"/>
      <c r="M1136" s="1424"/>
      <c r="N1136" s="1424"/>
      <c r="O1136" s="1424"/>
      <c r="P1136" s="1424"/>
      <c r="Q1136" s="1424"/>
      <c r="R1136" s="1424"/>
      <c r="S1136" s="1424"/>
      <c r="T1136" s="1424"/>
      <c r="U1136" s="1424"/>
      <c r="V1136" s="1424"/>
      <c r="W1136" s="1424"/>
      <c r="X1136" s="1424"/>
      <c r="Y1136" s="1424"/>
      <c r="Z1136" s="1424"/>
      <c r="AA1136" s="1424"/>
      <c r="AB1136" s="1424"/>
      <c r="AC1136" s="1424"/>
      <c r="AD1136" s="1424"/>
      <c r="AE1136" s="1424"/>
      <c r="AF1136" s="1424"/>
      <c r="AG1136" s="1424"/>
      <c r="AH1136" s="1424"/>
      <c r="AI1136" s="1424"/>
      <c r="AJ1136" s="1424"/>
      <c r="AK1136" s="1424"/>
    </row>
    <row r="1146" ht="15" hidden="1" customHeight="1"/>
    <row r="2026" ht="10.1999999999999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102" zoomScale="120" zoomScaleNormal="120" workbookViewId="0">
      <selection activeCell="S70" sqref="S70"/>
    </sheetView>
  </sheetViews>
  <sheetFormatPr defaultColWidth="0" defaultRowHeight="11.4" zeroHeight="1"/>
  <cols>
    <col min="1" max="1" width="35.6640625" style="106" customWidth="1"/>
    <col min="2" max="12" width="12.33203125" style="91" customWidth="1"/>
    <col min="13" max="17" width="11.33203125" style="91" customWidth="1"/>
    <col min="18" max="18" width="12.6640625" style="91" customWidth="1"/>
    <col min="19" max="20" width="12.33203125" style="91" customWidth="1"/>
    <col min="21" max="21" width="0.33203125" style="93" customWidth="1"/>
    <col min="22" max="16383" width="8.6640625" style="91" hidden="1"/>
    <col min="16384" max="16384" width="0.33203125" style="91" customWidth="1"/>
  </cols>
  <sheetData>
    <row r="1" spans="1:21" s="62" customFormat="1" ht="13.8">
      <c r="A1" s="96" t="s">
        <v>1671</v>
      </c>
      <c r="B1" s="73"/>
      <c r="C1" s="73"/>
      <c r="D1" s="73"/>
      <c r="E1" s="74"/>
      <c r="F1" s="1820" t="s">
        <v>1672</v>
      </c>
      <c r="G1" s="1821"/>
      <c r="H1" s="1821"/>
      <c r="I1" s="1821"/>
      <c r="J1" s="1821"/>
      <c r="K1" s="1821"/>
      <c r="L1" s="1821"/>
      <c r="M1" s="1821"/>
      <c r="N1" s="1821"/>
      <c r="O1" s="1821"/>
      <c r="P1" s="1821"/>
      <c r="Q1" s="1821"/>
      <c r="R1" s="1822"/>
      <c r="S1" s="64"/>
      <c r="T1" s="63"/>
      <c r="U1" s="65"/>
    </row>
    <row r="2" spans="1:21" s="80" customFormat="1" ht="71.25" customHeight="1">
      <c r="A2" s="79"/>
      <c r="B2" s="80" t="s">
        <v>1673</v>
      </c>
      <c r="C2" s="80" t="s">
        <v>1674</v>
      </c>
      <c r="D2" s="80" t="s">
        <v>1675</v>
      </c>
      <c r="E2" s="80" t="s">
        <v>1676</v>
      </c>
      <c r="F2" s="81" t="str">
        <f>Application!B635&amp;Application!C635</f>
        <v>1)Permanent Lean - Citibank</v>
      </c>
      <c r="G2" s="81" t="str">
        <f>Application!B636&amp;Application!C636</f>
        <v>2)City of San Diego - LMIHAF</v>
      </c>
      <c r="H2" s="81" t="str">
        <f>Application!B637&amp;Application!C637</f>
        <v>3)County of San Diego</v>
      </c>
      <c r="I2" s="81" t="str">
        <f>Application!B638&amp;Application!C638</f>
        <v>4)HCD MHP GAP</v>
      </c>
      <c r="J2" s="81" t="str">
        <f>Application!B639&amp;Application!C639</f>
        <v>5)HCD Infill Infrastructure Grant (IIG)</v>
      </c>
      <c r="K2" s="81" t="str">
        <f>Application!B640&amp;Application!C640</f>
        <v>6)Deferred Developer Fee</v>
      </c>
      <c r="L2" s="81" t="str">
        <f>Application!B641&amp;Application!C641</f>
        <v>7)</v>
      </c>
      <c r="M2" s="81" t="str">
        <f>Application!B642&amp;Application!C642</f>
        <v>8)</v>
      </c>
      <c r="N2" s="81" t="str">
        <f>Application!B643&amp;Application!C643</f>
        <v>9)</v>
      </c>
      <c r="O2" s="81" t="str">
        <f>Application!B644&amp;Application!C644</f>
        <v>10)</v>
      </c>
      <c r="P2" s="81" t="str">
        <f>Application!B645&amp;Application!C645</f>
        <v>11)</v>
      </c>
      <c r="Q2" s="81" t="str">
        <f>Application!B646&amp;Application!C646</f>
        <v>12)</v>
      </c>
      <c r="R2" s="81" t="s">
        <v>1677</v>
      </c>
      <c r="S2" s="80" t="s">
        <v>1678</v>
      </c>
      <c r="T2" s="80" t="s">
        <v>1679</v>
      </c>
      <c r="U2" s="82"/>
    </row>
    <row r="3" spans="1:21" s="84" customFormat="1">
      <c r="A3" s="83" t="s">
        <v>1680</v>
      </c>
      <c r="B3" s="1226"/>
      <c r="C3" s="1226"/>
      <c r="D3" s="1226"/>
      <c r="E3" s="1226"/>
      <c r="F3" s="1226"/>
      <c r="G3" s="1226"/>
      <c r="H3" s="1226"/>
      <c r="I3" s="1226"/>
      <c r="J3" s="1226"/>
      <c r="K3" s="1226"/>
      <c r="L3" s="1226"/>
      <c r="M3" s="1226"/>
      <c r="N3" s="1226"/>
      <c r="O3" s="1226"/>
      <c r="P3" s="1226"/>
      <c r="Q3" s="1226"/>
      <c r="R3" s="1226"/>
      <c r="S3" s="1226"/>
      <c r="T3" s="1226"/>
      <c r="U3" s="1227"/>
    </row>
    <row r="4" spans="1:21" s="84" customFormat="1">
      <c r="A4" s="171" t="s">
        <v>1681</v>
      </c>
      <c r="B4" s="214">
        <f>SUM(C4+D4)</f>
        <v>0</v>
      </c>
      <c r="C4" s="769"/>
      <c r="D4" s="769"/>
      <c r="E4" s="769"/>
      <c r="F4" s="769">
        <f>C4</f>
        <v>0</v>
      </c>
      <c r="G4" s="769"/>
      <c r="H4" s="769"/>
      <c r="I4" s="769"/>
      <c r="J4" s="769"/>
      <c r="K4" s="769"/>
      <c r="L4" s="769"/>
      <c r="M4" s="769"/>
      <c r="N4" s="769"/>
      <c r="O4" s="769"/>
      <c r="P4" s="769"/>
      <c r="Q4" s="769"/>
      <c r="R4" s="364">
        <f>SUM(E4:Q4)</f>
        <v>0</v>
      </c>
      <c r="S4" s="1228"/>
      <c r="T4" s="1228"/>
      <c r="U4" s="1227"/>
    </row>
    <row r="5" spans="1:21" s="84" customFormat="1">
      <c r="A5" s="171" t="s">
        <v>706</v>
      </c>
      <c r="B5" s="214">
        <f>SUM(C5+D5)</f>
        <v>0</v>
      </c>
      <c r="C5" s="769"/>
      <c r="D5" s="769"/>
      <c r="E5" s="769"/>
      <c r="F5" s="769"/>
      <c r="G5" s="769"/>
      <c r="H5" s="769"/>
      <c r="I5" s="769"/>
      <c r="J5" s="769"/>
      <c r="K5" s="769"/>
      <c r="L5" s="769"/>
      <c r="M5" s="769"/>
      <c r="N5" s="769"/>
      <c r="O5" s="769"/>
      <c r="P5" s="769"/>
      <c r="Q5" s="769"/>
      <c r="R5" s="364">
        <f>SUM(E5:Q5)</f>
        <v>0</v>
      </c>
      <c r="S5" s="1228"/>
      <c r="T5" s="1228"/>
      <c r="U5" s="1227"/>
    </row>
    <row r="6" spans="1:21" s="84" customFormat="1">
      <c r="A6" s="171" t="s">
        <v>1682</v>
      </c>
      <c r="B6" s="214">
        <f>SUM(C6+D6)</f>
        <v>0</v>
      </c>
      <c r="C6" s="769"/>
      <c r="D6" s="769"/>
      <c r="E6" s="769"/>
      <c r="F6" s="769"/>
      <c r="G6" s="769"/>
      <c r="H6" s="769"/>
      <c r="I6" s="769"/>
      <c r="J6" s="769"/>
      <c r="K6" s="769"/>
      <c r="L6" s="769"/>
      <c r="M6" s="769"/>
      <c r="N6" s="769"/>
      <c r="O6" s="769"/>
      <c r="P6" s="769"/>
      <c r="Q6" s="769"/>
      <c r="R6" s="364">
        <f>SUM(E6:Q6)</f>
        <v>0</v>
      </c>
      <c r="S6" s="1228"/>
      <c r="T6" s="1228"/>
      <c r="U6" s="1227"/>
    </row>
    <row r="7" spans="1:21" s="84" customFormat="1">
      <c r="A7" s="171" t="s">
        <v>1683</v>
      </c>
      <c r="B7" s="214">
        <f>SUM(C7+D7)</f>
        <v>0</v>
      </c>
      <c r="C7" s="769"/>
      <c r="D7" s="769"/>
      <c r="E7" s="769"/>
      <c r="F7" s="769"/>
      <c r="G7" s="769"/>
      <c r="H7" s="769"/>
      <c r="I7" s="769"/>
      <c r="J7" s="769"/>
      <c r="K7" s="769"/>
      <c r="L7" s="769"/>
      <c r="M7" s="769"/>
      <c r="N7" s="769"/>
      <c r="O7" s="769"/>
      <c r="P7" s="769"/>
      <c r="Q7" s="769"/>
      <c r="R7" s="364">
        <f>SUM(E7:Q7)</f>
        <v>0</v>
      </c>
      <c r="S7" s="1228"/>
      <c r="T7" s="1228"/>
      <c r="U7" s="1227"/>
    </row>
    <row r="8" spans="1:21" s="84" customFormat="1" ht="12">
      <c r="A8" s="85" t="s">
        <v>1684</v>
      </c>
      <c r="B8" s="214">
        <f>SUM(C8:D8)</f>
        <v>0</v>
      </c>
      <c r="C8" s="214">
        <f t="shared" ref="C8:Q8" si="0">SUM(C4:C7)</f>
        <v>0</v>
      </c>
      <c r="D8" s="214">
        <f t="shared" si="0"/>
        <v>0</v>
      </c>
      <c r="E8" s="214">
        <f t="shared" si="0"/>
        <v>0</v>
      </c>
      <c r="F8" s="214">
        <f t="shared" si="0"/>
        <v>0</v>
      </c>
      <c r="G8" s="214">
        <f t="shared" si="0"/>
        <v>0</v>
      </c>
      <c r="H8" s="214">
        <f t="shared" si="0"/>
        <v>0</v>
      </c>
      <c r="I8" s="214">
        <f t="shared" si="0"/>
        <v>0</v>
      </c>
      <c r="J8" s="214">
        <f t="shared" si="0"/>
        <v>0</v>
      </c>
      <c r="K8" s="214">
        <f t="shared" si="0"/>
        <v>0</v>
      </c>
      <c r="L8" s="214">
        <f t="shared" si="0"/>
        <v>0</v>
      </c>
      <c r="M8" s="214">
        <f t="shared" si="0"/>
        <v>0</v>
      </c>
      <c r="N8" s="214">
        <f t="shared" si="0"/>
        <v>0</v>
      </c>
      <c r="O8" s="214">
        <f t="shared" si="0"/>
        <v>0</v>
      </c>
      <c r="P8" s="214"/>
      <c r="Q8" s="214">
        <f t="shared" si="0"/>
        <v>0</v>
      </c>
      <c r="R8" s="214">
        <f>SUM(R4:R7)</f>
        <v>0</v>
      </c>
      <c r="S8" s="1228"/>
      <c r="T8" s="1228"/>
      <c r="U8" s="1227"/>
    </row>
    <row r="9" spans="1:21" s="84" customFormat="1">
      <c r="A9" s="171" t="s">
        <v>1685</v>
      </c>
      <c r="B9" s="214">
        <f>SUM(C9+D9)</f>
        <v>0</v>
      </c>
      <c r="C9" s="769"/>
      <c r="D9" s="769"/>
      <c r="E9" s="769"/>
      <c r="F9" s="769"/>
      <c r="G9" s="769"/>
      <c r="H9" s="769"/>
      <c r="I9" s="769"/>
      <c r="J9" s="769"/>
      <c r="K9" s="769"/>
      <c r="L9" s="769"/>
      <c r="M9" s="769"/>
      <c r="N9" s="769"/>
      <c r="O9" s="769"/>
      <c r="P9" s="769"/>
      <c r="Q9" s="769"/>
      <c r="R9" s="364">
        <f>SUM(E9:Q9)</f>
        <v>0</v>
      </c>
      <c r="S9" s="1228"/>
      <c r="T9" s="769"/>
      <c r="U9" s="1227"/>
    </row>
    <row r="10" spans="1:21" s="84" customFormat="1">
      <c r="A10" s="171" t="s">
        <v>1686</v>
      </c>
      <c r="B10" s="214">
        <f>SUM(C10+D10)</f>
        <v>1854820</v>
      </c>
      <c r="C10" s="769">
        <v>1854820</v>
      </c>
      <c r="D10" s="769"/>
      <c r="E10" s="769">
        <f>C10</f>
        <v>1854820</v>
      </c>
      <c r="F10" s="769"/>
      <c r="G10" s="769"/>
      <c r="H10" s="769"/>
      <c r="I10" s="769"/>
      <c r="J10" s="769"/>
      <c r="K10" s="769"/>
      <c r="L10" s="769"/>
      <c r="M10" s="769"/>
      <c r="N10" s="769"/>
      <c r="O10" s="769"/>
      <c r="P10" s="769"/>
      <c r="Q10" s="769"/>
      <c r="R10" s="364">
        <f>SUM(E10:Q10)</f>
        <v>1854820</v>
      </c>
      <c r="S10" s="769">
        <f>R10</f>
        <v>1854820</v>
      </c>
      <c r="T10" s="769"/>
      <c r="U10" s="1227"/>
    </row>
    <row r="11" spans="1:21" s="84" customFormat="1" ht="12">
      <c r="A11" s="85" t="s">
        <v>1687</v>
      </c>
      <c r="B11" s="214">
        <f>SUM(C11:D11)</f>
        <v>1854820</v>
      </c>
      <c r="C11" s="214">
        <f t="shared" ref="C11:Q11" si="1">SUM(C9:C10)</f>
        <v>1854820</v>
      </c>
      <c r="D11" s="214">
        <f t="shared" si="1"/>
        <v>0</v>
      </c>
      <c r="E11" s="214">
        <f t="shared" si="1"/>
        <v>1854820</v>
      </c>
      <c r="F11" s="214">
        <f t="shared" si="1"/>
        <v>0</v>
      </c>
      <c r="G11" s="214">
        <f t="shared" si="1"/>
        <v>0</v>
      </c>
      <c r="H11" s="214">
        <f t="shared" si="1"/>
        <v>0</v>
      </c>
      <c r="I11" s="214">
        <f t="shared" si="1"/>
        <v>0</v>
      </c>
      <c r="J11" s="214">
        <f t="shared" si="1"/>
        <v>0</v>
      </c>
      <c r="K11" s="214">
        <f t="shared" si="1"/>
        <v>0</v>
      </c>
      <c r="L11" s="214">
        <f t="shared" si="1"/>
        <v>0</v>
      </c>
      <c r="M11" s="214">
        <f t="shared" si="1"/>
        <v>0</v>
      </c>
      <c r="N11" s="214">
        <f t="shared" si="1"/>
        <v>0</v>
      </c>
      <c r="O11" s="214">
        <f t="shared" si="1"/>
        <v>0</v>
      </c>
      <c r="P11" s="214"/>
      <c r="Q11" s="214">
        <f t="shared" si="1"/>
        <v>0</v>
      </c>
      <c r="R11" s="214">
        <f>SUM(R9:R10)</f>
        <v>1854820</v>
      </c>
      <c r="S11" s="1228"/>
      <c r="T11" s="86">
        <f>SUM(T9:T10)</f>
        <v>0</v>
      </c>
      <c r="U11" s="1227"/>
    </row>
    <row r="12" spans="1:21" s="84" customFormat="1" ht="12">
      <c r="A12" s="85" t="s">
        <v>1688</v>
      </c>
      <c r="B12" s="214">
        <f t="shared" ref="B12:Q12" si="2">SUM(B8+B11)</f>
        <v>1854820</v>
      </c>
      <c r="C12" s="214">
        <f t="shared" si="2"/>
        <v>1854820</v>
      </c>
      <c r="D12" s="214">
        <f t="shared" si="2"/>
        <v>0</v>
      </c>
      <c r="E12" s="214">
        <f t="shared" si="2"/>
        <v>1854820</v>
      </c>
      <c r="F12" s="214">
        <f t="shared" si="2"/>
        <v>0</v>
      </c>
      <c r="G12" s="214">
        <f t="shared" si="2"/>
        <v>0</v>
      </c>
      <c r="H12" s="214">
        <f t="shared" si="2"/>
        <v>0</v>
      </c>
      <c r="I12" s="214">
        <f t="shared" si="2"/>
        <v>0</v>
      </c>
      <c r="J12" s="214">
        <f t="shared" si="2"/>
        <v>0</v>
      </c>
      <c r="K12" s="214">
        <f t="shared" si="2"/>
        <v>0</v>
      </c>
      <c r="L12" s="214">
        <f t="shared" si="2"/>
        <v>0</v>
      </c>
      <c r="M12" s="214">
        <f t="shared" si="2"/>
        <v>0</v>
      </c>
      <c r="N12" s="214">
        <f t="shared" si="2"/>
        <v>0</v>
      </c>
      <c r="O12" s="214">
        <f t="shared" si="2"/>
        <v>0</v>
      </c>
      <c r="P12" s="214"/>
      <c r="Q12" s="214">
        <f t="shared" si="2"/>
        <v>0</v>
      </c>
      <c r="R12" s="214">
        <f>SUM(R8+R11)</f>
        <v>1854820</v>
      </c>
      <c r="S12" s="1228"/>
      <c r="T12" s="1228"/>
      <c r="U12" s="1227"/>
    </row>
    <row r="13" spans="1:21" s="84" customFormat="1">
      <c r="A13" s="173" t="s">
        <v>1689</v>
      </c>
      <c r="B13" s="214">
        <f>SUM(C13+D13)</f>
        <v>200001</v>
      </c>
      <c r="C13" s="769">
        <f>200000+1</f>
        <v>200001</v>
      </c>
      <c r="D13" s="769"/>
      <c r="E13" s="769"/>
      <c r="F13" s="769">
        <f>C13</f>
        <v>200001</v>
      </c>
      <c r="G13" s="769"/>
      <c r="H13" s="769"/>
      <c r="I13" s="769"/>
      <c r="J13" s="769"/>
      <c r="K13" s="769"/>
      <c r="L13" s="769"/>
      <c r="M13" s="769"/>
      <c r="N13" s="769"/>
      <c r="O13" s="769"/>
      <c r="P13" s="769"/>
      <c r="Q13" s="769"/>
      <c r="R13" s="364">
        <f>SUM(E13:Q13)</f>
        <v>200001</v>
      </c>
      <c r="S13" s="769"/>
      <c r="T13" s="769"/>
      <c r="U13" s="1227"/>
    </row>
    <row r="14" spans="1:21" s="84" customFormat="1" ht="22.8">
      <c r="A14" s="174" t="s">
        <v>1690</v>
      </c>
      <c r="B14" s="214">
        <f>SUM(C14+D14)</f>
        <v>0</v>
      </c>
      <c r="C14" s="769"/>
      <c r="D14" s="769"/>
      <c r="E14" s="769"/>
      <c r="F14" s="769"/>
      <c r="G14" s="769"/>
      <c r="H14" s="769"/>
      <c r="I14" s="769"/>
      <c r="J14" s="769"/>
      <c r="K14" s="769"/>
      <c r="L14" s="769"/>
      <c r="M14" s="769"/>
      <c r="N14" s="769"/>
      <c r="O14" s="769"/>
      <c r="P14" s="769"/>
      <c r="Q14" s="769"/>
      <c r="R14" s="364">
        <f>SUM(E14:Q14)</f>
        <v>0</v>
      </c>
      <c r="S14" s="769"/>
      <c r="T14" s="769"/>
      <c r="U14" s="1227"/>
    </row>
    <row r="15" spans="1:21" s="84" customFormat="1">
      <c r="A15" s="174" t="s">
        <v>1691</v>
      </c>
      <c r="B15" s="214">
        <f>SUM(C15+D15)</f>
        <v>0</v>
      </c>
      <c r="C15" s="769"/>
      <c r="D15" s="769"/>
      <c r="E15" s="769"/>
      <c r="F15" s="769"/>
      <c r="G15" s="769"/>
      <c r="H15" s="769"/>
      <c r="I15" s="769"/>
      <c r="J15" s="769"/>
      <c r="K15" s="769"/>
      <c r="L15" s="769"/>
      <c r="M15" s="769"/>
      <c r="N15" s="769"/>
      <c r="O15" s="769"/>
      <c r="P15" s="769"/>
      <c r="Q15" s="769"/>
      <c r="R15" s="364">
        <f>SUM(E15:Q15)</f>
        <v>0</v>
      </c>
      <c r="S15" s="1228"/>
      <c r="T15" s="1228"/>
      <c r="U15" s="1227"/>
    </row>
    <row r="16" spans="1:21" s="84" customFormat="1">
      <c r="A16" s="83" t="s">
        <v>1692</v>
      </c>
      <c r="B16" s="1226"/>
      <c r="C16" s="1226"/>
      <c r="D16" s="1226"/>
      <c r="E16" s="215"/>
      <c r="F16" s="215"/>
      <c r="G16" s="215"/>
      <c r="H16" s="215"/>
      <c r="I16" s="215"/>
      <c r="J16" s="215"/>
      <c r="K16" s="215"/>
      <c r="L16" s="215"/>
      <c r="M16" s="215"/>
      <c r="N16" s="215"/>
      <c r="O16" s="215"/>
      <c r="P16" s="215"/>
      <c r="Q16" s="215"/>
      <c r="R16" s="215"/>
      <c r="S16" s="1226"/>
      <c r="T16" s="1226"/>
      <c r="U16" s="1227"/>
    </row>
    <row r="17" spans="1:21" s="84" customFormat="1">
      <c r="A17" s="171" t="s">
        <v>1693</v>
      </c>
      <c r="B17" s="214">
        <f t="shared" ref="B17:B26" si="3">SUM(C17+D17)</f>
        <v>0</v>
      </c>
      <c r="C17" s="769"/>
      <c r="D17" s="769"/>
      <c r="E17" s="769"/>
      <c r="F17" s="769"/>
      <c r="G17" s="769"/>
      <c r="H17" s="769"/>
      <c r="I17" s="769"/>
      <c r="J17" s="769"/>
      <c r="K17" s="769"/>
      <c r="L17" s="769"/>
      <c r="M17" s="769"/>
      <c r="N17" s="769"/>
      <c r="O17" s="769"/>
      <c r="P17" s="769"/>
      <c r="Q17" s="769"/>
      <c r="R17" s="364">
        <f>SUM(E17:Q17)</f>
        <v>0</v>
      </c>
      <c r="S17" s="769"/>
      <c r="T17" s="769"/>
      <c r="U17" s="1227"/>
    </row>
    <row r="18" spans="1:21" s="84" customFormat="1">
      <c r="A18" s="171" t="s">
        <v>1694</v>
      </c>
      <c r="B18" s="214">
        <f t="shared" si="3"/>
        <v>0</v>
      </c>
      <c r="C18" s="769"/>
      <c r="D18" s="769"/>
      <c r="E18" s="769"/>
      <c r="F18" s="769"/>
      <c r="G18" s="769"/>
      <c r="H18" s="769"/>
      <c r="I18" s="769"/>
      <c r="J18" s="769"/>
      <c r="K18" s="769"/>
      <c r="L18" s="769"/>
      <c r="M18" s="769"/>
      <c r="N18" s="769"/>
      <c r="O18" s="769"/>
      <c r="P18" s="769"/>
      <c r="Q18" s="769"/>
      <c r="R18" s="364">
        <f>SUM(E18:Q18)</f>
        <v>0</v>
      </c>
      <c r="S18" s="769"/>
      <c r="T18" s="769"/>
      <c r="U18" s="1227"/>
    </row>
    <row r="19" spans="1:21" s="84" customFormat="1">
      <c r="A19" s="171" t="s">
        <v>1695</v>
      </c>
      <c r="B19" s="214">
        <f t="shared" si="3"/>
        <v>0</v>
      </c>
      <c r="C19" s="769"/>
      <c r="D19" s="769"/>
      <c r="E19" s="769"/>
      <c r="F19" s="769"/>
      <c r="G19" s="769"/>
      <c r="H19" s="769"/>
      <c r="I19" s="769"/>
      <c r="J19" s="769"/>
      <c r="K19" s="769"/>
      <c r="L19" s="769"/>
      <c r="M19" s="769"/>
      <c r="N19" s="769"/>
      <c r="O19" s="769"/>
      <c r="P19" s="769"/>
      <c r="Q19" s="769"/>
      <c r="R19" s="364">
        <f>SUM(E19:Q19)</f>
        <v>0</v>
      </c>
      <c r="S19" s="769"/>
      <c r="T19" s="769"/>
      <c r="U19" s="1227"/>
    </row>
    <row r="20" spans="1:21" s="84" customFormat="1">
      <c r="A20" s="171" t="s">
        <v>1696</v>
      </c>
      <c r="B20" s="214">
        <f t="shared" si="3"/>
        <v>0</v>
      </c>
      <c r="C20" s="769"/>
      <c r="D20" s="769"/>
      <c r="E20" s="769"/>
      <c r="F20" s="769"/>
      <c r="G20" s="769"/>
      <c r="H20" s="769"/>
      <c r="I20" s="769"/>
      <c r="J20" s="769"/>
      <c r="K20" s="769"/>
      <c r="L20" s="769"/>
      <c r="M20" s="769"/>
      <c r="N20" s="769"/>
      <c r="O20" s="769"/>
      <c r="P20" s="769"/>
      <c r="Q20" s="769"/>
      <c r="R20" s="364">
        <f t="shared" ref="R20:R27" si="4">SUM(E20:Q20)</f>
        <v>0</v>
      </c>
      <c r="S20" s="769"/>
      <c r="T20" s="769"/>
      <c r="U20" s="1227"/>
    </row>
    <row r="21" spans="1:21" s="84" customFormat="1">
      <c r="A21" s="171" t="s">
        <v>1697</v>
      </c>
      <c r="B21" s="214">
        <f t="shared" si="3"/>
        <v>0</v>
      </c>
      <c r="C21" s="769"/>
      <c r="D21" s="769"/>
      <c r="E21" s="769"/>
      <c r="F21" s="769"/>
      <c r="G21" s="769"/>
      <c r="H21" s="769"/>
      <c r="I21" s="769"/>
      <c r="J21" s="769"/>
      <c r="K21" s="769"/>
      <c r="L21" s="769"/>
      <c r="M21" s="769"/>
      <c r="N21" s="769"/>
      <c r="O21" s="769"/>
      <c r="P21" s="769"/>
      <c r="Q21" s="769"/>
      <c r="R21" s="364">
        <f t="shared" si="4"/>
        <v>0</v>
      </c>
      <c r="S21" s="769"/>
      <c r="T21" s="769"/>
      <c r="U21" s="1227"/>
    </row>
    <row r="22" spans="1:21" s="84" customFormat="1">
      <c r="A22" s="171" t="s">
        <v>1698</v>
      </c>
      <c r="B22" s="214">
        <f t="shared" si="3"/>
        <v>0</v>
      </c>
      <c r="C22" s="769"/>
      <c r="D22" s="769"/>
      <c r="E22" s="769"/>
      <c r="F22" s="769"/>
      <c r="G22" s="769"/>
      <c r="H22" s="769"/>
      <c r="I22" s="769"/>
      <c r="J22" s="769"/>
      <c r="K22" s="769"/>
      <c r="L22" s="769"/>
      <c r="M22" s="769"/>
      <c r="N22" s="769"/>
      <c r="O22" s="769"/>
      <c r="P22" s="769"/>
      <c r="Q22" s="769"/>
      <c r="R22" s="364">
        <f t="shared" si="4"/>
        <v>0</v>
      </c>
      <c r="S22" s="769"/>
      <c r="T22" s="769"/>
      <c r="U22" s="1227"/>
    </row>
    <row r="23" spans="1:21" s="84" customFormat="1">
      <c r="A23" s="171" t="s">
        <v>1699</v>
      </c>
      <c r="B23" s="214">
        <f t="shared" si="3"/>
        <v>0</v>
      </c>
      <c r="C23" s="769"/>
      <c r="D23" s="769"/>
      <c r="E23" s="769"/>
      <c r="F23" s="769"/>
      <c r="G23" s="769"/>
      <c r="H23" s="769"/>
      <c r="I23" s="769"/>
      <c r="J23" s="769"/>
      <c r="K23" s="769"/>
      <c r="L23" s="769"/>
      <c r="M23" s="769"/>
      <c r="N23" s="769"/>
      <c r="O23" s="769"/>
      <c r="P23" s="769"/>
      <c r="Q23" s="769"/>
      <c r="R23" s="364">
        <f t="shared" si="4"/>
        <v>0</v>
      </c>
      <c r="S23" s="769"/>
      <c r="T23" s="769"/>
      <c r="U23" s="1227"/>
    </row>
    <row r="24" spans="1:21" s="84" customFormat="1">
      <c r="A24" s="357" t="s">
        <v>1700</v>
      </c>
      <c r="B24" s="214">
        <f t="shared" si="3"/>
        <v>0</v>
      </c>
      <c r="C24" s="769"/>
      <c r="D24" s="769"/>
      <c r="E24" s="769"/>
      <c r="F24" s="769"/>
      <c r="G24" s="769"/>
      <c r="H24" s="769"/>
      <c r="I24" s="769"/>
      <c r="J24" s="769"/>
      <c r="K24" s="769"/>
      <c r="L24" s="769"/>
      <c r="M24" s="769"/>
      <c r="N24" s="769"/>
      <c r="O24" s="769"/>
      <c r="P24" s="769"/>
      <c r="Q24" s="769"/>
      <c r="R24" s="364">
        <f t="shared" si="4"/>
        <v>0</v>
      </c>
      <c r="S24" s="769"/>
      <c r="T24" s="769"/>
      <c r="U24" s="1227"/>
    </row>
    <row r="25" spans="1:21" s="84" customFormat="1">
      <c r="A25" s="920" t="s">
        <v>2826</v>
      </c>
      <c r="B25" s="214">
        <f t="shared" si="3"/>
        <v>0</v>
      </c>
      <c r="C25" s="769"/>
      <c r="D25" s="769"/>
      <c r="E25" s="769"/>
      <c r="F25" s="769"/>
      <c r="G25" s="769"/>
      <c r="H25" s="769"/>
      <c r="I25" s="769"/>
      <c r="J25" s="769"/>
      <c r="K25" s="769"/>
      <c r="L25" s="769"/>
      <c r="M25" s="769"/>
      <c r="N25" s="769"/>
      <c r="O25" s="769"/>
      <c r="P25" s="769"/>
      <c r="Q25" s="769"/>
      <c r="R25" s="364">
        <f t="shared" si="4"/>
        <v>0</v>
      </c>
      <c r="S25" s="769"/>
      <c r="T25" s="769"/>
      <c r="U25" s="1227"/>
    </row>
    <row r="26" spans="1:21" s="84" customFormat="1" ht="12">
      <c r="A26" s="85" t="s">
        <v>1702</v>
      </c>
      <c r="B26" s="214">
        <f t="shared" si="3"/>
        <v>0</v>
      </c>
      <c r="C26" s="214">
        <f>SUM(C17:C25)</f>
        <v>0</v>
      </c>
      <c r="D26" s="214">
        <f t="shared" ref="D26:Q26" si="5">SUM(D17:D25)</f>
        <v>0</v>
      </c>
      <c r="E26" s="214">
        <f t="shared" si="5"/>
        <v>0</v>
      </c>
      <c r="F26" s="214">
        <f t="shared" si="5"/>
        <v>0</v>
      </c>
      <c r="G26" s="214">
        <f t="shared" si="5"/>
        <v>0</v>
      </c>
      <c r="H26" s="214">
        <f t="shared" si="5"/>
        <v>0</v>
      </c>
      <c r="I26" s="214">
        <f t="shared" si="5"/>
        <v>0</v>
      </c>
      <c r="J26" s="214">
        <f t="shared" si="5"/>
        <v>0</v>
      </c>
      <c r="K26" s="214">
        <f t="shared" si="5"/>
        <v>0</v>
      </c>
      <c r="L26" s="214">
        <f t="shared" si="5"/>
        <v>0</v>
      </c>
      <c r="M26" s="214">
        <f t="shared" si="5"/>
        <v>0</v>
      </c>
      <c r="N26" s="214">
        <f t="shared" si="5"/>
        <v>0</v>
      </c>
      <c r="O26" s="214">
        <f t="shared" si="5"/>
        <v>0</v>
      </c>
      <c r="P26" s="214">
        <f t="shared" si="5"/>
        <v>0</v>
      </c>
      <c r="Q26" s="214">
        <f t="shared" si="5"/>
        <v>0</v>
      </c>
      <c r="R26" s="214">
        <f>SUM(R17:R25)</f>
        <v>0</v>
      </c>
      <c r="S26" s="86">
        <f>SUM(S17:S25)</f>
        <v>0</v>
      </c>
      <c r="T26" s="86">
        <f>SUM(T17:T25)</f>
        <v>0</v>
      </c>
      <c r="U26" s="1227"/>
    </row>
    <row r="27" spans="1:21" s="84" customFormat="1" ht="12">
      <c r="A27" s="85" t="s">
        <v>1703</v>
      </c>
      <c r="B27" s="214">
        <f>SUM(C27:D27)</f>
        <v>0</v>
      </c>
      <c r="C27" s="769"/>
      <c r="D27" s="769"/>
      <c r="E27" s="769"/>
      <c r="F27" s="769"/>
      <c r="G27" s="769"/>
      <c r="H27" s="769"/>
      <c r="I27" s="769"/>
      <c r="J27" s="769"/>
      <c r="K27" s="769"/>
      <c r="L27" s="769"/>
      <c r="M27" s="769"/>
      <c r="N27" s="769"/>
      <c r="O27" s="769"/>
      <c r="P27" s="769"/>
      <c r="Q27" s="769"/>
      <c r="R27" s="364">
        <f t="shared" si="4"/>
        <v>0</v>
      </c>
      <c r="S27" s="769"/>
      <c r="T27" s="769"/>
      <c r="U27" s="1227"/>
    </row>
    <row r="28" spans="1:21" s="84" customFormat="1">
      <c r="A28" s="83" t="s">
        <v>1704</v>
      </c>
      <c r="B28" s="1226"/>
      <c r="C28" s="1226"/>
      <c r="D28" s="1226"/>
      <c r="E28" s="215"/>
      <c r="F28" s="215"/>
      <c r="G28" s="215"/>
      <c r="H28" s="215"/>
      <c r="I28" s="215"/>
      <c r="J28" s="215"/>
      <c r="K28" s="215"/>
      <c r="L28" s="215"/>
      <c r="M28" s="215"/>
      <c r="N28" s="215"/>
      <c r="O28" s="215"/>
      <c r="P28" s="215"/>
      <c r="Q28" s="215"/>
      <c r="R28" s="215"/>
      <c r="S28" s="1226"/>
      <c r="T28" s="1226"/>
      <c r="U28" s="1227"/>
    </row>
    <row r="29" spans="1:21" s="84" customFormat="1">
      <c r="A29" s="171" t="s">
        <v>1693</v>
      </c>
      <c r="B29" s="214">
        <f t="shared" ref="B29:B38" si="6">SUM(C29+D29)</f>
        <v>5116768</v>
      </c>
      <c r="C29" s="769">
        <v>5116768</v>
      </c>
      <c r="D29" s="769"/>
      <c r="E29" s="769">
        <f>C29</f>
        <v>5116768</v>
      </c>
      <c r="F29" s="769"/>
      <c r="G29" s="769"/>
      <c r="H29" s="769"/>
      <c r="I29" s="769"/>
      <c r="J29" s="769"/>
      <c r="K29" s="769"/>
      <c r="L29" s="769"/>
      <c r="M29" s="769"/>
      <c r="N29" s="769"/>
      <c r="O29" s="769"/>
      <c r="P29" s="769"/>
      <c r="Q29" s="769"/>
      <c r="R29" s="364">
        <f t="shared" ref="R29:R37" si="7">SUM(E29:Q29)</f>
        <v>5116768</v>
      </c>
      <c r="S29" s="769">
        <f t="shared" ref="S29:S37" si="8">R29</f>
        <v>5116768</v>
      </c>
      <c r="T29" s="769"/>
      <c r="U29" s="1227"/>
    </row>
    <row r="30" spans="1:21" s="84" customFormat="1">
      <c r="A30" s="171" t="s">
        <v>1694</v>
      </c>
      <c r="B30" s="214">
        <f t="shared" si="6"/>
        <v>33159853</v>
      </c>
      <c r="C30" s="769">
        <v>33159853</v>
      </c>
      <c r="D30" s="769"/>
      <c r="E30" s="769">
        <f>C30-SUM(G30:J30)</f>
        <v>7139853</v>
      </c>
      <c r="F30" s="769"/>
      <c r="G30" s="769">
        <v>5000000</v>
      </c>
      <c r="H30" s="769">
        <v>3000000</v>
      </c>
      <c r="I30" s="769">
        <v>15000000</v>
      </c>
      <c r="J30" s="769">
        <v>3020000</v>
      </c>
      <c r="K30" s="769"/>
      <c r="L30" s="769"/>
      <c r="M30" s="769"/>
      <c r="N30" s="769"/>
      <c r="O30" s="769"/>
      <c r="P30" s="769"/>
      <c r="Q30" s="769"/>
      <c r="R30" s="364">
        <f t="shared" si="7"/>
        <v>33159853</v>
      </c>
      <c r="S30" s="769">
        <f t="shared" si="8"/>
        <v>33159853</v>
      </c>
      <c r="T30" s="769"/>
      <c r="U30" s="1227"/>
    </row>
    <row r="31" spans="1:21" s="84" customFormat="1">
      <c r="A31" s="171" t="s">
        <v>1695</v>
      </c>
      <c r="B31" s="214">
        <f t="shared" si="6"/>
        <v>1755600</v>
      </c>
      <c r="C31" s="769">
        <v>1755600</v>
      </c>
      <c r="D31" s="769"/>
      <c r="E31" s="769">
        <f>C31</f>
        <v>1755600</v>
      </c>
      <c r="F31" s="769"/>
      <c r="G31" s="769"/>
      <c r="H31" s="769"/>
      <c r="I31" s="769"/>
      <c r="J31" s="769"/>
      <c r="K31" s="769"/>
      <c r="L31" s="769"/>
      <c r="M31" s="769"/>
      <c r="N31" s="769"/>
      <c r="O31" s="769"/>
      <c r="P31" s="769"/>
      <c r="Q31" s="769"/>
      <c r="R31" s="364">
        <f t="shared" si="7"/>
        <v>1755600</v>
      </c>
      <c r="S31" s="769">
        <f t="shared" si="8"/>
        <v>1755600</v>
      </c>
      <c r="T31" s="769"/>
      <c r="U31" s="1227"/>
    </row>
    <row r="32" spans="1:21" s="84" customFormat="1">
      <c r="A32" s="171" t="s">
        <v>1696</v>
      </c>
      <c r="B32" s="214">
        <f t="shared" si="6"/>
        <v>1755600</v>
      </c>
      <c r="C32" s="769">
        <v>1755600</v>
      </c>
      <c r="D32" s="769"/>
      <c r="E32" s="769">
        <f>C32</f>
        <v>1755600</v>
      </c>
      <c r="F32" s="769"/>
      <c r="G32" s="769"/>
      <c r="H32" s="769"/>
      <c r="I32" s="769"/>
      <c r="J32" s="769"/>
      <c r="K32" s="769"/>
      <c r="L32" s="769"/>
      <c r="M32" s="769"/>
      <c r="N32" s="769"/>
      <c r="O32" s="769"/>
      <c r="P32" s="769"/>
      <c r="Q32" s="769"/>
      <c r="R32" s="364">
        <f t="shared" si="7"/>
        <v>1755600</v>
      </c>
      <c r="S32" s="769">
        <f t="shared" si="8"/>
        <v>1755600</v>
      </c>
      <c r="T32" s="769"/>
      <c r="U32" s="1227"/>
    </row>
    <row r="33" spans="1:21" s="84" customFormat="1">
      <c r="A33" s="171" t="s">
        <v>1697</v>
      </c>
      <c r="B33" s="214">
        <f t="shared" si="6"/>
        <v>1630200</v>
      </c>
      <c r="C33" s="769">
        <v>1630200</v>
      </c>
      <c r="D33" s="769"/>
      <c r="E33" s="769">
        <f>C33</f>
        <v>1630200</v>
      </c>
      <c r="F33" s="769"/>
      <c r="G33" s="769"/>
      <c r="H33" s="769"/>
      <c r="I33" s="769"/>
      <c r="J33" s="769"/>
      <c r="K33" s="769"/>
      <c r="L33" s="769"/>
      <c r="M33" s="769"/>
      <c r="N33" s="769"/>
      <c r="O33" s="769"/>
      <c r="P33" s="769"/>
      <c r="Q33" s="769"/>
      <c r="R33" s="364">
        <f t="shared" si="7"/>
        <v>1630200</v>
      </c>
      <c r="S33" s="769">
        <f t="shared" si="8"/>
        <v>1630200</v>
      </c>
      <c r="T33" s="769"/>
      <c r="U33" s="1227"/>
    </row>
    <row r="34" spans="1:21" s="84" customFormat="1">
      <c r="A34" s="171" t="s">
        <v>1698</v>
      </c>
      <c r="B34" s="214">
        <f t="shared" si="6"/>
        <v>0</v>
      </c>
      <c r="C34" s="769"/>
      <c r="D34" s="769"/>
      <c r="E34" s="769"/>
      <c r="F34" s="769"/>
      <c r="G34" s="769"/>
      <c r="H34" s="769"/>
      <c r="I34" s="769"/>
      <c r="J34" s="769"/>
      <c r="K34" s="769"/>
      <c r="L34" s="769"/>
      <c r="M34" s="769"/>
      <c r="N34" s="769"/>
      <c r="O34" s="769"/>
      <c r="P34" s="769"/>
      <c r="Q34" s="769"/>
      <c r="R34" s="364">
        <f t="shared" si="7"/>
        <v>0</v>
      </c>
      <c r="S34" s="769">
        <f t="shared" si="8"/>
        <v>0</v>
      </c>
      <c r="T34" s="769"/>
      <c r="U34" s="1227"/>
    </row>
    <row r="35" spans="1:21" s="84" customFormat="1">
      <c r="A35" s="171" t="s">
        <v>1699</v>
      </c>
      <c r="B35" s="214">
        <f t="shared" si="6"/>
        <v>1192160</v>
      </c>
      <c r="C35" s="769">
        <v>1192160</v>
      </c>
      <c r="D35" s="769"/>
      <c r="E35" s="769">
        <f>C35</f>
        <v>1192160</v>
      </c>
      <c r="F35" s="769"/>
      <c r="G35" s="769"/>
      <c r="H35" s="769"/>
      <c r="I35" s="769"/>
      <c r="J35" s="769"/>
      <c r="K35" s="769"/>
      <c r="L35" s="769"/>
      <c r="M35" s="769"/>
      <c r="N35" s="769"/>
      <c r="O35" s="769"/>
      <c r="P35" s="769"/>
      <c r="Q35" s="769"/>
      <c r="R35" s="364">
        <f t="shared" si="7"/>
        <v>1192160</v>
      </c>
      <c r="S35" s="769">
        <f t="shared" si="8"/>
        <v>1192160</v>
      </c>
      <c r="T35" s="769"/>
      <c r="U35" s="1227"/>
    </row>
    <row r="36" spans="1:21" s="84" customFormat="1">
      <c r="A36" s="171" t="s">
        <v>1700</v>
      </c>
      <c r="B36" s="214">
        <f t="shared" si="6"/>
        <v>0</v>
      </c>
      <c r="C36" s="769"/>
      <c r="D36" s="769"/>
      <c r="E36" s="769"/>
      <c r="F36" s="769"/>
      <c r="G36" s="769"/>
      <c r="H36" s="769"/>
      <c r="I36" s="769"/>
      <c r="J36" s="769"/>
      <c r="K36" s="769"/>
      <c r="L36" s="769"/>
      <c r="M36" s="769"/>
      <c r="N36" s="769"/>
      <c r="O36" s="769"/>
      <c r="P36" s="769"/>
      <c r="Q36" s="769"/>
      <c r="R36" s="364">
        <f t="shared" si="7"/>
        <v>0</v>
      </c>
      <c r="S36" s="769">
        <f t="shared" si="8"/>
        <v>0</v>
      </c>
      <c r="T36" s="769"/>
      <c r="U36" s="1227"/>
    </row>
    <row r="37" spans="1:21" s="84" customFormat="1">
      <c r="A37" s="920" t="s">
        <v>2876</v>
      </c>
      <c r="B37" s="214">
        <f t="shared" si="6"/>
        <v>815000</v>
      </c>
      <c r="C37" s="769">
        <f>627000+188000</f>
        <v>815000</v>
      </c>
      <c r="D37" s="769"/>
      <c r="E37" s="769">
        <f>C37</f>
        <v>815000</v>
      </c>
      <c r="F37" s="769"/>
      <c r="G37" s="769"/>
      <c r="H37" s="769"/>
      <c r="I37" s="769"/>
      <c r="J37" s="769"/>
      <c r="K37" s="769"/>
      <c r="L37" s="769"/>
      <c r="M37" s="769"/>
      <c r="N37" s="769"/>
      <c r="O37" s="769"/>
      <c r="P37" s="769"/>
      <c r="Q37" s="769"/>
      <c r="R37" s="364">
        <f t="shared" si="7"/>
        <v>815000</v>
      </c>
      <c r="S37" s="769">
        <f t="shared" si="8"/>
        <v>815000</v>
      </c>
      <c r="T37" s="769"/>
      <c r="U37" s="1227"/>
    </row>
    <row r="38" spans="1:21" s="84" customFormat="1" ht="12">
      <c r="A38" s="85" t="s">
        <v>1705</v>
      </c>
      <c r="B38" s="214">
        <f t="shared" si="6"/>
        <v>45425181</v>
      </c>
      <c r="C38" s="214">
        <f>SUM(C29:C37)</f>
        <v>45425181</v>
      </c>
      <c r="D38" s="214">
        <f t="shared" ref="D38:Q38" si="9">SUM(D29:D37)</f>
        <v>0</v>
      </c>
      <c r="E38" s="214">
        <f t="shared" si="9"/>
        <v>19405181</v>
      </c>
      <c r="F38" s="214">
        <f t="shared" si="9"/>
        <v>0</v>
      </c>
      <c r="G38" s="214">
        <f t="shared" si="9"/>
        <v>5000000</v>
      </c>
      <c r="H38" s="214">
        <f t="shared" si="9"/>
        <v>3000000</v>
      </c>
      <c r="I38" s="214">
        <f t="shared" si="9"/>
        <v>15000000</v>
      </c>
      <c r="J38" s="214">
        <f t="shared" si="9"/>
        <v>3020000</v>
      </c>
      <c r="K38" s="214">
        <f t="shared" si="9"/>
        <v>0</v>
      </c>
      <c r="L38" s="214">
        <f t="shared" si="9"/>
        <v>0</v>
      </c>
      <c r="M38" s="214">
        <f t="shared" si="9"/>
        <v>0</v>
      </c>
      <c r="N38" s="214">
        <f t="shared" si="9"/>
        <v>0</v>
      </c>
      <c r="O38" s="214">
        <f t="shared" si="9"/>
        <v>0</v>
      </c>
      <c r="P38" s="214">
        <f t="shared" si="9"/>
        <v>0</v>
      </c>
      <c r="Q38" s="214">
        <f t="shared" si="9"/>
        <v>0</v>
      </c>
      <c r="R38" s="214">
        <f>SUM(R29:R37)</f>
        <v>45425181</v>
      </c>
      <c r="S38" s="86">
        <f>SUM(S29:S37)</f>
        <v>45425181</v>
      </c>
      <c r="T38" s="86">
        <f>SUM(T29:T37)</f>
        <v>0</v>
      </c>
      <c r="U38" s="1227"/>
    </row>
    <row r="39" spans="1:21" s="84" customFormat="1">
      <c r="A39" s="83" t="s">
        <v>1706</v>
      </c>
      <c r="B39" s="1226"/>
      <c r="C39" s="1226"/>
      <c r="D39" s="1226"/>
      <c r="E39" s="215"/>
      <c r="F39" s="215"/>
      <c r="G39" s="215"/>
      <c r="H39" s="215"/>
      <c r="I39" s="215"/>
      <c r="J39" s="215"/>
      <c r="K39" s="215"/>
      <c r="L39" s="215"/>
      <c r="M39" s="215"/>
      <c r="N39" s="215"/>
      <c r="O39" s="215"/>
      <c r="P39" s="215"/>
      <c r="Q39" s="215"/>
      <c r="R39" s="215"/>
      <c r="S39" s="1226"/>
      <c r="T39" s="1226"/>
      <c r="U39" s="1227"/>
    </row>
    <row r="40" spans="1:21" s="84" customFormat="1">
      <c r="A40" s="171" t="s">
        <v>1707</v>
      </c>
      <c r="B40" s="214">
        <f>SUM(C40+D40)</f>
        <v>1450000</v>
      </c>
      <c r="C40" s="769">
        <v>1450000</v>
      </c>
      <c r="D40" s="769"/>
      <c r="E40" s="769">
        <f>C40</f>
        <v>1450000</v>
      </c>
      <c r="F40" s="769">
        <f>C40-E40</f>
        <v>0</v>
      </c>
      <c r="G40" s="769"/>
      <c r="H40" s="769"/>
      <c r="I40" s="769"/>
      <c r="J40" s="769"/>
      <c r="K40" s="769"/>
      <c r="L40" s="769"/>
      <c r="M40" s="769"/>
      <c r="N40" s="769"/>
      <c r="O40" s="769"/>
      <c r="P40" s="769"/>
      <c r="Q40" s="769"/>
      <c r="R40" s="364">
        <f>SUM(E40:Q40)</f>
        <v>1450000</v>
      </c>
      <c r="S40" s="769">
        <f>R40</f>
        <v>1450000</v>
      </c>
      <c r="T40" s="769"/>
      <c r="U40" s="1227"/>
    </row>
    <row r="41" spans="1:21" s="84" customFormat="1">
      <c r="A41" s="171" t="s">
        <v>1708</v>
      </c>
      <c r="B41" s="214">
        <f>SUM(C41+D41)</f>
        <v>0</v>
      </c>
      <c r="C41" s="769"/>
      <c r="D41" s="769"/>
      <c r="E41" s="769"/>
      <c r="F41" s="769"/>
      <c r="G41" s="769"/>
      <c r="H41" s="769"/>
      <c r="I41" s="769"/>
      <c r="J41" s="769"/>
      <c r="K41" s="769"/>
      <c r="L41" s="769"/>
      <c r="M41" s="769"/>
      <c r="N41" s="769"/>
      <c r="O41" s="769"/>
      <c r="P41" s="769"/>
      <c r="Q41" s="769"/>
      <c r="R41" s="364">
        <f>SUM(E41:Q41)</f>
        <v>0</v>
      </c>
      <c r="S41" s="769">
        <f>R41</f>
        <v>0</v>
      </c>
      <c r="T41" s="769"/>
      <c r="U41" s="1227"/>
    </row>
    <row r="42" spans="1:21" s="84" customFormat="1" ht="12">
      <c r="A42" s="85" t="s">
        <v>1709</v>
      </c>
      <c r="B42" s="214">
        <f>SUM(C42:D42)</f>
        <v>1450000</v>
      </c>
      <c r="C42" s="214">
        <f>SUM(C39:C41)</f>
        <v>1450000</v>
      </c>
      <c r="D42" s="214">
        <f>SUM(D39:D41)</f>
        <v>0</v>
      </c>
      <c r="E42" s="214">
        <f t="shared" ref="E42:T42" si="10">SUM(E40:E41)</f>
        <v>1450000</v>
      </c>
      <c r="F42" s="214">
        <f t="shared" si="10"/>
        <v>0</v>
      </c>
      <c r="G42" s="214">
        <f t="shared" si="10"/>
        <v>0</v>
      </c>
      <c r="H42" s="214">
        <f t="shared" si="10"/>
        <v>0</v>
      </c>
      <c r="I42" s="214">
        <f t="shared" si="10"/>
        <v>0</v>
      </c>
      <c r="J42" s="214">
        <f t="shared" si="10"/>
        <v>0</v>
      </c>
      <c r="K42" s="214">
        <f t="shared" si="10"/>
        <v>0</v>
      </c>
      <c r="L42" s="214">
        <f t="shared" si="10"/>
        <v>0</v>
      </c>
      <c r="M42" s="214">
        <f t="shared" si="10"/>
        <v>0</v>
      </c>
      <c r="N42" s="214">
        <f t="shared" si="10"/>
        <v>0</v>
      </c>
      <c r="O42" s="214">
        <f t="shared" si="10"/>
        <v>0</v>
      </c>
      <c r="P42" s="214">
        <f t="shared" si="10"/>
        <v>0</v>
      </c>
      <c r="Q42" s="214">
        <f t="shared" si="10"/>
        <v>0</v>
      </c>
      <c r="R42" s="214">
        <f>SUM(R40:R41)</f>
        <v>1450000</v>
      </c>
      <c r="S42" s="86">
        <f t="shared" si="10"/>
        <v>1450000</v>
      </c>
      <c r="T42" s="86">
        <f t="shared" si="10"/>
        <v>0</v>
      </c>
      <c r="U42" s="1227"/>
    </row>
    <row r="43" spans="1:21" s="84" customFormat="1" ht="12">
      <c r="A43" s="85" t="s">
        <v>1710</v>
      </c>
      <c r="B43" s="214">
        <f>SUM(C43:D43)</f>
        <v>750000</v>
      </c>
      <c r="C43" s="769">
        <v>750000</v>
      </c>
      <c r="D43" s="769"/>
      <c r="E43" s="769">
        <f>C43</f>
        <v>750000</v>
      </c>
      <c r="F43" s="769"/>
      <c r="G43" s="769"/>
      <c r="H43" s="769"/>
      <c r="I43" s="769"/>
      <c r="J43" s="769"/>
      <c r="K43" s="769"/>
      <c r="L43" s="769"/>
      <c r="M43" s="769"/>
      <c r="N43" s="769"/>
      <c r="O43" s="769"/>
      <c r="P43" s="769"/>
      <c r="Q43" s="769"/>
      <c r="R43" s="364">
        <f>SUM(E43:Q43)</f>
        <v>750000</v>
      </c>
      <c r="S43" s="769">
        <f>R43</f>
        <v>750000</v>
      </c>
      <c r="T43" s="769"/>
      <c r="U43" s="1227"/>
    </row>
    <row r="44" spans="1:21" s="84" customFormat="1">
      <c r="A44" s="83" t="s">
        <v>1711</v>
      </c>
      <c r="B44" s="1226"/>
      <c r="C44" s="1226"/>
      <c r="D44" s="1226"/>
      <c r="E44" s="215"/>
      <c r="F44" s="215"/>
      <c r="G44" s="215"/>
      <c r="H44" s="215"/>
      <c r="I44" s="215"/>
      <c r="J44" s="215"/>
      <c r="K44" s="215"/>
      <c r="L44" s="215"/>
      <c r="M44" s="215"/>
      <c r="N44" s="215"/>
      <c r="O44" s="215"/>
      <c r="P44" s="215"/>
      <c r="Q44" s="215"/>
      <c r="R44" s="215"/>
      <c r="S44" s="1226"/>
      <c r="T44" s="1226"/>
      <c r="U44" s="1227"/>
    </row>
    <row r="45" spans="1:21" s="84" customFormat="1">
      <c r="A45" s="171" t="s">
        <v>1712</v>
      </c>
      <c r="B45" s="214">
        <f t="shared" ref="B45:B53" si="11">SUM(C45+D45)</f>
        <v>4239760</v>
      </c>
      <c r="C45" s="769">
        <f>1956395+2283365</f>
        <v>4239760</v>
      </c>
      <c r="D45" s="769"/>
      <c r="E45" s="769">
        <f>1893867+2091576+9+8011+10738</f>
        <v>4004201</v>
      </c>
      <c r="F45" s="769">
        <f>C45-E45</f>
        <v>235559</v>
      </c>
      <c r="G45" s="769"/>
      <c r="H45" s="769"/>
      <c r="I45" s="769"/>
      <c r="J45" s="769"/>
      <c r="K45" s="769"/>
      <c r="L45" s="769"/>
      <c r="M45" s="769"/>
      <c r="N45" s="769"/>
      <c r="O45" s="769"/>
      <c r="P45" s="769"/>
      <c r="Q45" s="769"/>
      <c r="R45" s="364">
        <f t="shared" ref="R45:R53" si="12">SUM(E45:Q45)</f>
        <v>4239760</v>
      </c>
      <c r="S45" s="769">
        <f>R45</f>
        <v>4239760</v>
      </c>
      <c r="T45" s="769"/>
      <c r="U45" s="1227"/>
    </row>
    <row r="46" spans="1:21" s="84" customFormat="1">
      <c r="A46" s="171" t="s">
        <v>1713</v>
      </c>
      <c r="B46" s="214">
        <f t="shared" si="11"/>
        <v>552086</v>
      </c>
      <c r="C46" s="769">
        <v>552086</v>
      </c>
      <c r="D46" s="769"/>
      <c r="E46" s="769"/>
      <c r="F46" s="769">
        <f>C46</f>
        <v>552086</v>
      </c>
      <c r="G46" s="769"/>
      <c r="H46" s="769"/>
      <c r="I46" s="769"/>
      <c r="J46" s="769"/>
      <c r="K46" s="769"/>
      <c r="L46" s="769"/>
      <c r="M46" s="769"/>
      <c r="N46" s="769"/>
      <c r="O46" s="769"/>
      <c r="P46" s="769"/>
      <c r="Q46" s="769"/>
      <c r="R46" s="364">
        <f t="shared" si="12"/>
        <v>552086</v>
      </c>
      <c r="S46" s="769">
        <f>R46</f>
        <v>552086</v>
      </c>
      <c r="T46" s="769"/>
      <c r="U46" s="1227"/>
    </row>
    <row r="47" spans="1:21" s="84" customFormat="1">
      <c r="A47" s="1229" t="s">
        <v>1714</v>
      </c>
      <c r="B47" s="214">
        <f t="shared" si="11"/>
        <v>0</v>
      </c>
      <c r="C47" s="769"/>
      <c r="D47" s="769"/>
      <c r="E47" s="769"/>
      <c r="F47" s="769"/>
      <c r="G47" s="769"/>
      <c r="H47" s="769"/>
      <c r="I47" s="769"/>
      <c r="J47" s="769"/>
      <c r="K47" s="769"/>
      <c r="L47" s="769"/>
      <c r="M47" s="769"/>
      <c r="N47" s="769"/>
      <c r="O47" s="769"/>
      <c r="P47" s="769"/>
      <c r="Q47" s="769"/>
      <c r="R47" s="364">
        <f t="shared" si="12"/>
        <v>0</v>
      </c>
      <c r="S47" s="769">
        <f>R47</f>
        <v>0</v>
      </c>
      <c r="T47" s="769"/>
      <c r="U47" s="1227"/>
    </row>
    <row r="48" spans="1:21" s="84" customFormat="1">
      <c r="A48" s="171" t="s">
        <v>1715</v>
      </c>
      <c r="B48" s="214">
        <f t="shared" si="11"/>
        <v>0</v>
      </c>
      <c r="C48" s="769"/>
      <c r="D48" s="769"/>
      <c r="E48" s="769"/>
      <c r="F48" s="769"/>
      <c r="G48" s="769"/>
      <c r="H48" s="769"/>
      <c r="I48" s="769"/>
      <c r="J48" s="769"/>
      <c r="K48" s="769"/>
      <c r="L48" s="769"/>
      <c r="M48" s="769"/>
      <c r="N48" s="769"/>
      <c r="O48" s="769"/>
      <c r="P48" s="769"/>
      <c r="Q48" s="769"/>
      <c r="R48" s="364">
        <f t="shared" si="12"/>
        <v>0</v>
      </c>
      <c r="S48" s="769">
        <f>R48</f>
        <v>0</v>
      </c>
      <c r="T48" s="769"/>
      <c r="U48" s="1227"/>
    </row>
    <row r="49" spans="1:21" s="84" customFormat="1">
      <c r="A49" s="171" t="s">
        <v>1716</v>
      </c>
      <c r="B49" s="214">
        <f t="shared" si="11"/>
        <v>433416</v>
      </c>
      <c r="C49" s="769">
        <v>433416</v>
      </c>
      <c r="D49" s="769"/>
      <c r="E49" s="769"/>
      <c r="F49" s="769">
        <f>C49</f>
        <v>433416</v>
      </c>
      <c r="G49" s="769"/>
      <c r="H49" s="769"/>
      <c r="I49" s="769"/>
      <c r="J49" s="769"/>
      <c r="K49" s="769"/>
      <c r="L49" s="769"/>
      <c r="M49" s="769"/>
      <c r="N49" s="769"/>
      <c r="O49" s="769"/>
      <c r="P49" s="769"/>
      <c r="Q49" s="769"/>
      <c r="R49" s="364">
        <f t="shared" si="12"/>
        <v>433416</v>
      </c>
      <c r="S49" s="769">
        <v>43342</v>
      </c>
      <c r="T49" s="769"/>
      <c r="U49" s="1227"/>
    </row>
    <row r="50" spans="1:21" s="84" customFormat="1">
      <c r="A50" s="171" t="s">
        <v>1717</v>
      </c>
      <c r="B50" s="214">
        <f t="shared" si="11"/>
        <v>100000</v>
      </c>
      <c r="C50" s="769">
        <v>100000</v>
      </c>
      <c r="D50" s="769"/>
      <c r="E50" s="769"/>
      <c r="F50" s="769">
        <f>C50</f>
        <v>100000</v>
      </c>
      <c r="G50" s="769"/>
      <c r="H50" s="769"/>
      <c r="I50" s="769"/>
      <c r="J50" s="769"/>
      <c r="K50" s="769"/>
      <c r="L50" s="769"/>
      <c r="M50" s="769"/>
      <c r="N50" s="769"/>
      <c r="O50" s="769"/>
      <c r="P50" s="769"/>
      <c r="Q50" s="769"/>
      <c r="R50" s="364">
        <f t="shared" si="12"/>
        <v>100000</v>
      </c>
      <c r="S50" s="769">
        <f>R50</f>
        <v>100000</v>
      </c>
      <c r="T50" s="769"/>
      <c r="U50" s="1227"/>
    </row>
    <row r="51" spans="1:21" s="84" customFormat="1">
      <c r="A51" s="171" t="s">
        <v>1718</v>
      </c>
      <c r="B51" s="214">
        <f t="shared" si="11"/>
        <v>30000</v>
      </c>
      <c r="C51" s="769">
        <v>30000</v>
      </c>
      <c r="D51" s="769"/>
      <c r="E51" s="769"/>
      <c r="F51" s="769">
        <f>C51</f>
        <v>30000</v>
      </c>
      <c r="G51" s="769"/>
      <c r="H51" s="769"/>
      <c r="I51" s="769"/>
      <c r="J51" s="769"/>
      <c r="K51" s="769"/>
      <c r="L51" s="769"/>
      <c r="M51" s="769"/>
      <c r="N51" s="769"/>
      <c r="O51" s="769"/>
      <c r="P51" s="769"/>
      <c r="Q51" s="769"/>
      <c r="R51" s="364">
        <f t="shared" si="12"/>
        <v>30000</v>
      </c>
      <c r="S51" s="769">
        <f>R51</f>
        <v>30000</v>
      </c>
      <c r="T51" s="769"/>
      <c r="U51" s="1227"/>
    </row>
    <row r="52" spans="1:21" s="84" customFormat="1">
      <c r="A52" s="171" t="s">
        <v>1485</v>
      </c>
      <c r="B52" s="214">
        <f t="shared" si="11"/>
        <v>950000</v>
      </c>
      <c r="C52" s="769">
        <v>950000</v>
      </c>
      <c r="D52" s="769"/>
      <c r="E52" s="769"/>
      <c r="F52" s="769">
        <f>C52</f>
        <v>950000</v>
      </c>
      <c r="G52" s="769"/>
      <c r="H52" s="769"/>
      <c r="I52" s="769"/>
      <c r="J52" s="769"/>
      <c r="K52" s="769"/>
      <c r="L52" s="769"/>
      <c r="M52" s="769"/>
      <c r="N52" s="769"/>
      <c r="O52" s="769"/>
      <c r="P52" s="769"/>
      <c r="Q52" s="769"/>
      <c r="R52" s="364">
        <f t="shared" si="12"/>
        <v>950000</v>
      </c>
      <c r="S52" s="769">
        <f>R52</f>
        <v>950000</v>
      </c>
      <c r="T52" s="769"/>
      <c r="U52" s="1227"/>
    </row>
    <row r="53" spans="1:21" s="84" customFormat="1" ht="22.8">
      <c r="A53" s="920" t="s">
        <v>2827</v>
      </c>
      <c r="B53" s="214">
        <f t="shared" si="11"/>
        <v>62500</v>
      </c>
      <c r="C53" s="769">
        <f>50000+12500</f>
        <v>62500</v>
      </c>
      <c r="D53" s="769"/>
      <c r="E53" s="769"/>
      <c r="F53" s="769">
        <f>C53</f>
        <v>62500</v>
      </c>
      <c r="G53" s="769"/>
      <c r="H53" s="769"/>
      <c r="I53" s="769"/>
      <c r="J53" s="769"/>
      <c r="K53" s="769"/>
      <c r="L53" s="769"/>
      <c r="M53" s="769"/>
      <c r="N53" s="769"/>
      <c r="O53" s="769"/>
      <c r="P53" s="769"/>
      <c r="Q53" s="769"/>
      <c r="R53" s="364">
        <f t="shared" si="12"/>
        <v>62500</v>
      </c>
      <c r="S53" s="769">
        <f>R53</f>
        <v>62500</v>
      </c>
      <c r="T53" s="769"/>
      <c r="U53" s="1227"/>
    </row>
    <row r="54" spans="1:21" s="88" customFormat="1" ht="12">
      <c r="A54" s="85" t="s">
        <v>1719</v>
      </c>
      <c r="B54" s="86">
        <f>SUM(C54:D54)</f>
        <v>6367762</v>
      </c>
      <c r="C54" s="86">
        <f t="shared" ref="C54:T54" si="13">SUM(C45:C53)</f>
        <v>6367762</v>
      </c>
      <c r="D54" s="86">
        <f t="shared" si="13"/>
        <v>0</v>
      </c>
      <c r="E54" s="86">
        <f t="shared" si="13"/>
        <v>4004201</v>
      </c>
      <c r="F54" s="86">
        <f t="shared" si="13"/>
        <v>2363561</v>
      </c>
      <c r="G54" s="86">
        <f t="shared" si="13"/>
        <v>0</v>
      </c>
      <c r="H54" s="86">
        <f t="shared" si="13"/>
        <v>0</v>
      </c>
      <c r="I54" s="86">
        <f t="shared" si="13"/>
        <v>0</v>
      </c>
      <c r="J54" s="86">
        <f t="shared" si="13"/>
        <v>0</v>
      </c>
      <c r="K54" s="86">
        <f t="shared" si="13"/>
        <v>0</v>
      </c>
      <c r="L54" s="86">
        <f t="shared" si="13"/>
        <v>0</v>
      </c>
      <c r="M54" s="86">
        <f t="shared" si="13"/>
        <v>0</v>
      </c>
      <c r="N54" s="86">
        <f t="shared" si="13"/>
        <v>0</v>
      </c>
      <c r="O54" s="86">
        <f t="shared" si="13"/>
        <v>0</v>
      </c>
      <c r="P54" s="86">
        <f t="shared" si="13"/>
        <v>0</v>
      </c>
      <c r="Q54" s="86">
        <f t="shared" si="13"/>
        <v>0</v>
      </c>
      <c r="R54" s="214">
        <f t="shared" si="13"/>
        <v>6367762</v>
      </c>
      <c r="S54" s="86">
        <f t="shared" si="13"/>
        <v>5977688</v>
      </c>
      <c r="T54" s="86">
        <f t="shared" si="13"/>
        <v>0</v>
      </c>
      <c r="U54" s="87"/>
    </row>
    <row r="55" spans="1:21" s="84" customFormat="1">
      <c r="A55" s="83" t="s">
        <v>1306</v>
      </c>
      <c r="B55" s="1226"/>
      <c r="C55" s="1226"/>
      <c r="D55" s="1226"/>
      <c r="E55" s="215"/>
      <c r="F55" s="215"/>
      <c r="G55" s="215"/>
      <c r="H55" s="215"/>
      <c r="I55" s="215"/>
      <c r="J55" s="215"/>
      <c r="K55" s="215"/>
      <c r="L55" s="215"/>
      <c r="M55" s="215"/>
      <c r="N55" s="215"/>
      <c r="O55" s="215"/>
      <c r="P55" s="215"/>
      <c r="Q55" s="215"/>
      <c r="R55" s="215"/>
      <c r="S55" s="1226"/>
      <c r="T55" s="1226"/>
      <c r="U55" s="1227"/>
    </row>
    <row r="56" spans="1:21" s="84" customFormat="1">
      <c r="A56" s="171" t="s">
        <v>1720</v>
      </c>
      <c r="B56" s="214">
        <f t="shared" ref="B56:B61" si="14">SUM(C56+D56)</f>
        <v>97745</v>
      </c>
      <c r="C56" s="769">
        <v>97745</v>
      </c>
      <c r="D56" s="769"/>
      <c r="E56" s="769"/>
      <c r="F56" s="769">
        <f>C56</f>
        <v>97745</v>
      </c>
      <c r="G56" s="769"/>
      <c r="H56" s="769"/>
      <c r="I56" s="769"/>
      <c r="J56" s="769"/>
      <c r="K56" s="769"/>
      <c r="L56" s="769"/>
      <c r="M56" s="769"/>
      <c r="N56" s="769"/>
      <c r="O56" s="769"/>
      <c r="P56" s="769"/>
      <c r="Q56" s="769"/>
      <c r="R56" s="364">
        <f t="shared" ref="R56:R61" si="15">SUM(E56:Q56)</f>
        <v>97745</v>
      </c>
      <c r="S56" s="1228"/>
      <c r="T56" s="1228"/>
      <c r="U56" s="1227"/>
    </row>
    <row r="57" spans="1:21" s="108" customFormat="1">
      <c r="A57" s="1229" t="s">
        <v>1714</v>
      </c>
      <c r="B57" s="1230">
        <f t="shared" si="14"/>
        <v>0</v>
      </c>
      <c r="C57" s="1231"/>
      <c r="D57" s="1231"/>
      <c r="E57" s="1231"/>
      <c r="F57" s="1231"/>
      <c r="G57" s="1231"/>
      <c r="H57" s="1231"/>
      <c r="I57" s="1231"/>
      <c r="J57" s="1231"/>
      <c r="K57" s="1231"/>
      <c r="L57" s="1231"/>
      <c r="M57" s="1231"/>
      <c r="N57" s="1231"/>
      <c r="O57" s="1231"/>
      <c r="P57" s="1231"/>
      <c r="Q57" s="1231"/>
      <c r="R57" s="364">
        <f t="shared" si="15"/>
        <v>0</v>
      </c>
      <c r="S57" s="1232"/>
      <c r="T57" s="1232"/>
      <c r="U57" s="1233"/>
    </row>
    <row r="58" spans="1:21" s="84" customFormat="1">
      <c r="A58" s="171" t="s">
        <v>1717</v>
      </c>
      <c r="B58" s="214">
        <f t="shared" si="14"/>
        <v>0</v>
      </c>
      <c r="C58" s="769"/>
      <c r="D58" s="769"/>
      <c r="E58" s="769"/>
      <c r="F58" s="769"/>
      <c r="G58" s="769"/>
      <c r="H58" s="769"/>
      <c r="I58" s="769"/>
      <c r="J58" s="769"/>
      <c r="K58" s="769"/>
      <c r="L58" s="769"/>
      <c r="M58" s="769"/>
      <c r="N58" s="769"/>
      <c r="O58" s="769"/>
      <c r="P58" s="769"/>
      <c r="Q58" s="769"/>
      <c r="R58" s="364">
        <f t="shared" si="15"/>
        <v>0</v>
      </c>
      <c r="S58" s="1228"/>
      <c r="T58" s="1228"/>
      <c r="U58" s="1227"/>
    </row>
    <row r="59" spans="1:21" s="84" customFormat="1">
      <c r="A59" s="171" t="s">
        <v>1718</v>
      </c>
      <c r="B59" s="214">
        <f t="shared" si="14"/>
        <v>0</v>
      </c>
      <c r="C59" s="769"/>
      <c r="D59" s="769"/>
      <c r="E59" s="769"/>
      <c r="F59" s="769"/>
      <c r="G59" s="769"/>
      <c r="H59" s="769"/>
      <c r="I59" s="769"/>
      <c r="J59" s="769"/>
      <c r="K59" s="769"/>
      <c r="L59" s="769"/>
      <c r="M59" s="769"/>
      <c r="N59" s="769"/>
      <c r="O59" s="769"/>
      <c r="P59" s="769"/>
      <c r="Q59" s="769"/>
      <c r="R59" s="364">
        <f t="shared" si="15"/>
        <v>0</v>
      </c>
      <c r="S59" s="1228"/>
      <c r="T59" s="1228"/>
      <c r="U59" s="1227"/>
    </row>
    <row r="60" spans="1:21" s="84" customFormat="1">
      <c r="A60" s="171" t="s">
        <v>1485</v>
      </c>
      <c r="B60" s="214">
        <f t="shared" si="14"/>
        <v>0</v>
      </c>
      <c r="C60" s="769"/>
      <c r="D60" s="769"/>
      <c r="E60" s="769"/>
      <c r="F60" s="769"/>
      <c r="G60" s="769"/>
      <c r="H60" s="769"/>
      <c r="I60" s="769"/>
      <c r="J60" s="769"/>
      <c r="K60" s="769"/>
      <c r="L60" s="769"/>
      <c r="M60" s="769"/>
      <c r="N60" s="769"/>
      <c r="O60" s="769"/>
      <c r="P60" s="769"/>
      <c r="Q60" s="769"/>
      <c r="R60" s="364">
        <f t="shared" si="15"/>
        <v>0</v>
      </c>
      <c r="S60" s="1228"/>
      <c r="T60" s="1228"/>
      <c r="U60" s="1227"/>
    </row>
    <row r="61" spans="1:21" s="84" customFormat="1" ht="22.8">
      <c r="A61" s="920" t="s">
        <v>2828</v>
      </c>
      <c r="B61" s="214">
        <f t="shared" si="14"/>
        <v>1199896</v>
      </c>
      <c r="C61" s="769">
        <f>15642+1184254</f>
        <v>1199896</v>
      </c>
      <c r="D61" s="769"/>
      <c r="E61" s="769"/>
      <c r="F61" s="769">
        <f>C61</f>
        <v>1199896</v>
      </c>
      <c r="G61" s="769"/>
      <c r="H61" s="769"/>
      <c r="I61" s="769"/>
      <c r="J61" s="769"/>
      <c r="K61" s="769"/>
      <c r="L61" s="769"/>
      <c r="M61" s="769"/>
      <c r="N61" s="769"/>
      <c r="O61" s="769"/>
      <c r="P61" s="769"/>
      <c r="Q61" s="769"/>
      <c r="R61" s="364">
        <f t="shared" si="15"/>
        <v>1199896</v>
      </c>
      <c r="S61" s="1228"/>
      <c r="T61" s="1228"/>
      <c r="U61" s="1227"/>
    </row>
    <row r="62" spans="1:21" s="84" customFormat="1" ht="13.95" customHeight="1">
      <c r="A62" s="85" t="s">
        <v>1721</v>
      </c>
      <c r="B62" s="214">
        <f>SUM(C62:D62)</f>
        <v>1297641</v>
      </c>
      <c r="C62" s="214">
        <f t="shared" ref="C62:R62" si="16">SUM(C56:C61)</f>
        <v>1297641</v>
      </c>
      <c r="D62" s="214">
        <f t="shared" si="16"/>
        <v>0</v>
      </c>
      <c r="E62" s="214">
        <f t="shared" si="16"/>
        <v>0</v>
      </c>
      <c r="F62" s="214">
        <f t="shared" si="16"/>
        <v>1297641</v>
      </c>
      <c r="G62" s="214">
        <f t="shared" si="16"/>
        <v>0</v>
      </c>
      <c r="H62" s="214">
        <f t="shared" si="16"/>
        <v>0</v>
      </c>
      <c r="I62" s="214">
        <f t="shared" si="16"/>
        <v>0</v>
      </c>
      <c r="J62" s="214">
        <f t="shared" si="16"/>
        <v>0</v>
      </c>
      <c r="K62" s="214">
        <f t="shared" si="16"/>
        <v>0</v>
      </c>
      <c r="L62" s="214">
        <f t="shared" si="16"/>
        <v>0</v>
      </c>
      <c r="M62" s="214">
        <f t="shared" si="16"/>
        <v>0</v>
      </c>
      <c r="N62" s="214">
        <f t="shared" si="16"/>
        <v>0</v>
      </c>
      <c r="O62" s="214">
        <f t="shared" si="16"/>
        <v>0</v>
      </c>
      <c r="P62" s="214">
        <f t="shared" si="16"/>
        <v>0</v>
      </c>
      <c r="Q62" s="214">
        <f t="shared" si="16"/>
        <v>0</v>
      </c>
      <c r="R62" s="214">
        <f t="shared" si="16"/>
        <v>1297641</v>
      </c>
      <c r="S62" s="1228"/>
      <c r="T62" s="1228"/>
      <c r="U62" s="1227"/>
    </row>
    <row r="63" spans="1:21" s="84" customFormat="1">
      <c r="A63" s="89" t="s">
        <v>1722</v>
      </c>
      <c r="B63" s="214">
        <f t="shared" ref="B63:R63" si="17">SUM(B8+B11+B13+B14+B15+B26+B27+B38+B42+B43+B54+B62)</f>
        <v>57345405</v>
      </c>
      <c r="C63" s="214">
        <f t="shared" si="17"/>
        <v>57345405</v>
      </c>
      <c r="D63" s="214">
        <f t="shared" si="17"/>
        <v>0</v>
      </c>
      <c r="E63" s="214">
        <f t="shared" si="17"/>
        <v>27464202</v>
      </c>
      <c r="F63" s="214">
        <f t="shared" si="17"/>
        <v>3861203</v>
      </c>
      <c r="G63" s="214">
        <f t="shared" si="17"/>
        <v>5000000</v>
      </c>
      <c r="H63" s="214">
        <f t="shared" si="17"/>
        <v>3000000</v>
      </c>
      <c r="I63" s="214">
        <f t="shared" si="17"/>
        <v>15000000</v>
      </c>
      <c r="J63" s="214">
        <f t="shared" si="17"/>
        <v>3020000</v>
      </c>
      <c r="K63" s="214">
        <f t="shared" si="17"/>
        <v>0</v>
      </c>
      <c r="L63" s="214">
        <f t="shared" si="17"/>
        <v>0</v>
      </c>
      <c r="M63" s="214">
        <f t="shared" si="17"/>
        <v>0</v>
      </c>
      <c r="N63" s="214">
        <f t="shared" si="17"/>
        <v>0</v>
      </c>
      <c r="O63" s="214">
        <f t="shared" si="17"/>
        <v>0</v>
      </c>
      <c r="P63" s="214">
        <f t="shared" si="17"/>
        <v>0</v>
      </c>
      <c r="Q63" s="214">
        <f t="shared" si="17"/>
        <v>0</v>
      </c>
      <c r="R63" s="214">
        <f t="shared" si="17"/>
        <v>57345405</v>
      </c>
      <c r="S63" s="214">
        <f>SUM(S10+S13+S14+S15+S26+S27+S38+S42+S43+S54)</f>
        <v>55457689</v>
      </c>
      <c r="T63" s="214">
        <f>SUM(T11+T13+T14+T15+T26+T27+T38+T42+T43+T54)</f>
        <v>0</v>
      </c>
      <c r="U63" s="1227"/>
    </row>
    <row r="64" spans="1:21" s="84" customFormat="1" ht="22.8">
      <c r="A64" s="83" t="s">
        <v>1723</v>
      </c>
      <c r="B64" s="1226"/>
      <c r="C64" s="1226"/>
      <c r="D64" s="1226"/>
      <c r="E64" s="215"/>
      <c r="F64" s="215"/>
      <c r="G64" s="215"/>
      <c r="H64" s="215"/>
      <c r="I64" s="215"/>
      <c r="J64" s="215"/>
      <c r="K64" s="215"/>
      <c r="L64" s="215"/>
      <c r="M64" s="215"/>
      <c r="N64" s="215"/>
      <c r="O64" s="215"/>
      <c r="P64" s="215"/>
      <c r="Q64" s="215"/>
      <c r="R64" s="215"/>
      <c r="S64" s="1226"/>
      <c r="T64" s="1226"/>
      <c r="U64" s="1227"/>
    </row>
    <row r="65" spans="1:21" s="84" customFormat="1">
      <c r="A65" s="171" t="s">
        <v>1724</v>
      </c>
      <c r="B65" s="214">
        <f>SUM(C65+D65)</f>
        <v>180000</v>
      </c>
      <c r="C65" s="769">
        <v>180000</v>
      </c>
      <c r="D65" s="769"/>
      <c r="E65" s="769"/>
      <c r="F65" s="769">
        <f>C65</f>
        <v>180000</v>
      </c>
      <c r="G65" s="769"/>
      <c r="H65" s="769"/>
      <c r="I65" s="769"/>
      <c r="J65" s="769"/>
      <c r="K65" s="769"/>
      <c r="L65" s="769"/>
      <c r="M65" s="769"/>
      <c r="N65" s="769"/>
      <c r="O65" s="769"/>
      <c r="P65" s="769"/>
      <c r="Q65" s="769"/>
      <c r="R65" s="364">
        <f>SUM(E65:Q65)</f>
        <v>180000</v>
      </c>
      <c r="S65" s="769">
        <v>80000</v>
      </c>
      <c r="T65" s="769"/>
      <c r="U65" s="1227"/>
    </row>
    <row r="66" spans="1:21" s="84" customFormat="1" ht="24" customHeight="1">
      <c r="A66" s="171" t="s">
        <v>1725</v>
      </c>
      <c r="B66" s="214">
        <f>SUM(C66+D66)</f>
        <v>0</v>
      </c>
      <c r="C66" s="769"/>
      <c r="D66" s="769"/>
      <c r="E66" s="769"/>
      <c r="F66" s="769"/>
      <c r="G66" s="769"/>
      <c r="H66" s="769"/>
      <c r="I66" s="769"/>
      <c r="J66" s="769"/>
      <c r="K66" s="769"/>
      <c r="L66" s="769"/>
      <c r="M66" s="769"/>
      <c r="N66" s="769"/>
      <c r="O66" s="769"/>
      <c r="P66" s="769"/>
      <c r="Q66" s="769"/>
      <c r="R66" s="364">
        <f>SUM(E66:Q66)</f>
        <v>0</v>
      </c>
      <c r="S66" s="769"/>
      <c r="T66" s="769"/>
      <c r="U66" s="1227"/>
    </row>
    <row r="67" spans="1:21" s="84" customFormat="1" ht="24" customHeight="1">
      <c r="A67" s="171" t="s">
        <v>1726</v>
      </c>
      <c r="B67" s="214">
        <f>SUM(C67+D67)</f>
        <v>0</v>
      </c>
      <c r="C67" s="769"/>
      <c r="D67" s="769"/>
      <c r="E67" s="769"/>
      <c r="F67" s="769"/>
      <c r="G67" s="769"/>
      <c r="H67" s="769"/>
      <c r="I67" s="769"/>
      <c r="J67" s="769"/>
      <c r="K67" s="769"/>
      <c r="L67" s="769"/>
      <c r="M67" s="769"/>
      <c r="N67" s="769"/>
      <c r="O67" s="769"/>
      <c r="P67" s="769"/>
      <c r="Q67" s="769"/>
      <c r="R67" s="364">
        <f>SUM(E67:Q67)</f>
        <v>0</v>
      </c>
      <c r="S67" s="769"/>
      <c r="T67" s="769"/>
      <c r="U67" s="1227"/>
    </row>
    <row r="68" spans="1:21" s="84" customFormat="1" ht="12" customHeight="1">
      <c r="A68" s="171" t="s">
        <v>1727</v>
      </c>
      <c r="B68" s="214">
        <f>SUM(C68+D68)</f>
        <v>0</v>
      </c>
      <c r="C68" s="769"/>
      <c r="D68" s="769"/>
      <c r="E68" s="769"/>
      <c r="F68" s="769"/>
      <c r="G68" s="769"/>
      <c r="H68" s="769"/>
      <c r="I68" s="769"/>
      <c r="J68" s="769"/>
      <c r="K68" s="769"/>
      <c r="L68" s="769"/>
      <c r="M68" s="769"/>
      <c r="N68" s="769"/>
      <c r="O68" s="769"/>
      <c r="P68" s="769"/>
      <c r="Q68" s="769"/>
      <c r="R68" s="364">
        <f>SUM(E68:Q68)</f>
        <v>0</v>
      </c>
      <c r="S68" s="769"/>
      <c r="T68" s="769"/>
      <c r="U68" s="1227"/>
    </row>
    <row r="69" spans="1:21" s="84" customFormat="1">
      <c r="A69" s="920" t="s">
        <v>2829</v>
      </c>
      <c r="B69" s="214">
        <f>SUM(C69+D69)</f>
        <v>220000</v>
      </c>
      <c r="C69" s="769">
        <v>220000</v>
      </c>
      <c r="D69" s="769"/>
      <c r="E69" s="769"/>
      <c r="F69" s="769">
        <f>C69</f>
        <v>220000</v>
      </c>
      <c r="G69" s="769"/>
      <c r="H69" s="769"/>
      <c r="I69" s="769"/>
      <c r="J69" s="769"/>
      <c r="K69" s="769"/>
      <c r="L69" s="769"/>
      <c r="M69" s="769"/>
      <c r="N69" s="769"/>
      <c r="O69" s="769"/>
      <c r="P69" s="769"/>
      <c r="Q69" s="769"/>
      <c r="R69" s="364">
        <f>SUM(E69:Q69)</f>
        <v>220000</v>
      </c>
      <c r="S69" s="769">
        <v>20000</v>
      </c>
      <c r="T69" s="769"/>
      <c r="U69" s="1227"/>
    </row>
    <row r="70" spans="1:21" s="84" customFormat="1" ht="12">
      <c r="A70" s="85" t="s">
        <v>1728</v>
      </c>
      <c r="B70" s="214">
        <f>SUM(C70:D70)</f>
        <v>400000</v>
      </c>
      <c r="C70" s="214">
        <f>SUM(C65:C69)</f>
        <v>400000</v>
      </c>
      <c r="D70" s="214">
        <f>SUM(D65:D69)</f>
        <v>0</v>
      </c>
      <c r="E70" s="214">
        <f t="shared" ref="E70:T70" si="18">SUM(E65:E69)</f>
        <v>0</v>
      </c>
      <c r="F70" s="214">
        <f t="shared" si="18"/>
        <v>400000</v>
      </c>
      <c r="G70" s="214">
        <f t="shared" si="18"/>
        <v>0</v>
      </c>
      <c r="H70" s="214">
        <f t="shared" si="18"/>
        <v>0</v>
      </c>
      <c r="I70" s="214">
        <f t="shared" si="18"/>
        <v>0</v>
      </c>
      <c r="J70" s="214">
        <f t="shared" si="18"/>
        <v>0</v>
      </c>
      <c r="K70" s="214">
        <f t="shared" si="18"/>
        <v>0</v>
      </c>
      <c r="L70" s="214">
        <f t="shared" si="18"/>
        <v>0</v>
      </c>
      <c r="M70" s="214">
        <f t="shared" si="18"/>
        <v>0</v>
      </c>
      <c r="N70" s="214">
        <f t="shared" si="18"/>
        <v>0</v>
      </c>
      <c r="O70" s="214">
        <f t="shared" si="18"/>
        <v>0</v>
      </c>
      <c r="P70" s="214">
        <f t="shared" si="18"/>
        <v>0</v>
      </c>
      <c r="Q70" s="214">
        <f t="shared" si="18"/>
        <v>0</v>
      </c>
      <c r="R70" s="214">
        <f t="shared" si="18"/>
        <v>400000</v>
      </c>
      <c r="S70" s="86">
        <f t="shared" si="18"/>
        <v>100000</v>
      </c>
      <c r="T70" s="86">
        <f t="shared" si="18"/>
        <v>0</v>
      </c>
      <c r="U70" s="1227"/>
    </row>
    <row r="71" spans="1:21" s="84" customFormat="1">
      <c r="A71" s="83" t="s">
        <v>1729</v>
      </c>
      <c r="B71" s="215"/>
      <c r="C71" s="215"/>
      <c r="D71" s="215"/>
      <c r="E71" s="215"/>
      <c r="F71" s="215"/>
      <c r="G71" s="215"/>
      <c r="H71" s="215"/>
      <c r="I71" s="215"/>
      <c r="J71" s="215"/>
      <c r="K71" s="215"/>
      <c r="L71" s="215"/>
      <c r="M71" s="215"/>
      <c r="N71" s="215"/>
      <c r="O71" s="215"/>
      <c r="P71" s="215"/>
      <c r="Q71" s="215"/>
      <c r="R71" s="215"/>
      <c r="S71" s="215"/>
      <c r="T71" s="215"/>
      <c r="U71" s="1227"/>
    </row>
    <row r="72" spans="1:21" s="84" customFormat="1">
      <c r="A72" s="171" t="s">
        <v>1730</v>
      </c>
      <c r="B72" s="214">
        <f>SUM(C72+D72)</f>
        <v>0</v>
      </c>
      <c r="C72" s="769"/>
      <c r="D72" s="769"/>
      <c r="E72" s="769"/>
      <c r="F72" s="769"/>
      <c r="G72" s="769"/>
      <c r="H72" s="769"/>
      <c r="I72" s="769"/>
      <c r="J72" s="769"/>
      <c r="K72" s="769"/>
      <c r="L72" s="769"/>
      <c r="M72" s="769"/>
      <c r="N72" s="769"/>
      <c r="O72" s="769"/>
      <c r="P72" s="769"/>
      <c r="Q72" s="769"/>
      <c r="R72" s="364">
        <f>SUM(E72:Q72)</f>
        <v>0</v>
      </c>
      <c r="S72" s="1228"/>
      <c r="T72" s="1228"/>
      <c r="U72" s="1227"/>
    </row>
    <row r="73" spans="1:21" s="84" customFormat="1">
      <c r="A73" s="171" t="s">
        <v>1731</v>
      </c>
      <c r="B73" s="214">
        <f>SUM(C73+D73)</f>
        <v>0</v>
      </c>
      <c r="C73" s="769"/>
      <c r="D73" s="769"/>
      <c r="E73" s="769"/>
      <c r="F73" s="769"/>
      <c r="G73" s="769"/>
      <c r="H73" s="769"/>
      <c r="I73" s="769"/>
      <c r="J73" s="769"/>
      <c r="K73" s="769"/>
      <c r="L73" s="769"/>
      <c r="M73" s="769"/>
      <c r="N73" s="769"/>
      <c r="O73" s="769"/>
      <c r="P73" s="769"/>
      <c r="Q73" s="769"/>
      <c r="R73" s="364">
        <f>SUM(E73:Q73)</f>
        <v>0</v>
      </c>
      <c r="S73" s="1228"/>
      <c r="T73" s="1228"/>
      <c r="U73" s="1227"/>
    </row>
    <row r="74" spans="1:21" s="84" customFormat="1">
      <c r="A74" s="307" t="s">
        <v>1732</v>
      </c>
      <c r="B74" s="214">
        <f>SUM(C74+D74)</f>
        <v>0</v>
      </c>
      <c r="C74" s="769"/>
      <c r="D74" s="769"/>
      <c r="E74" s="769"/>
      <c r="F74" s="769"/>
      <c r="G74" s="769"/>
      <c r="H74" s="769"/>
      <c r="I74" s="769"/>
      <c r="J74" s="769"/>
      <c r="K74" s="769"/>
      <c r="L74" s="769"/>
      <c r="M74" s="769"/>
      <c r="N74" s="769"/>
      <c r="O74" s="769"/>
      <c r="P74" s="769"/>
      <c r="Q74" s="769"/>
      <c r="R74" s="364">
        <f>SUM(E74:Q74)</f>
        <v>0</v>
      </c>
      <c r="S74" s="1228"/>
      <c r="T74" s="1228"/>
      <c r="U74" s="1227"/>
    </row>
    <row r="75" spans="1:21" s="84" customFormat="1">
      <c r="A75" s="171" t="s">
        <v>1733</v>
      </c>
      <c r="B75" s="214">
        <f>SUM(C75+D75)</f>
        <v>523000</v>
      </c>
      <c r="C75" s="769">
        <v>523000</v>
      </c>
      <c r="D75" s="769"/>
      <c r="E75" s="769"/>
      <c r="F75" s="769">
        <f>C75</f>
        <v>523000</v>
      </c>
      <c r="G75" s="769"/>
      <c r="H75" s="769"/>
      <c r="I75" s="769"/>
      <c r="J75" s="769"/>
      <c r="K75" s="769"/>
      <c r="L75" s="769"/>
      <c r="M75" s="769"/>
      <c r="N75" s="769"/>
      <c r="O75" s="769"/>
      <c r="P75" s="769"/>
      <c r="Q75" s="769"/>
      <c r="R75" s="364">
        <f>SUM(E75:Q75)</f>
        <v>523000</v>
      </c>
      <c r="S75" s="1228"/>
      <c r="T75" s="1228"/>
      <c r="U75" s="1227"/>
    </row>
    <row r="76" spans="1:21" s="84" customFormat="1">
      <c r="A76" s="920" t="s">
        <v>2830</v>
      </c>
      <c r="B76" s="214">
        <f>SUM(C76+D76)</f>
        <v>300000</v>
      </c>
      <c r="C76" s="769">
        <v>300000</v>
      </c>
      <c r="D76" s="769"/>
      <c r="E76" s="769"/>
      <c r="F76" s="769">
        <f>C76</f>
        <v>300000</v>
      </c>
      <c r="G76" s="769"/>
      <c r="H76" s="769"/>
      <c r="I76" s="769"/>
      <c r="J76" s="769"/>
      <c r="K76" s="769"/>
      <c r="L76" s="769"/>
      <c r="M76" s="769"/>
      <c r="N76" s="769"/>
      <c r="O76" s="769"/>
      <c r="P76" s="769"/>
      <c r="Q76" s="769"/>
      <c r="R76" s="364">
        <f>SUM(E76:Q76)</f>
        <v>300000</v>
      </c>
      <c r="S76" s="1228"/>
      <c r="T76" s="1228"/>
      <c r="U76" s="1227"/>
    </row>
    <row r="77" spans="1:21" s="84" customFormat="1" ht="12">
      <c r="A77" s="85" t="s">
        <v>1734</v>
      </c>
      <c r="B77" s="214">
        <f>SUM(C77:D77)</f>
        <v>823000</v>
      </c>
      <c r="C77" s="214">
        <f>SUM(C72:C76)</f>
        <v>823000</v>
      </c>
      <c r="D77" s="214">
        <f>SUM(D72:D76)</f>
        <v>0</v>
      </c>
      <c r="E77" s="214">
        <f t="shared" ref="E77:Q77" si="19">SUM(E72:E76)</f>
        <v>0</v>
      </c>
      <c r="F77" s="214">
        <f t="shared" si="19"/>
        <v>823000</v>
      </c>
      <c r="G77" s="214">
        <f t="shared" si="19"/>
        <v>0</v>
      </c>
      <c r="H77" s="214">
        <f t="shared" si="19"/>
        <v>0</v>
      </c>
      <c r="I77" s="214">
        <f t="shared" si="19"/>
        <v>0</v>
      </c>
      <c r="J77" s="214">
        <f t="shared" si="19"/>
        <v>0</v>
      </c>
      <c r="K77" s="214">
        <f t="shared" si="19"/>
        <v>0</v>
      </c>
      <c r="L77" s="214">
        <f t="shared" si="19"/>
        <v>0</v>
      </c>
      <c r="M77" s="214">
        <f t="shared" si="19"/>
        <v>0</v>
      </c>
      <c r="N77" s="214">
        <f t="shared" si="19"/>
        <v>0</v>
      </c>
      <c r="O77" s="214">
        <f t="shared" si="19"/>
        <v>0</v>
      </c>
      <c r="P77" s="214">
        <f t="shared" si="19"/>
        <v>0</v>
      </c>
      <c r="Q77" s="214">
        <f t="shared" si="19"/>
        <v>0</v>
      </c>
      <c r="R77" s="214">
        <f>SUM(R72:R76)</f>
        <v>823000</v>
      </c>
      <c r="S77" s="1228"/>
      <c r="T77" s="1228"/>
      <c r="U77" s="1227"/>
    </row>
    <row r="78" spans="1:21" s="84" customFormat="1">
      <c r="A78" s="83" t="s">
        <v>1735</v>
      </c>
      <c r="B78" s="215"/>
      <c r="C78" s="215"/>
      <c r="D78" s="215"/>
      <c r="E78" s="215"/>
      <c r="F78" s="215"/>
      <c r="G78" s="215"/>
      <c r="H78" s="215"/>
      <c r="I78" s="215"/>
      <c r="J78" s="215"/>
      <c r="K78" s="215"/>
      <c r="L78" s="215"/>
      <c r="M78" s="215"/>
      <c r="N78" s="215"/>
      <c r="O78" s="215"/>
      <c r="P78" s="215"/>
      <c r="Q78" s="215"/>
      <c r="R78" s="215"/>
      <c r="S78" s="215"/>
      <c r="T78" s="215"/>
      <c r="U78" s="1227"/>
    </row>
    <row r="79" spans="1:21" s="84" customFormat="1">
      <c r="A79" s="171" t="s">
        <v>1736</v>
      </c>
      <c r="B79" s="214">
        <f>SUM(C79:D79)</f>
        <v>3309600</v>
      </c>
      <c r="C79" s="769">
        <v>3309600</v>
      </c>
      <c r="D79" s="769"/>
      <c r="E79" s="769"/>
      <c r="F79" s="769">
        <f>C79</f>
        <v>3309600</v>
      </c>
      <c r="G79" s="769"/>
      <c r="H79" s="769"/>
      <c r="I79" s="769"/>
      <c r="J79" s="769"/>
      <c r="K79" s="769"/>
      <c r="L79" s="769"/>
      <c r="M79" s="769"/>
      <c r="N79" s="769"/>
      <c r="O79" s="769"/>
      <c r="P79" s="769"/>
      <c r="Q79" s="769"/>
      <c r="R79" s="364">
        <f>SUM(E79:Q79)</f>
        <v>3309600</v>
      </c>
      <c r="S79" s="769">
        <f>R79</f>
        <v>3309600</v>
      </c>
      <c r="T79" s="769"/>
      <c r="U79" s="1227"/>
    </row>
    <row r="80" spans="1:21" s="84" customFormat="1">
      <c r="A80" s="171" t="s">
        <v>1737</v>
      </c>
      <c r="B80" s="214">
        <f>SUM(C80:D80)</f>
        <v>744554</v>
      </c>
      <c r="C80" s="769">
        <v>744554</v>
      </c>
      <c r="D80" s="769"/>
      <c r="E80" s="769"/>
      <c r="F80" s="769">
        <f>C80</f>
        <v>744554</v>
      </c>
      <c r="G80" s="769"/>
      <c r="H80" s="769"/>
      <c r="I80" s="769"/>
      <c r="J80" s="769"/>
      <c r="K80" s="769"/>
      <c r="L80" s="769"/>
      <c r="M80" s="769"/>
      <c r="N80" s="769"/>
      <c r="O80" s="769"/>
      <c r="P80" s="769"/>
      <c r="Q80" s="769"/>
      <c r="R80" s="364">
        <f>SUM(E80:Q80)</f>
        <v>744554</v>
      </c>
      <c r="S80" s="769">
        <f>R80</f>
        <v>744554</v>
      </c>
      <c r="T80" s="769"/>
      <c r="U80" s="1227"/>
    </row>
    <row r="81" spans="1:21" s="84" customFormat="1" ht="12">
      <c r="A81" s="85" t="s">
        <v>1738</v>
      </c>
      <c r="B81" s="214">
        <f>SUM(C81:D81)</f>
        <v>4054154</v>
      </c>
      <c r="C81" s="1234">
        <f>SUM(C79:C80)</f>
        <v>4054154</v>
      </c>
      <c r="D81" s="1234">
        <f t="shared" ref="D81:T81" si="20">SUM(D79:D80)</f>
        <v>0</v>
      </c>
      <c r="E81" s="1234">
        <f t="shared" si="20"/>
        <v>0</v>
      </c>
      <c r="F81" s="1234">
        <f t="shared" si="20"/>
        <v>4054154</v>
      </c>
      <c r="G81" s="1234">
        <f t="shared" si="20"/>
        <v>0</v>
      </c>
      <c r="H81" s="1234">
        <f t="shared" si="20"/>
        <v>0</v>
      </c>
      <c r="I81" s="1234">
        <f t="shared" si="20"/>
        <v>0</v>
      </c>
      <c r="J81" s="1234">
        <f t="shared" si="20"/>
        <v>0</v>
      </c>
      <c r="K81" s="1234">
        <f t="shared" si="20"/>
        <v>0</v>
      </c>
      <c r="L81" s="1234">
        <f t="shared" si="20"/>
        <v>0</v>
      </c>
      <c r="M81" s="1234">
        <f t="shared" si="20"/>
        <v>0</v>
      </c>
      <c r="N81" s="1234">
        <f t="shared" si="20"/>
        <v>0</v>
      </c>
      <c r="O81" s="1234">
        <f t="shared" si="20"/>
        <v>0</v>
      </c>
      <c r="P81" s="1234">
        <f t="shared" si="20"/>
        <v>0</v>
      </c>
      <c r="Q81" s="1234">
        <f t="shared" si="20"/>
        <v>0</v>
      </c>
      <c r="R81" s="1234">
        <f t="shared" si="20"/>
        <v>4054154</v>
      </c>
      <c r="S81" s="1234">
        <f t="shared" si="20"/>
        <v>4054154</v>
      </c>
      <c r="T81" s="1234">
        <f t="shared" si="20"/>
        <v>0</v>
      </c>
      <c r="U81" s="1227"/>
    </row>
    <row r="82" spans="1:21" s="84" customFormat="1">
      <c r="A82" s="83" t="s">
        <v>1739</v>
      </c>
      <c r="B82" s="215"/>
      <c r="C82" s="215"/>
      <c r="D82" s="215"/>
      <c r="E82" s="215"/>
      <c r="F82" s="215"/>
      <c r="G82" s="215"/>
      <c r="H82" s="215"/>
      <c r="I82" s="215"/>
      <c r="J82" s="215"/>
      <c r="K82" s="215"/>
      <c r="L82" s="215"/>
      <c r="M82" s="215"/>
      <c r="N82" s="215"/>
      <c r="O82" s="215"/>
      <c r="P82" s="215"/>
      <c r="Q82" s="215"/>
      <c r="R82" s="215"/>
      <c r="S82" s="215"/>
      <c r="T82" s="215"/>
      <c r="U82" s="1227"/>
    </row>
    <row r="83" spans="1:21" s="84" customFormat="1" ht="13.95" customHeight="1">
      <c r="A83" s="171" t="s">
        <v>1740</v>
      </c>
      <c r="B83" s="214">
        <f t="shared" ref="B83:B95" si="21">SUM(C83+D83)</f>
        <v>280000</v>
      </c>
      <c r="C83" s="769">
        <v>280000</v>
      </c>
      <c r="D83" s="769"/>
      <c r="E83" s="769"/>
      <c r="F83" s="769">
        <f>C83</f>
        <v>280000</v>
      </c>
      <c r="G83" s="769"/>
      <c r="H83" s="769"/>
      <c r="I83" s="769"/>
      <c r="J83" s="769"/>
      <c r="K83" s="769"/>
      <c r="L83" s="769"/>
      <c r="M83" s="769"/>
      <c r="N83" s="769"/>
      <c r="O83" s="769"/>
      <c r="P83" s="769"/>
      <c r="Q83" s="769"/>
      <c r="R83" s="364">
        <f t="shared" ref="R83:R95" si="22">SUM(E83:Q83)</f>
        <v>280000</v>
      </c>
      <c r="S83" s="1228"/>
      <c r="T83" s="1228"/>
      <c r="U83" s="1227"/>
    </row>
    <row r="84" spans="1:21" s="84" customFormat="1">
      <c r="A84" s="171" t="s">
        <v>1741</v>
      </c>
      <c r="B84" s="214">
        <f t="shared" si="21"/>
        <v>45000</v>
      </c>
      <c r="C84" s="769">
        <v>45000</v>
      </c>
      <c r="D84" s="769"/>
      <c r="E84" s="769"/>
      <c r="F84" s="769">
        <f>C84</f>
        <v>45000</v>
      </c>
      <c r="G84" s="769"/>
      <c r="H84" s="769"/>
      <c r="I84" s="769"/>
      <c r="J84" s="769"/>
      <c r="K84" s="769"/>
      <c r="L84" s="769"/>
      <c r="M84" s="769"/>
      <c r="N84" s="769"/>
      <c r="O84" s="769"/>
      <c r="P84" s="769"/>
      <c r="Q84" s="769"/>
      <c r="R84" s="364">
        <f t="shared" si="22"/>
        <v>45000</v>
      </c>
      <c r="S84" s="769">
        <f>R84</f>
        <v>45000</v>
      </c>
      <c r="T84" s="769"/>
      <c r="U84" s="1227"/>
    </row>
    <row r="85" spans="1:21" s="84" customFormat="1">
      <c r="A85" s="171" t="s">
        <v>1742</v>
      </c>
      <c r="B85" s="214">
        <f t="shared" si="21"/>
        <v>2245556</v>
      </c>
      <c r="C85" s="769">
        <v>2245556</v>
      </c>
      <c r="D85" s="769"/>
      <c r="E85" s="769"/>
      <c r="F85" s="769">
        <f>C85</f>
        <v>2245556</v>
      </c>
      <c r="G85" s="769"/>
      <c r="H85" s="769"/>
      <c r="I85" s="769"/>
      <c r="J85" s="769"/>
      <c r="K85" s="769"/>
      <c r="L85" s="769"/>
      <c r="M85" s="769"/>
      <c r="N85" s="769"/>
      <c r="O85" s="769"/>
      <c r="P85" s="769"/>
      <c r="Q85" s="769"/>
      <c r="R85" s="364">
        <f t="shared" si="22"/>
        <v>2245556</v>
      </c>
      <c r="S85" s="769">
        <f>R85</f>
        <v>2245556</v>
      </c>
      <c r="T85" s="769"/>
      <c r="U85" s="1227"/>
    </row>
    <row r="86" spans="1:21" s="84" customFormat="1">
      <c r="A86" s="171" t="s">
        <v>1743</v>
      </c>
      <c r="B86" s="214">
        <f t="shared" si="21"/>
        <v>800000</v>
      </c>
      <c r="C86" s="769">
        <v>800000</v>
      </c>
      <c r="D86" s="769"/>
      <c r="E86" s="769"/>
      <c r="F86" s="769">
        <f>C86</f>
        <v>800000</v>
      </c>
      <c r="G86" s="769"/>
      <c r="H86" s="769"/>
      <c r="I86" s="769"/>
      <c r="J86" s="769"/>
      <c r="K86" s="769"/>
      <c r="L86" s="769"/>
      <c r="M86" s="769"/>
      <c r="N86" s="769"/>
      <c r="O86" s="769"/>
      <c r="P86" s="769"/>
      <c r="Q86" s="769"/>
      <c r="R86" s="364">
        <f t="shared" si="22"/>
        <v>800000</v>
      </c>
      <c r="S86" s="769">
        <f>R86</f>
        <v>800000</v>
      </c>
      <c r="T86" s="769"/>
      <c r="U86" s="1227"/>
    </row>
    <row r="87" spans="1:21" s="84" customFormat="1">
      <c r="A87" s="171" t="s">
        <v>1744</v>
      </c>
      <c r="B87" s="214">
        <f t="shared" si="21"/>
        <v>0</v>
      </c>
      <c r="C87" s="769"/>
      <c r="D87" s="769"/>
      <c r="E87" s="769"/>
      <c r="F87" s="769"/>
      <c r="G87" s="769"/>
      <c r="H87" s="769"/>
      <c r="I87" s="769"/>
      <c r="J87" s="769"/>
      <c r="K87" s="769"/>
      <c r="L87" s="769"/>
      <c r="M87" s="769"/>
      <c r="N87" s="769"/>
      <c r="O87" s="769"/>
      <c r="P87" s="769"/>
      <c r="Q87" s="769"/>
      <c r="R87" s="364">
        <f t="shared" si="22"/>
        <v>0</v>
      </c>
      <c r="S87" s="769"/>
      <c r="T87" s="769"/>
      <c r="U87" s="1227"/>
    </row>
    <row r="88" spans="1:21" s="84" customFormat="1">
      <c r="A88" s="171" t="s">
        <v>1745</v>
      </c>
      <c r="B88" s="214">
        <f t="shared" si="21"/>
        <v>40006</v>
      </c>
      <c r="C88" s="769">
        <v>40006</v>
      </c>
      <c r="D88" s="769"/>
      <c r="E88" s="769"/>
      <c r="F88" s="769">
        <f t="shared" ref="F88:F95" si="23">C88</f>
        <v>40006</v>
      </c>
      <c r="G88" s="769"/>
      <c r="H88" s="769"/>
      <c r="I88" s="769"/>
      <c r="J88" s="769"/>
      <c r="K88" s="769"/>
      <c r="L88" s="769"/>
      <c r="M88" s="769"/>
      <c r="N88" s="769"/>
      <c r="O88" s="769"/>
      <c r="P88" s="769"/>
      <c r="Q88" s="769"/>
      <c r="R88" s="364">
        <f t="shared" si="22"/>
        <v>40006</v>
      </c>
      <c r="S88" s="1228"/>
      <c r="T88" s="1228"/>
      <c r="U88" s="1227"/>
    </row>
    <row r="89" spans="1:21" s="84" customFormat="1">
      <c r="A89" s="171" t="s">
        <v>1746</v>
      </c>
      <c r="B89" s="214">
        <f t="shared" si="21"/>
        <v>622099</v>
      </c>
      <c r="C89" s="769">
        <v>622099</v>
      </c>
      <c r="D89" s="769"/>
      <c r="E89" s="769"/>
      <c r="F89" s="769">
        <f t="shared" si="23"/>
        <v>622099</v>
      </c>
      <c r="G89" s="769"/>
      <c r="H89" s="769"/>
      <c r="I89" s="769"/>
      <c r="J89" s="769"/>
      <c r="K89" s="769"/>
      <c r="L89" s="769"/>
      <c r="M89" s="769"/>
      <c r="N89" s="769"/>
      <c r="O89" s="769"/>
      <c r="P89" s="769"/>
      <c r="Q89" s="769"/>
      <c r="R89" s="364">
        <f t="shared" si="22"/>
        <v>622099</v>
      </c>
      <c r="S89" s="769">
        <f>R89</f>
        <v>622099</v>
      </c>
      <c r="T89" s="769"/>
      <c r="U89" s="1227"/>
    </row>
    <row r="90" spans="1:21" s="84" customFormat="1">
      <c r="A90" s="171" t="s">
        <v>1747</v>
      </c>
      <c r="B90" s="214">
        <f t="shared" si="21"/>
        <v>15000</v>
      </c>
      <c r="C90" s="769">
        <v>15000</v>
      </c>
      <c r="D90" s="769"/>
      <c r="E90" s="769"/>
      <c r="F90" s="769">
        <f t="shared" si="23"/>
        <v>15000</v>
      </c>
      <c r="G90" s="769"/>
      <c r="H90" s="769"/>
      <c r="I90" s="769"/>
      <c r="J90" s="769"/>
      <c r="K90" s="769"/>
      <c r="L90" s="769"/>
      <c r="M90" s="769"/>
      <c r="N90" s="769"/>
      <c r="O90" s="769"/>
      <c r="P90" s="769"/>
      <c r="Q90" s="769"/>
      <c r="R90" s="364">
        <f t="shared" si="22"/>
        <v>15000</v>
      </c>
      <c r="S90" s="769">
        <f>R90</f>
        <v>15000</v>
      </c>
      <c r="T90" s="769"/>
      <c r="U90" s="1227"/>
    </row>
    <row r="91" spans="1:21" s="84" customFormat="1">
      <c r="A91" s="171" t="s">
        <v>1748</v>
      </c>
      <c r="B91" s="214">
        <f t="shared" si="21"/>
        <v>40000</v>
      </c>
      <c r="C91" s="769">
        <v>40000</v>
      </c>
      <c r="D91" s="769"/>
      <c r="E91" s="769"/>
      <c r="F91" s="769">
        <f t="shared" si="23"/>
        <v>40000</v>
      </c>
      <c r="G91" s="769"/>
      <c r="H91" s="769"/>
      <c r="I91" s="769"/>
      <c r="J91" s="769"/>
      <c r="K91" s="769"/>
      <c r="L91" s="769"/>
      <c r="M91" s="769"/>
      <c r="N91" s="769"/>
      <c r="O91" s="769"/>
      <c r="P91" s="769"/>
      <c r="Q91" s="769"/>
      <c r="R91" s="364">
        <f t="shared" si="22"/>
        <v>40000</v>
      </c>
      <c r="S91" s="769">
        <f>R91</f>
        <v>40000</v>
      </c>
      <c r="T91" s="769"/>
      <c r="U91" s="1227"/>
    </row>
    <row r="92" spans="1:21" s="84" customFormat="1">
      <c r="A92" s="171" t="s">
        <v>1749</v>
      </c>
      <c r="B92" s="214">
        <f t="shared" si="21"/>
        <v>15000</v>
      </c>
      <c r="C92" s="769">
        <v>15000</v>
      </c>
      <c r="D92" s="769"/>
      <c r="E92" s="769"/>
      <c r="F92" s="769">
        <f t="shared" si="23"/>
        <v>15000</v>
      </c>
      <c r="G92" s="769"/>
      <c r="H92" s="769"/>
      <c r="I92" s="769"/>
      <c r="J92" s="769"/>
      <c r="K92" s="769"/>
      <c r="L92" s="769"/>
      <c r="M92" s="769"/>
      <c r="N92" s="769"/>
      <c r="O92" s="769"/>
      <c r="P92" s="769"/>
      <c r="Q92" s="769"/>
      <c r="R92" s="364">
        <f t="shared" si="22"/>
        <v>15000</v>
      </c>
      <c r="S92" s="769">
        <f>R92</f>
        <v>15000</v>
      </c>
      <c r="T92" s="769"/>
      <c r="U92" s="1227"/>
    </row>
    <row r="93" spans="1:21" s="84" customFormat="1">
      <c r="A93" s="920" t="s">
        <v>2832</v>
      </c>
      <c r="B93" s="214">
        <f t="shared" si="21"/>
        <v>120000</v>
      </c>
      <c r="C93" s="769">
        <v>120000</v>
      </c>
      <c r="D93" s="769"/>
      <c r="E93" s="769"/>
      <c r="F93" s="769">
        <f t="shared" si="23"/>
        <v>120000</v>
      </c>
      <c r="G93" s="769"/>
      <c r="H93" s="769"/>
      <c r="I93" s="769"/>
      <c r="J93" s="769"/>
      <c r="K93" s="769"/>
      <c r="L93" s="769"/>
      <c r="M93" s="769"/>
      <c r="N93" s="769"/>
      <c r="O93" s="769"/>
      <c r="P93" s="769"/>
      <c r="Q93" s="769"/>
      <c r="R93" s="364">
        <f t="shared" si="22"/>
        <v>120000</v>
      </c>
      <c r="S93" s="769"/>
      <c r="T93" s="769"/>
      <c r="U93" s="1227"/>
    </row>
    <row r="94" spans="1:21" s="84" customFormat="1">
      <c r="A94" s="920" t="s">
        <v>2831</v>
      </c>
      <c r="B94" s="214">
        <f t="shared" si="21"/>
        <v>113000</v>
      </c>
      <c r="C94" s="769">
        <f>63000+50000</f>
        <v>113000</v>
      </c>
      <c r="D94" s="769"/>
      <c r="E94" s="769"/>
      <c r="F94" s="769">
        <f t="shared" si="23"/>
        <v>113000</v>
      </c>
      <c r="G94" s="769"/>
      <c r="H94" s="769"/>
      <c r="I94" s="769"/>
      <c r="J94" s="769"/>
      <c r="K94" s="769"/>
      <c r="L94" s="769"/>
      <c r="M94" s="769"/>
      <c r="N94" s="769"/>
      <c r="O94" s="769"/>
      <c r="P94" s="769"/>
      <c r="Q94" s="769"/>
      <c r="R94" s="364">
        <f t="shared" si="22"/>
        <v>113000</v>
      </c>
      <c r="S94" s="769">
        <v>25000</v>
      </c>
      <c r="T94" s="769"/>
      <c r="U94" s="1227"/>
    </row>
    <row r="95" spans="1:21" s="84" customFormat="1">
      <c r="A95" s="920" t="s">
        <v>2833</v>
      </c>
      <c r="B95" s="214">
        <f t="shared" si="21"/>
        <v>290000</v>
      </c>
      <c r="C95" s="769">
        <v>290000</v>
      </c>
      <c r="D95" s="769"/>
      <c r="E95" s="769"/>
      <c r="F95" s="769">
        <f t="shared" si="23"/>
        <v>290000</v>
      </c>
      <c r="G95" s="769"/>
      <c r="H95" s="769"/>
      <c r="I95" s="769"/>
      <c r="J95" s="769"/>
      <c r="K95" s="769"/>
      <c r="L95" s="769"/>
      <c r="M95" s="769"/>
      <c r="N95" s="769"/>
      <c r="O95" s="769"/>
      <c r="P95" s="769"/>
      <c r="Q95" s="769"/>
      <c r="R95" s="364">
        <f t="shared" si="22"/>
        <v>290000</v>
      </c>
      <c r="S95" s="769">
        <f>R95</f>
        <v>290000</v>
      </c>
      <c r="T95" s="769"/>
      <c r="U95" s="1227"/>
    </row>
    <row r="96" spans="1:21" s="84" customFormat="1" ht="12">
      <c r="A96" s="85" t="s">
        <v>1750</v>
      </c>
      <c r="B96" s="214">
        <f>SUM(C96:D96)</f>
        <v>4625661</v>
      </c>
      <c r="C96" s="214">
        <f t="shared" ref="C96:R96" si="24">SUM(C83:C95)</f>
        <v>4625661</v>
      </c>
      <c r="D96" s="214">
        <f t="shared" si="24"/>
        <v>0</v>
      </c>
      <c r="E96" s="214">
        <f t="shared" si="24"/>
        <v>0</v>
      </c>
      <c r="F96" s="214">
        <f t="shared" si="24"/>
        <v>4625661</v>
      </c>
      <c r="G96" s="214">
        <f t="shared" si="24"/>
        <v>0</v>
      </c>
      <c r="H96" s="214">
        <f t="shared" si="24"/>
        <v>0</v>
      </c>
      <c r="I96" s="214">
        <f t="shared" si="24"/>
        <v>0</v>
      </c>
      <c r="J96" s="214">
        <f t="shared" si="24"/>
        <v>0</v>
      </c>
      <c r="K96" s="214">
        <f t="shared" si="24"/>
        <v>0</v>
      </c>
      <c r="L96" s="214">
        <f t="shared" si="24"/>
        <v>0</v>
      </c>
      <c r="M96" s="214">
        <f t="shared" si="24"/>
        <v>0</v>
      </c>
      <c r="N96" s="214">
        <f t="shared" si="24"/>
        <v>0</v>
      </c>
      <c r="O96" s="214">
        <f t="shared" si="24"/>
        <v>0</v>
      </c>
      <c r="P96" s="214">
        <f t="shared" si="24"/>
        <v>0</v>
      </c>
      <c r="Q96" s="214">
        <f t="shared" si="24"/>
        <v>0</v>
      </c>
      <c r="R96" s="214">
        <f t="shared" si="24"/>
        <v>4625661</v>
      </c>
      <c r="S96" s="86">
        <f>SUM(S84:S87,S89:S95)</f>
        <v>4097655</v>
      </c>
      <c r="T96" s="214">
        <f>SUM(T84:T87,T89:T95)</f>
        <v>0</v>
      </c>
      <c r="U96" s="1227"/>
    </row>
    <row r="97" spans="1:21" s="84" customFormat="1" ht="12">
      <c r="A97" s="85" t="s">
        <v>1751</v>
      </c>
      <c r="B97" s="214">
        <f>SUM(C97:D97)</f>
        <v>67248220</v>
      </c>
      <c r="C97" s="214">
        <f t="shared" ref="C97:R97" si="25">SUM(C63+C70+C77+C81+C96)</f>
        <v>67248220</v>
      </c>
      <c r="D97" s="214">
        <f t="shared" si="25"/>
        <v>0</v>
      </c>
      <c r="E97" s="214">
        <f t="shared" si="25"/>
        <v>27464202</v>
      </c>
      <c r="F97" s="214">
        <f t="shared" si="25"/>
        <v>13764018</v>
      </c>
      <c r="G97" s="214">
        <f t="shared" si="25"/>
        <v>5000000</v>
      </c>
      <c r="H97" s="214">
        <f t="shared" si="25"/>
        <v>3000000</v>
      </c>
      <c r="I97" s="214">
        <f t="shared" si="25"/>
        <v>15000000</v>
      </c>
      <c r="J97" s="214">
        <f t="shared" si="25"/>
        <v>3020000</v>
      </c>
      <c r="K97" s="214">
        <f t="shared" si="25"/>
        <v>0</v>
      </c>
      <c r="L97" s="214">
        <f t="shared" si="25"/>
        <v>0</v>
      </c>
      <c r="M97" s="214">
        <f t="shared" si="25"/>
        <v>0</v>
      </c>
      <c r="N97" s="214">
        <f t="shared" si="25"/>
        <v>0</v>
      </c>
      <c r="O97" s="214">
        <f t="shared" si="25"/>
        <v>0</v>
      </c>
      <c r="P97" s="214">
        <f t="shared" si="25"/>
        <v>0</v>
      </c>
      <c r="Q97" s="214">
        <f t="shared" si="25"/>
        <v>0</v>
      </c>
      <c r="R97" s="214">
        <f t="shared" si="25"/>
        <v>67248220</v>
      </c>
      <c r="S97" s="214">
        <f>SUM(S63+S70+S81+S96)</f>
        <v>63709498</v>
      </c>
      <c r="T97" s="214">
        <f>SUM(T63+T70+T81+T96)</f>
        <v>0</v>
      </c>
      <c r="U97" s="1227"/>
    </row>
    <row r="98" spans="1:21" s="84" customFormat="1">
      <c r="A98" s="83" t="s">
        <v>1752</v>
      </c>
      <c r="B98" s="215"/>
      <c r="C98" s="215"/>
      <c r="D98" s="215"/>
      <c r="E98" s="215"/>
      <c r="F98" s="215"/>
      <c r="G98" s="215"/>
      <c r="H98" s="215"/>
      <c r="I98" s="215"/>
      <c r="J98" s="215"/>
      <c r="K98" s="215"/>
      <c r="L98" s="215"/>
      <c r="M98" s="215"/>
      <c r="N98" s="215"/>
      <c r="O98" s="215"/>
      <c r="P98" s="215"/>
      <c r="Q98" s="215"/>
      <c r="R98" s="215"/>
      <c r="S98" s="215"/>
      <c r="T98" s="215"/>
      <c r="U98" s="1227"/>
    </row>
    <row r="99" spans="1:21" s="84" customFormat="1">
      <c r="A99" s="171" t="s">
        <v>1753</v>
      </c>
      <c r="B99" s="214">
        <f>SUM(C99+D99)</f>
        <v>7300000</v>
      </c>
      <c r="C99" s="769">
        <v>7300000</v>
      </c>
      <c r="D99" s="769"/>
      <c r="E99" s="769">
        <f>C99-K99</f>
        <v>2877021</v>
      </c>
      <c r="F99" s="769"/>
      <c r="G99" s="769"/>
      <c r="H99" s="769"/>
      <c r="I99" s="769"/>
      <c r="J99" s="769"/>
      <c r="K99" s="769">
        <v>4422979</v>
      </c>
      <c r="L99" s="769"/>
      <c r="M99" s="769"/>
      <c r="N99" s="769"/>
      <c r="O99" s="769"/>
      <c r="P99" s="769"/>
      <c r="Q99" s="769"/>
      <c r="R99" s="364">
        <f>SUM(E99:Q99)</f>
        <v>7300000</v>
      </c>
      <c r="S99" s="769">
        <f>R99</f>
        <v>7300000</v>
      </c>
      <c r="T99" s="769"/>
      <c r="U99" s="1227"/>
    </row>
    <row r="100" spans="1:21" s="84" customFormat="1">
      <c r="A100" s="171" t="s">
        <v>1754</v>
      </c>
      <c r="B100" s="214">
        <f>SUM(C100+D100)</f>
        <v>0</v>
      </c>
      <c r="C100" s="769"/>
      <c r="D100" s="769"/>
      <c r="E100" s="769"/>
      <c r="F100" s="769"/>
      <c r="G100" s="769"/>
      <c r="H100" s="769"/>
      <c r="I100" s="769"/>
      <c r="J100" s="769"/>
      <c r="K100" s="769"/>
      <c r="L100" s="769"/>
      <c r="M100" s="769"/>
      <c r="N100" s="769"/>
      <c r="O100" s="769"/>
      <c r="P100" s="769"/>
      <c r="Q100" s="769"/>
      <c r="R100" s="364">
        <f>SUM(E100:Q100)</f>
        <v>0</v>
      </c>
      <c r="S100" s="769"/>
      <c r="T100" s="769"/>
      <c r="U100" s="1227"/>
    </row>
    <row r="101" spans="1:21" s="84" customFormat="1" ht="12" customHeight="1">
      <c r="A101" s="171" t="s">
        <v>1755</v>
      </c>
      <c r="B101" s="214">
        <f>SUM(C101+D101)</f>
        <v>0</v>
      </c>
      <c r="C101" s="769"/>
      <c r="D101" s="769"/>
      <c r="E101" s="769"/>
      <c r="F101" s="769"/>
      <c r="G101" s="769"/>
      <c r="H101" s="769"/>
      <c r="I101" s="769"/>
      <c r="J101" s="769"/>
      <c r="K101" s="769"/>
      <c r="L101" s="769"/>
      <c r="M101" s="769"/>
      <c r="N101" s="769"/>
      <c r="O101" s="769"/>
      <c r="P101" s="769"/>
      <c r="Q101" s="769"/>
      <c r="R101" s="364">
        <f>SUM(E101:Q101)</f>
        <v>0</v>
      </c>
      <c r="S101" s="769"/>
      <c r="T101" s="769"/>
      <c r="U101" s="1227"/>
    </row>
    <row r="102" spans="1:21" s="84" customFormat="1">
      <c r="A102" s="171" t="s">
        <v>1756</v>
      </c>
      <c r="B102" s="214">
        <f>SUM(C102+D102)</f>
        <v>0</v>
      </c>
      <c r="C102" s="769"/>
      <c r="D102" s="769"/>
      <c r="E102" s="769"/>
      <c r="F102" s="769"/>
      <c r="G102" s="769"/>
      <c r="H102" s="769"/>
      <c r="I102" s="769"/>
      <c r="J102" s="769"/>
      <c r="K102" s="769"/>
      <c r="L102" s="769"/>
      <c r="M102" s="769"/>
      <c r="N102" s="769"/>
      <c r="O102" s="769"/>
      <c r="P102" s="769"/>
      <c r="Q102" s="769"/>
      <c r="R102" s="364">
        <f>SUM(E102:Q102)</f>
        <v>0</v>
      </c>
      <c r="S102" s="769"/>
      <c r="T102" s="769"/>
      <c r="U102" s="1227"/>
    </row>
    <row r="103" spans="1:21" s="84" customFormat="1">
      <c r="A103" s="920" t="s">
        <v>1701</v>
      </c>
      <c r="B103" s="214">
        <f>SUM(C103+D103)</f>
        <v>0</v>
      </c>
      <c r="C103" s="769"/>
      <c r="D103" s="769"/>
      <c r="E103" s="769"/>
      <c r="F103" s="769"/>
      <c r="G103" s="769"/>
      <c r="H103" s="769"/>
      <c r="I103" s="769"/>
      <c r="J103" s="769"/>
      <c r="K103" s="769"/>
      <c r="L103" s="769"/>
      <c r="M103" s="769"/>
      <c r="N103" s="769"/>
      <c r="O103" s="769"/>
      <c r="P103" s="769"/>
      <c r="Q103" s="769"/>
      <c r="R103" s="364">
        <f>SUM(E103:Q103)</f>
        <v>0</v>
      </c>
      <c r="S103" s="769"/>
      <c r="T103" s="769"/>
      <c r="U103" s="1227"/>
    </row>
    <row r="104" spans="1:21" s="84" customFormat="1" ht="12">
      <c r="A104" s="85" t="s">
        <v>1757</v>
      </c>
      <c r="B104" s="214">
        <f>SUM(C104:D104)</f>
        <v>7300000</v>
      </c>
      <c r="C104" s="214">
        <f>SUM(C99:C103)</f>
        <v>7300000</v>
      </c>
      <c r="D104" s="214">
        <f t="shared" ref="D104:T104" si="26">SUM(D99:D103)</f>
        <v>0</v>
      </c>
      <c r="E104" s="214">
        <f t="shared" si="26"/>
        <v>2877021</v>
      </c>
      <c r="F104" s="214">
        <f t="shared" si="26"/>
        <v>0</v>
      </c>
      <c r="G104" s="214">
        <f t="shared" si="26"/>
        <v>0</v>
      </c>
      <c r="H104" s="214">
        <f t="shared" si="26"/>
        <v>0</v>
      </c>
      <c r="I104" s="214">
        <f t="shared" si="26"/>
        <v>0</v>
      </c>
      <c r="J104" s="214">
        <f t="shared" si="26"/>
        <v>0</v>
      </c>
      <c r="K104" s="214">
        <f t="shared" si="26"/>
        <v>4422979</v>
      </c>
      <c r="L104" s="214">
        <f t="shared" si="26"/>
        <v>0</v>
      </c>
      <c r="M104" s="214">
        <f t="shared" si="26"/>
        <v>0</v>
      </c>
      <c r="N104" s="214">
        <f t="shared" si="26"/>
        <v>0</v>
      </c>
      <c r="O104" s="214">
        <f t="shared" si="26"/>
        <v>0</v>
      </c>
      <c r="P104" s="214">
        <f t="shared" si="26"/>
        <v>0</v>
      </c>
      <c r="Q104" s="214">
        <f t="shared" si="26"/>
        <v>0</v>
      </c>
      <c r="R104" s="214">
        <f t="shared" si="26"/>
        <v>7300000</v>
      </c>
      <c r="S104" s="86">
        <f t="shared" si="26"/>
        <v>7300000</v>
      </c>
      <c r="T104" s="86">
        <f t="shared" si="26"/>
        <v>0</v>
      </c>
      <c r="U104" s="1227"/>
    </row>
    <row r="105" spans="1:21" s="84" customFormat="1" ht="12">
      <c r="A105" s="85" t="s">
        <v>1758</v>
      </c>
      <c r="B105" s="86">
        <f>SUM(C105:D105)</f>
        <v>74548220</v>
      </c>
      <c r="C105" s="86">
        <f t="shared" ref="C105:R105" si="27">SUM(C97+C104)</f>
        <v>74548220</v>
      </c>
      <c r="D105" s="86">
        <f t="shared" si="27"/>
        <v>0</v>
      </c>
      <c r="E105" s="86">
        <f t="shared" si="27"/>
        <v>30341223</v>
      </c>
      <c r="F105" s="86">
        <f t="shared" si="27"/>
        <v>13764018</v>
      </c>
      <c r="G105" s="86">
        <f t="shared" si="27"/>
        <v>5000000</v>
      </c>
      <c r="H105" s="86">
        <f t="shared" si="27"/>
        <v>3000000</v>
      </c>
      <c r="I105" s="86">
        <f t="shared" si="27"/>
        <v>15000000</v>
      </c>
      <c r="J105" s="86">
        <f t="shared" si="27"/>
        <v>3020000</v>
      </c>
      <c r="K105" s="86">
        <f t="shared" si="27"/>
        <v>4422979</v>
      </c>
      <c r="L105" s="86">
        <f t="shared" si="27"/>
        <v>0</v>
      </c>
      <c r="M105" s="86">
        <f t="shared" si="27"/>
        <v>0</v>
      </c>
      <c r="N105" s="86">
        <f t="shared" si="27"/>
        <v>0</v>
      </c>
      <c r="O105" s="86">
        <f t="shared" si="27"/>
        <v>0</v>
      </c>
      <c r="P105" s="86">
        <f t="shared" si="27"/>
        <v>0</v>
      </c>
      <c r="Q105" s="86">
        <f t="shared" si="27"/>
        <v>0</v>
      </c>
      <c r="R105" s="214">
        <f t="shared" si="27"/>
        <v>74548220</v>
      </c>
      <c r="S105" s="86">
        <f>S97+S104</f>
        <v>71009498</v>
      </c>
      <c r="T105" s="86">
        <f>T97+T104</f>
        <v>0</v>
      </c>
      <c r="U105" s="1227"/>
    </row>
    <row r="106" spans="1:21" ht="12">
      <c r="A106" s="362" t="s">
        <v>1759</v>
      </c>
      <c r="B106" s="1235"/>
      <c r="C106" s="1235"/>
      <c r="D106" s="1235"/>
      <c r="E106" s="1132"/>
      <c r="F106" s="1132"/>
      <c r="G106" s="1132"/>
      <c r="H106" s="201" t="s">
        <v>1760</v>
      </c>
      <c r="I106" s="201"/>
      <c r="J106" s="201"/>
      <c r="K106" s="1132"/>
      <c r="L106" s="1132"/>
      <c r="M106" s="1132"/>
      <c r="N106" s="1132"/>
      <c r="O106" s="1132"/>
      <c r="P106" s="1132"/>
      <c r="Q106" s="1132"/>
      <c r="R106" s="92" t="s">
        <v>1761</v>
      </c>
      <c r="S106" s="769"/>
      <c r="T106" s="769"/>
      <c r="U106" s="202"/>
    </row>
    <row r="107" spans="1:21" ht="12">
      <c r="A107" s="1235" t="s">
        <v>1762</v>
      </c>
      <c r="B107" s="1132"/>
      <c r="C107" s="1235"/>
      <c r="D107" s="1235"/>
      <c r="E107" s="1132"/>
      <c r="F107" s="1132"/>
      <c r="G107" s="1132"/>
      <c r="H107" s="1132"/>
      <c r="I107" s="94" t="s">
        <v>1763</v>
      </c>
      <c r="J107" s="94"/>
      <c r="K107" s="1132"/>
      <c r="L107" s="1132"/>
      <c r="M107" s="1132"/>
      <c r="N107" s="1132"/>
      <c r="O107" s="1132"/>
      <c r="P107" s="1132"/>
      <c r="Q107" s="1132"/>
      <c r="R107" s="92" t="s">
        <v>1764</v>
      </c>
      <c r="S107" s="86">
        <f>S105+S106</f>
        <v>71009498</v>
      </c>
      <c r="T107" s="86">
        <f>T105+T106</f>
        <v>0</v>
      </c>
      <c r="U107" s="202"/>
    </row>
    <row r="108" spans="1:21" s="107" customFormat="1" ht="12">
      <c r="A108" s="94" t="s">
        <v>1765</v>
      </c>
      <c r="B108" s="1235"/>
      <c r="C108" s="1235"/>
      <c r="D108" s="1235"/>
      <c r="E108" s="1236">
        <f>Application!AO648</f>
        <v>30341223</v>
      </c>
      <c r="F108" s="1236">
        <f>Application!AO635</f>
        <v>13764018</v>
      </c>
      <c r="G108" s="1236">
        <f>Application!AO636</f>
        <v>5000000</v>
      </c>
      <c r="H108" s="1236">
        <f>Application!AO637</f>
        <v>3000000</v>
      </c>
      <c r="I108" s="1236">
        <f>Application!AO638</f>
        <v>15000000</v>
      </c>
      <c r="J108" s="1236">
        <f>Application!AO639</f>
        <v>3020000</v>
      </c>
      <c r="K108" s="1236">
        <f>Application!AO640</f>
        <v>4422979</v>
      </c>
      <c r="L108" s="1236">
        <f>Application!AO641</f>
        <v>0</v>
      </c>
      <c r="M108" s="1236">
        <f>Application!AO642</f>
        <v>0</v>
      </c>
      <c r="N108" s="1236">
        <f>Application!AO643</f>
        <v>0</v>
      </c>
      <c r="O108" s="1236">
        <f>Application!AO644</f>
        <v>0</v>
      </c>
      <c r="P108" s="1236">
        <f>Application!AO645</f>
        <v>0</v>
      </c>
      <c r="Q108" s="1236">
        <f>Application!AO646</f>
        <v>0</v>
      </c>
      <c r="R108" s="1132"/>
      <c r="S108" s="1132"/>
      <c r="T108" s="1132"/>
      <c r="U108" s="1237"/>
    </row>
    <row r="109" spans="1:21" ht="10.199999999999999" customHeight="1">
      <c r="A109" s="1235"/>
      <c r="B109" s="1235"/>
      <c r="C109" s="1235"/>
      <c r="D109" s="1235"/>
      <c r="E109" s="1132"/>
      <c r="F109" s="1132"/>
      <c r="G109" s="1132"/>
      <c r="H109" s="1132"/>
      <c r="I109" s="1132"/>
      <c r="J109" s="1132"/>
      <c r="K109" s="1132"/>
      <c r="L109" s="1132"/>
      <c r="M109" s="1132"/>
      <c r="N109" s="1132"/>
      <c r="O109" s="1132"/>
      <c r="P109" s="1132"/>
      <c r="Q109" s="1132"/>
      <c r="R109" s="1132"/>
      <c r="S109" s="1132"/>
      <c r="T109" s="1132"/>
      <c r="U109" s="202"/>
    </row>
    <row r="110" spans="1:21" ht="12">
      <c r="A110" s="94" t="s">
        <v>1766</v>
      </c>
      <c r="B110" s="1235"/>
      <c r="C110" s="1235"/>
      <c r="D110" s="1235"/>
      <c r="E110" s="1132"/>
      <c r="F110" s="1132"/>
      <c r="G110" s="1132"/>
      <c r="H110" s="1132"/>
      <c r="I110" s="1132"/>
      <c r="J110" s="1132"/>
      <c r="K110" s="1132"/>
      <c r="L110" s="1132"/>
      <c r="M110" s="1132"/>
      <c r="N110" s="1132"/>
      <c r="O110" s="1132"/>
      <c r="P110" s="1132"/>
      <c r="Q110" s="1132"/>
      <c r="R110" s="1132"/>
      <c r="S110" s="1132"/>
      <c r="T110" s="1132"/>
      <c r="U110" s="202"/>
    </row>
    <row r="111" spans="1:21" ht="12">
      <c r="A111" s="90" t="s">
        <v>1767</v>
      </c>
      <c r="B111" s="1235"/>
      <c r="C111" s="1235"/>
      <c r="D111" s="1235"/>
      <c r="E111" s="1132"/>
      <c r="F111" s="1132"/>
      <c r="G111" s="1132"/>
      <c r="H111" s="1132"/>
      <c r="I111" s="1132"/>
      <c r="J111" s="1132"/>
      <c r="K111" s="1132"/>
      <c r="L111" s="1132"/>
      <c r="M111" s="1132"/>
      <c r="N111" s="1132"/>
      <c r="O111" s="1132"/>
      <c r="P111" s="1132"/>
      <c r="Q111" s="1132"/>
      <c r="R111" s="1132"/>
      <c r="S111" s="1132"/>
      <c r="T111" s="1132"/>
      <c r="U111" s="202"/>
    </row>
    <row r="112" spans="1:21" ht="12" customHeight="1">
      <c r="A112" s="1129"/>
      <c r="B112" s="1235"/>
      <c r="C112" s="1235"/>
      <c r="D112" s="1235"/>
      <c r="E112" s="1132"/>
      <c r="F112" s="1132"/>
      <c r="G112" s="1132"/>
      <c r="H112" s="1132"/>
      <c r="I112" s="1132"/>
      <c r="J112" s="1132"/>
      <c r="K112" s="1132"/>
      <c r="L112" s="1132"/>
      <c r="M112" s="1132"/>
      <c r="N112" s="1132"/>
      <c r="O112" s="1132"/>
      <c r="P112" s="1132"/>
      <c r="Q112" s="1132"/>
      <c r="R112" s="1132"/>
      <c r="S112" s="1132"/>
      <c r="T112" s="1132"/>
      <c r="U112" s="202"/>
    </row>
    <row r="113" spans="1:21" ht="12">
      <c r="A113" s="90" t="s">
        <v>1768</v>
      </c>
      <c r="B113" s="1235"/>
      <c r="C113" s="1235"/>
      <c r="D113" s="1235"/>
      <c r="E113" s="1132"/>
      <c r="F113" s="1132"/>
      <c r="G113" s="1132"/>
      <c r="H113" s="1132"/>
      <c r="I113" s="1132"/>
      <c r="J113" s="1132"/>
      <c r="K113" s="1132"/>
      <c r="L113" s="1132"/>
      <c r="M113" s="1132"/>
      <c r="N113" s="1132"/>
      <c r="O113" s="1132"/>
      <c r="P113" s="1132"/>
      <c r="Q113" s="1132"/>
      <c r="R113" s="1132"/>
      <c r="S113" s="1132"/>
      <c r="T113" s="1132"/>
      <c r="U113" s="202"/>
    </row>
    <row r="114" spans="1:21" ht="12">
      <c r="A114" s="90" t="s">
        <v>1769</v>
      </c>
      <c r="B114" s="1235"/>
      <c r="C114" s="1235"/>
      <c r="D114" s="1235"/>
      <c r="E114" s="1132"/>
      <c r="F114" s="1132"/>
      <c r="G114" s="1132"/>
      <c r="H114" s="1132"/>
      <c r="I114" s="1132"/>
      <c r="J114" s="1132"/>
      <c r="K114" s="1132"/>
      <c r="L114" s="1132"/>
      <c r="M114" s="1132"/>
      <c r="N114" s="1132"/>
      <c r="O114" s="1132"/>
      <c r="P114" s="1132"/>
      <c r="Q114" s="1132"/>
      <c r="R114" s="1132"/>
      <c r="S114" s="1132"/>
      <c r="T114" s="1132"/>
      <c r="U114" s="202"/>
    </row>
    <row r="115" spans="1:21" ht="12" customHeight="1">
      <c r="A115" s="1129"/>
      <c r="B115" s="1235"/>
      <c r="C115" s="1235"/>
      <c r="D115" s="1235"/>
      <c r="E115" s="1132"/>
      <c r="F115" s="1132"/>
      <c r="G115" s="1132"/>
      <c r="H115" s="1132"/>
      <c r="I115" s="1132"/>
      <c r="J115" s="1132"/>
      <c r="K115" s="1132"/>
      <c r="L115" s="1132"/>
      <c r="M115" s="1132"/>
      <c r="N115" s="1132"/>
      <c r="O115" s="1132"/>
      <c r="P115" s="1132"/>
      <c r="Q115" s="1132"/>
      <c r="R115" s="1132"/>
      <c r="S115" s="1132"/>
      <c r="T115" s="1132"/>
      <c r="U115" s="202"/>
    </row>
    <row r="116" spans="1:21" ht="12">
      <c r="A116" s="217" t="s">
        <v>1770</v>
      </c>
      <c r="B116" s="1235"/>
      <c r="C116" s="1235"/>
      <c r="D116" s="1235"/>
      <c r="E116" s="1132"/>
      <c r="F116" s="1132"/>
      <c r="G116" s="1132"/>
      <c r="H116" s="1132"/>
      <c r="I116" s="1132"/>
      <c r="J116" s="1132"/>
      <c r="K116" s="1132"/>
      <c r="L116" s="1132"/>
      <c r="M116" s="1132"/>
      <c r="N116" s="1132"/>
      <c r="O116" s="1132"/>
      <c r="P116" s="1132"/>
      <c r="Q116" s="1132"/>
      <c r="R116" s="1132"/>
      <c r="S116" s="1132"/>
      <c r="T116" s="1132"/>
      <c r="U116" s="202"/>
    </row>
    <row r="117" spans="1:21" ht="12">
      <c r="A117" s="217" t="s">
        <v>1771</v>
      </c>
      <c r="B117" s="1235"/>
      <c r="C117" s="1235"/>
      <c r="D117" s="1235"/>
      <c r="E117" s="1132"/>
      <c r="F117" s="1132"/>
      <c r="G117" s="1132"/>
      <c r="H117" s="1132"/>
      <c r="I117" s="1132"/>
      <c r="J117" s="1132"/>
      <c r="K117" s="1132"/>
      <c r="L117" s="1132"/>
      <c r="M117" s="1132"/>
      <c r="N117" s="1132"/>
      <c r="O117" s="1132"/>
      <c r="P117" s="1132"/>
      <c r="Q117" s="1132"/>
      <c r="R117" s="1132"/>
      <c r="S117" s="1132"/>
      <c r="T117" s="1132"/>
      <c r="U117" s="202"/>
    </row>
    <row r="118" spans="1:21" ht="12">
      <c r="A118" s="217" t="s">
        <v>1772</v>
      </c>
      <c r="B118" s="1235"/>
      <c r="C118" s="1235"/>
      <c r="D118" s="1235"/>
      <c r="E118" s="1132"/>
      <c r="F118" s="1132"/>
      <c r="G118" s="1132"/>
      <c r="H118" s="1132"/>
      <c r="I118" s="1132"/>
      <c r="J118" s="1132"/>
      <c r="K118" s="1132"/>
      <c r="L118" s="1132"/>
      <c r="M118" s="1132"/>
      <c r="N118" s="1132"/>
      <c r="O118" s="1132"/>
      <c r="P118" s="1132"/>
      <c r="Q118" s="1132"/>
      <c r="R118" s="1132"/>
      <c r="S118" s="1132"/>
      <c r="T118" s="1132"/>
      <c r="U118" s="202"/>
    </row>
    <row r="119" spans="1:21" ht="12">
      <c r="A119" s="217" t="s">
        <v>1773</v>
      </c>
      <c r="B119" s="1235"/>
      <c r="C119" s="1235"/>
      <c r="D119" s="1235"/>
      <c r="E119" s="1132"/>
      <c r="F119" s="1132"/>
      <c r="G119" s="1132"/>
      <c r="H119" s="1132"/>
      <c r="I119" s="1132"/>
      <c r="J119" s="1132"/>
      <c r="K119" s="1132"/>
      <c r="L119" s="1132"/>
      <c r="M119" s="1132"/>
      <c r="N119" s="1132"/>
      <c r="O119" s="1132"/>
      <c r="P119" s="1132"/>
      <c r="Q119" s="1132"/>
      <c r="R119" s="1132"/>
      <c r="S119" s="1132"/>
      <c r="T119" s="1132"/>
      <c r="U119" s="202"/>
    </row>
    <row r="120" spans="1:21" ht="12" customHeight="1">
      <c r="A120" s="216"/>
      <c r="B120" s="1235"/>
      <c r="C120" s="1235"/>
      <c r="D120" s="1235"/>
      <c r="E120" s="1132"/>
      <c r="F120" s="1132"/>
      <c r="G120" s="1132"/>
      <c r="H120" s="1132"/>
      <c r="I120" s="1132"/>
      <c r="J120" s="1132"/>
      <c r="K120" s="1132"/>
      <c r="L120" s="1132"/>
      <c r="M120" s="1132"/>
      <c r="N120" s="1132"/>
      <c r="O120" s="1132"/>
      <c r="P120" s="1132"/>
      <c r="Q120" s="1132"/>
      <c r="R120" s="1132"/>
      <c r="S120" s="1132"/>
      <c r="T120" s="1132"/>
      <c r="U120" s="202"/>
    </row>
    <row r="121" spans="1:21" ht="15.6">
      <c r="A121" s="211" t="s">
        <v>1774</v>
      </c>
      <c r="B121" s="1235"/>
      <c r="C121" s="1235"/>
      <c r="D121" s="1235"/>
      <c r="E121" s="1132"/>
      <c r="F121" s="1132"/>
      <c r="G121" s="1132"/>
      <c r="H121" s="1132"/>
      <c r="I121" s="1132"/>
      <c r="J121" s="1132"/>
      <c r="K121" s="1132"/>
      <c r="L121" s="1132"/>
      <c r="M121" s="1132"/>
      <c r="N121" s="1132"/>
      <c r="O121" s="1132"/>
      <c r="P121" s="1132"/>
      <c r="Q121" s="1132"/>
      <c r="R121" s="1132"/>
      <c r="S121" s="1132"/>
      <c r="T121" s="1132"/>
      <c r="U121" s="202"/>
    </row>
    <row r="122" spans="1:21">
      <c r="A122" s="201" t="s">
        <v>1775</v>
      </c>
      <c r="B122" s="1132"/>
      <c r="C122" s="1132"/>
      <c r="D122" s="1824" t="s">
        <v>1776</v>
      </c>
      <c r="E122" s="1824"/>
      <c r="F122" s="1824"/>
      <c r="G122" s="1132"/>
      <c r="H122" s="1132"/>
      <c r="I122" s="1132"/>
      <c r="J122" s="1132"/>
      <c r="K122" s="1132"/>
      <c r="L122" s="1132"/>
      <c r="M122" s="1132"/>
      <c r="N122" s="1132"/>
      <c r="O122" s="1132"/>
      <c r="P122" s="1132"/>
      <c r="Q122" s="1132"/>
      <c r="R122" s="1132"/>
      <c r="S122" s="1132"/>
      <c r="T122" s="1132"/>
      <c r="U122" s="202"/>
    </row>
    <row r="123" spans="1:21">
      <c r="A123" s="1132" t="s">
        <v>1777</v>
      </c>
      <c r="B123" s="209"/>
      <c r="C123" s="1132"/>
      <c r="D123" s="1817" t="s">
        <v>1778</v>
      </c>
      <c r="E123" s="1435"/>
      <c r="F123" s="1435"/>
      <c r="G123" s="1435"/>
      <c r="H123" s="1435"/>
      <c r="I123" s="1435"/>
      <c r="J123" s="1435"/>
      <c r="K123" s="1435"/>
      <c r="L123" s="1435"/>
      <c r="M123" s="1435"/>
      <c r="N123" s="1435"/>
      <c r="O123" s="1435"/>
      <c r="P123" s="1435"/>
      <c r="Q123" s="1435"/>
      <c r="R123" s="1435"/>
      <c r="S123" s="1435"/>
      <c r="T123" s="1132"/>
      <c r="U123" s="202"/>
    </row>
    <row r="124" spans="1:21" ht="13.2">
      <c r="A124" s="1059" t="s">
        <v>1779</v>
      </c>
      <c r="B124" s="209"/>
      <c r="C124" s="1059"/>
      <c r="D124" s="1435"/>
      <c r="E124" s="1435"/>
      <c r="F124" s="1435"/>
      <c r="G124" s="1435"/>
      <c r="H124" s="1435"/>
      <c r="I124" s="1435"/>
      <c r="J124" s="1435"/>
      <c r="K124" s="1435"/>
      <c r="L124" s="1435"/>
      <c r="M124" s="1435"/>
      <c r="N124" s="1435"/>
      <c r="O124" s="1435"/>
      <c r="P124" s="1435"/>
      <c r="Q124" s="1435"/>
      <c r="R124" s="1435"/>
      <c r="S124" s="1435"/>
      <c r="T124" s="1132"/>
      <c r="U124" s="202"/>
    </row>
    <row r="125" spans="1:21" ht="13.2">
      <c r="A125" s="1059" t="s">
        <v>1780</v>
      </c>
      <c r="B125" s="209"/>
      <c r="C125" s="1059"/>
      <c r="D125" s="1435"/>
      <c r="E125" s="1435"/>
      <c r="F125" s="1435"/>
      <c r="G125" s="1435"/>
      <c r="H125" s="1435"/>
      <c r="I125" s="1435"/>
      <c r="J125" s="1435"/>
      <c r="K125" s="1435"/>
      <c r="L125" s="1435"/>
      <c r="M125" s="1435"/>
      <c r="N125" s="1435"/>
      <c r="O125" s="1435"/>
      <c r="P125" s="1435"/>
      <c r="Q125" s="1435"/>
      <c r="R125" s="1435"/>
      <c r="S125" s="1435"/>
      <c r="T125" s="1132"/>
      <c r="U125" s="202"/>
    </row>
    <row r="126" spans="1:21" ht="13.2">
      <c r="A126" s="1059" t="s">
        <v>1781</v>
      </c>
      <c r="B126" s="209"/>
      <c r="C126" s="1059"/>
      <c r="D126" s="69"/>
      <c r="E126" s="69"/>
      <c r="F126" s="69"/>
      <c r="G126" s="69"/>
      <c r="H126" s="69"/>
      <c r="I126" s="69"/>
      <c r="J126" s="69"/>
      <c r="K126" s="69"/>
      <c r="L126" s="69"/>
      <c r="M126" s="69"/>
      <c r="N126" s="69"/>
      <c r="O126" s="1059"/>
      <c r="P126" s="1059"/>
      <c r="Q126" s="1059"/>
      <c r="R126" s="1059"/>
      <c r="S126" s="1059"/>
      <c r="T126" s="1132"/>
      <c r="U126" s="202"/>
    </row>
    <row r="127" spans="1:21" ht="13.2">
      <c r="A127" s="1059" t="s">
        <v>1782</v>
      </c>
      <c r="B127" s="209"/>
      <c r="C127" s="1059"/>
      <c r="D127" s="69"/>
      <c r="E127" s="69"/>
      <c r="F127" s="69"/>
      <c r="G127" s="69"/>
      <c r="H127" s="69"/>
      <c r="I127" s="69"/>
      <c r="J127" s="69"/>
      <c r="K127" s="69"/>
      <c r="L127" s="69"/>
      <c r="M127" s="69"/>
      <c r="N127" s="69"/>
      <c r="O127" s="1059"/>
      <c r="P127" s="1059"/>
      <c r="Q127" s="1059"/>
      <c r="R127" s="1059"/>
      <c r="S127" s="1059"/>
      <c r="T127" s="1132"/>
      <c r="U127" s="202"/>
    </row>
    <row r="128" spans="1:21" ht="13.2">
      <c r="A128" s="1059" t="s">
        <v>1783</v>
      </c>
      <c r="B128" s="209"/>
      <c r="C128" s="1059"/>
      <c r="D128" s="1819"/>
      <c r="E128" s="1819"/>
      <c r="F128" s="1819"/>
      <c r="G128" s="1819"/>
      <c r="H128" s="1819"/>
      <c r="I128" s="1059"/>
      <c r="J128" s="1816"/>
      <c r="K128" s="1816"/>
      <c r="L128" s="1059"/>
      <c r="M128" s="1059"/>
      <c r="N128" s="1059"/>
      <c r="O128" s="1059"/>
      <c r="P128" s="1059"/>
      <c r="Q128" s="1059"/>
      <c r="R128" s="1059"/>
      <c r="S128" s="1059"/>
      <c r="T128" s="1132"/>
      <c r="U128" s="202"/>
    </row>
    <row r="129" spans="1:21" ht="13.2">
      <c r="A129" s="1059" t="s">
        <v>1064</v>
      </c>
      <c r="B129" s="209"/>
      <c r="C129" s="1059"/>
      <c r="D129" s="1823" t="s">
        <v>1784</v>
      </c>
      <c r="E129" s="1823"/>
      <c r="F129" s="1823"/>
      <c r="G129" s="1823"/>
      <c r="H129" s="1823"/>
      <c r="I129" s="1059"/>
      <c r="J129" s="1059" t="s">
        <v>1785</v>
      </c>
      <c r="K129" s="1059"/>
      <c r="L129" s="1059"/>
      <c r="M129" s="1059"/>
      <c r="N129" s="1059"/>
      <c r="O129" s="1059"/>
      <c r="P129" s="1059"/>
      <c r="Q129" s="1059"/>
      <c r="R129" s="1059"/>
      <c r="S129" s="1059"/>
      <c r="T129" s="1132"/>
      <c r="U129" s="202"/>
    </row>
    <row r="130" spans="1:21" ht="12" customHeight="1">
      <c r="A130" s="1059"/>
      <c r="B130" s="208"/>
      <c r="C130" s="1059"/>
      <c r="D130" s="1059"/>
      <c r="E130" s="1059"/>
      <c r="F130" s="1059"/>
      <c r="G130" s="1059"/>
      <c r="H130" s="1059"/>
      <c r="I130" s="1059"/>
      <c r="J130" s="1059"/>
      <c r="K130" s="1059"/>
      <c r="L130" s="1059"/>
      <c r="M130" s="1059"/>
      <c r="N130" s="1059"/>
      <c r="O130" s="1059"/>
      <c r="P130" s="1059"/>
      <c r="Q130" s="1059"/>
      <c r="R130" s="1059"/>
      <c r="S130" s="1059"/>
      <c r="T130" s="1132"/>
      <c r="U130" s="202"/>
    </row>
    <row r="131" spans="1:21" ht="13.2">
      <c r="A131" s="1106" t="s">
        <v>1786</v>
      </c>
      <c r="B131" s="210">
        <f>SUM(B123:B129)</f>
        <v>0</v>
      </c>
      <c r="C131" s="1059"/>
      <c r="D131" s="1413"/>
      <c r="E131" s="1413"/>
      <c r="F131" s="1413"/>
      <c r="G131" s="1413"/>
      <c r="H131" s="1413"/>
      <c r="I131" s="1059"/>
      <c r="J131" s="1413"/>
      <c r="K131" s="1413"/>
      <c r="L131" s="1413"/>
      <c r="M131" s="1413"/>
      <c r="N131" s="1059"/>
      <c r="O131" s="1059"/>
      <c r="P131" s="1059"/>
      <c r="Q131" s="1059"/>
      <c r="R131" s="1059"/>
      <c r="S131" s="1059"/>
      <c r="T131" s="1132"/>
      <c r="U131" s="202"/>
    </row>
    <row r="132" spans="1:21" ht="12" customHeight="1">
      <c r="A132" s="1238"/>
      <c r="B132" s="1059"/>
      <c r="C132" s="1059"/>
      <c r="D132" s="1709" t="s">
        <v>1787</v>
      </c>
      <c r="E132" s="1709"/>
      <c r="F132" s="1709"/>
      <c r="G132" s="1709"/>
      <c r="H132" s="1709"/>
      <c r="I132" s="1059"/>
      <c r="J132" s="1709" t="s">
        <v>1788</v>
      </c>
      <c r="K132" s="1709"/>
      <c r="L132" s="1709"/>
      <c r="M132" s="1709"/>
      <c r="N132" s="1059"/>
      <c r="O132" s="1059"/>
      <c r="P132" s="1059"/>
      <c r="Q132" s="1059"/>
      <c r="R132" s="1059"/>
      <c r="S132" s="1059"/>
      <c r="T132" s="1132"/>
      <c r="U132" s="202"/>
    </row>
    <row r="133" spans="1:21" ht="12" customHeight="1">
      <c r="A133" s="1238"/>
      <c r="B133" s="1059"/>
      <c r="C133" s="1059"/>
      <c r="D133" s="1059"/>
      <c r="E133" s="1059"/>
      <c r="F133" s="1059"/>
      <c r="G133" s="1059"/>
      <c r="H133" s="1059"/>
      <c r="I133" s="1059"/>
      <c r="J133" s="1059"/>
      <c r="K133" s="1059"/>
      <c r="L133" s="1059"/>
      <c r="M133" s="1059"/>
      <c r="N133" s="1059"/>
      <c r="O133" s="1059"/>
      <c r="P133" s="1059"/>
      <c r="Q133" s="1059"/>
      <c r="R133" s="1059"/>
      <c r="S133" s="1059"/>
      <c r="T133" s="1132"/>
      <c r="U133" s="202"/>
    </row>
    <row r="134" spans="1:21" ht="13.2">
      <c r="A134" s="1110" t="s">
        <v>1789</v>
      </c>
      <c r="B134" s="1059"/>
      <c r="C134" s="1059"/>
      <c r="D134" s="1059"/>
      <c r="E134" s="1059"/>
      <c r="F134" s="1059"/>
      <c r="G134" s="1059"/>
      <c r="H134" s="1059"/>
      <c r="I134" s="1059"/>
      <c r="J134" s="1059"/>
      <c r="K134" s="1059"/>
      <c r="L134" s="1059"/>
      <c r="M134" s="1059"/>
      <c r="N134" s="1059"/>
      <c r="O134" s="1059"/>
      <c r="P134" s="1059"/>
      <c r="Q134" s="1059"/>
      <c r="R134" s="1059"/>
      <c r="S134" s="1059"/>
      <c r="T134" s="1132"/>
      <c r="U134" s="202"/>
    </row>
    <row r="135" spans="1:21" ht="13.2">
      <c r="A135" s="1129" t="s">
        <v>1790</v>
      </c>
      <c r="B135" s="1059"/>
      <c r="C135" s="1059"/>
      <c r="D135" s="1059"/>
      <c r="E135" s="1059"/>
      <c r="F135" s="1059"/>
      <c r="G135" s="1059"/>
      <c r="H135" s="1059"/>
      <c r="I135" s="1059"/>
      <c r="J135" s="1059"/>
      <c r="K135" s="1059"/>
      <c r="L135" s="1059"/>
      <c r="M135" s="1059"/>
      <c r="N135" s="1239"/>
      <c r="O135" s="1059"/>
      <c r="P135" s="1059"/>
      <c r="Q135" s="1059"/>
      <c r="R135" s="1059"/>
      <c r="S135" s="1059"/>
      <c r="T135" s="1132"/>
      <c r="U135" s="202"/>
    </row>
    <row r="136" spans="1:21" ht="12" customHeight="1">
      <c r="A136" s="1238"/>
      <c r="B136" s="1059"/>
      <c r="C136" s="1059"/>
      <c r="D136" s="1059"/>
      <c r="E136" s="1059"/>
      <c r="F136" s="1059"/>
      <c r="G136" s="1059"/>
      <c r="H136" s="1059"/>
      <c r="I136" s="1059"/>
      <c r="J136" s="1059"/>
      <c r="K136" s="1059"/>
      <c r="L136" s="1059"/>
      <c r="M136" s="1059"/>
      <c r="N136" s="1059"/>
      <c r="O136" s="1059"/>
      <c r="P136" s="1059"/>
      <c r="Q136" s="1059"/>
      <c r="R136" s="1059"/>
      <c r="S136" s="1059"/>
      <c r="T136" s="206"/>
      <c r="U136" s="207"/>
    </row>
    <row r="137" spans="1:21" ht="13.2">
      <c r="A137" s="1238"/>
      <c r="B137" s="1059"/>
      <c r="C137" s="1059"/>
      <c r="D137" s="1059"/>
      <c r="E137" s="1059"/>
      <c r="F137" s="1059"/>
      <c r="G137" s="1059"/>
      <c r="H137" s="1059"/>
      <c r="I137" s="1059"/>
      <c r="J137" s="1059"/>
      <c r="K137" s="1059"/>
      <c r="L137" s="1059"/>
      <c r="M137" s="1059"/>
      <c r="N137" s="1059"/>
      <c r="O137" s="1059"/>
      <c r="P137" s="1059"/>
      <c r="Q137" s="1059"/>
      <c r="R137" s="1059"/>
      <c r="S137" s="1059"/>
      <c r="T137" s="206"/>
      <c r="U137" s="207"/>
    </row>
    <row r="138" spans="1:21" ht="12" customHeight="1">
      <c r="A138" s="1818"/>
      <c r="B138" s="1819"/>
      <c r="C138" s="1819"/>
      <c r="D138" s="204"/>
      <c r="E138" s="1816"/>
      <c r="F138" s="1816"/>
      <c r="G138" s="1059"/>
      <c r="H138" s="1059"/>
      <c r="I138" s="1059"/>
      <c r="J138" s="1059"/>
      <c r="K138" s="1059"/>
      <c r="L138" s="1059"/>
      <c r="M138" s="1059"/>
      <c r="N138" s="1059"/>
      <c r="O138" s="1059"/>
      <c r="P138" s="1059"/>
      <c r="Q138" s="1059"/>
      <c r="R138" s="1059"/>
      <c r="S138" s="1059"/>
      <c r="T138" s="206"/>
      <c r="U138" s="207"/>
    </row>
    <row r="139" spans="1:21" ht="13.2">
      <c r="A139" s="1815" t="s">
        <v>1791</v>
      </c>
      <c r="B139" s="1815"/>
      <c r="C139" s="1815"/>
      <c r="D139" s="204"/>
      <c r="E139" s="1059" t="s">
        <v>1785</v>
      </c>
      <c r="F139" s="1059"/>
      <c r="G139" s="1059"/>
      <c r="H139" s="1059"/>
      <c r="I139" s="1059"/>
      <c r="J139" s="1059"/>
      <c r="K139" s="1059"/>
      <c r="L139" s="1059"/>
      <c r="M139" s="1059"/>
      <c r="N139" s="1059"/>
      <c r="O139" s="1059"/>
      <c r="P139" s="1059"/>
      <c r="Q139" s="1059"/>
      <c r="R139" s="1059"/>
      <c r="S139" s="1059"/>
      <c r="T139" s="206"/>
      <c r="U139" s="207"/>
    </row>
    <row r="140" spans="1:21" ht="13.2">
      <c r="A140" s="1238"/>
      <c r="B140" s="1059"/>
      <c r="C140" s="1059"/>
      <c r="D140" s="204"/>
      <c r="E140" s="1059"/>
      <c r="F140" s="1059"/>
      <c r="G140" s="1059"/>
      <c r="H140" s="1059"/>
      <c r="I140" s="1059"/>
      <c r="J140" s="1059"/>
      <c r="K140" s="1059"/>
      <c r="L140" s="1059"/>
      <c r="M140" s="1059"/>
      <c r="N140" s="1059"/>
      <c r="O140" s="1059"/>
      <c r="P140" s="1059"/>
      <c r="Q140" s="1059"/>
      <c r="R140" s="1059"/>
      <c r="S140" s="1059"/>
      <c r="T140" s="203"/>
      <c r="U140" s="20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D43" workbookViewId="0">
      <selection activeCell="C4" sqref="C4"/>
    </sheetView>
  </sheetViews>
  <sheetFormatPr defaultColWidth="0" defaultRowHeight="12" zeroHeight="1"/>
  <cols>
    <col min="1" max="1" width="32.6640625" style="264" customWidth="1"/>
    <col min="2" max="3" width="12.33203125" style="260" customWidth="1"/>
    <col min="4" max="6" width="12.6640625" style="260" customWidth="1"/>
    <col min="7" max="9" width="12.33203125" style="260" customWidth="1"/>
    <col min="10" max="10" width="12.33203125" style="261" customWidth="1"/>
    <col min="11" max="11" width="8.6640625" style="262" hidden="1" customWidth="1"/>
    <col min="12" max="21" width="8.6640625" style="260" hidden="1" customWidth="1"/>
    <col min="22" max="23" width="0" style="260" hidden="1"/>
    <col min="24" max="256" width="8.6640625" style="260" hidden="1"/>
    <col min="257" max="257" width="32.6640625" style="260" hidden="1" customWidth="1"/>
    <col min="258" max="259" width="12.33203125" style="260" hidden="1" customWidth="1"/>
    <col min="260" max="260" width="12.6640625" style="260" hidden="1" customWidth="1"/>
    <col min="261" max="266" width="12.33203125" style="260" hidden="1" customWidth="1"/>
    <col min="267" max="277" width="8.6640625" style="260" hidden="1" customWidth="1"/>
    <col min="278" max="512" width="8.6640625" style="260" hidden="1"/>
    <col min="513" max="513" width="32.6640625" style="260" hidden="1" customWidth="1"/>
    <col min="514" max="515" width="12.33203125" style="260" hidden="1" customWidth="1"/>
    <col min="516" max="516" width="12.6640625" style="260" hidden="1" customWidth="1"/>
    <col min="517" max="522" width="12.33203125" style="260" hidden="1" customWidth="1"/>
    <col min="523" max="533" width="8.6640625" style="260" hidden="1" customWidth="1"/>
    <col min="534" max="768" width="8.6640625" style="260" hidden="1"/>
    <col min="769" max="769" width="32.6640625" style="260" hidden="1" customWidth="1"/>
    <col min="770" max="771" width="12.33203125" style="260" hidden="1" customWidth="1"/>
    <col min="772" max="772" width="12.6640625" style="260" hidden="1" customWidth="1"/>
    <col min="773" max="778" width="12.33203125" style="260" hidden="1" customWidth="1"/>
    <col min="779" max="789" width="8.6640625" style="260" hidden="1" customWidth="1"/>
    <col min="790" max="1024" width="8.6640625" style="260" hidden="1"/>
    <col min="1025" max="1025" width="32.6640625" style="260" hidden="1" customWidth="1"/>
    <col min="1026" max="1027" width="12.33203125" style="260" hidden="1" customWidth="1"/>
    <col min="1028" max="1028" width="12.6640625" style="260" hidden="1" customWidth="1"/>
    <col min="1029" max="1034" width="12.33203125" style="260" hidden="1" customWidth="1"/>
    <col min="1035" max="1045" width="8.6640625" style="260" hidden="1" customWidth="1"/>
    <col min="1046" max="1280" width="8.6640625" style="260" hidden="1"/>
    <col min="1281" max="1281" width="32.6640625" style="260" hidden="1" customWidth="1"/>
    <col min="1282" max="1283" width="12.33203125" style="260" hidden="1" customWidth="1"/>
    <col min="1284" max="1284" width="12.6640625" style="260" hidden="1" customWidth="1"/>
    <col min="1285" max="1290" width="12.33203125" style="260" hidden="1" customWidth="1"/>
    <col min="1291" max="1301" width="8.6640625" style="260" hidden="1" customWidth="1"/>
    <col min="1302" max="1536" width="8.6640625" style="260" hidden="1"/>
    <col min="1537" max="1537" width="32.6640625" style="260" hidden="1" customWidth="1"/>
    <col min="1538" max="1539" width="12.33203125" style="260" hidden="1" customWidth="1"/>
    <col min="1540" max="1540" width="12.6640625" style="260" hidden="1" customWidth="1"/>
    <col min="1541" max="1546" width="12.33203125" style="260" hidden="1" customWidth="1"/>
    <col min="1547" max="1557" width="8.6640625" style="260" hidden="1" customWidth="1"/>
    <col min="1558" max="1792" width="8.6640625" style="260" hidden="1"/>
    <col min="1793" max="1793" width="32.6640625" style="260" hidden="1" customWidth="1"/>
    <col min="1794" max="1795" width="12.33203125" style="260" hidden="1" customWidth="1"/>
    <col min="1796" max="1796" width="12.6640625" style="260" hidden="1" customWidth="1"/>
    <col min="1797" max="1802" width="12.33203125" style="260" hidden="1" customWidth="1"/>
    <col min="1803" max="1813" width="8.6640625" style="260" hidden="1" customWidth="1"/>
    <col min="1814" max="2048" width="8.6640625" style="260" hidden="1"/>
    <col min="2049" max="2049" width="32.6640625" style="260" hidden="1" customWidth="1"/>
    <col min="2050" max="2051" width="12.33203125" style="260" hidden="1" customWidth="1"/>
    <col min="2052" max="2052" width="12.6640625" style="260" hidden="1" customWidth="1"/>
    <col min="2053" max="2058" width="12.33203125" style="260" hidden="1" customWidth="1"/>
    <col min="2059" max="2069" width="8.6640625" style="260" hidden="1" customWidth="1"/>
    <col min="2070" max="2304" width="8.6640625" style="260" hidden="1"/>
    <col min="2305" max="2305" width="32.6640625" style="260" hidden="1" customWidth="1"/>
    <col min="2306" max="2307" width="12.33203125" style="260" hidden="1" customWidth="1"/>
    <col min="2308" max="2308" width="12.6640625" style="260" hidden="1" customWidth="1"/>
    <col min="2309" max="2314" width="12.33203125" style="260" hidden="1" customWidth="1"/>
    <col min="2315" max="2325" width="8.6640625" style="260" hidden="1" customWidth="1"/>
    <col min="2326" max="2560" width="8.6640625" style="260" hidden="1"/>
    <col min="2561" max="2561" width="32.6640625" style="260" hidden="1" customWidth="1"/>
    <col min="2562" max="2563" width="12.33203125" style="260" hidden="1" customWidth="1"/>
    <col min="2564" max="2564" width="12.6640625" style="260" hidden="1" customWidth="1"/>
    <col min="2565" max="2570" width="12.33203125" style="260" hidden="1" customWidth="1"/>
    <col min="2571" max="2581" width="8.6640625" style="260" hidden="1" customWidth="1"/>
    <col min="2582" max="2816" width="8.6640625" style="260" hidden="1"/>
    <col min="2817" max="2817" width="32.6640625" style="260" hidden="1" customWidth="1"/>
    <col min="2818" max="2819" width="12.33203125" style="260" hidden="1" customWidth="1"/>
    <col min="2820" max="2820" width="12.6640625" style="260" hidden="1" customWidth="1"/>
    <col min="2821" max="2826" width="12.33203125" style="260" hidden="1" customWidth="1"/>
    <col min="2827" max="2837" width="8.6640625" style="260" hidden="1" customWidth="1"/>
    <col min="2838" max="3072" width="8.6640625" style="260" hidden="1"/>
    <col min="3073" max="3073" width="32.6640625" style="260" hidden="1" customWidth="1"/>
    <col min="3074" max="3075" width="12.33203125" style="260" hidden="1" customWidth="1"/>
    <col min="3076" max="3076" width="12.6640625" style="260" hidden="1" customWidth="1"/>
    <col min="3077" max="3082" width="12.33203125" style="260" hidden="1" customWidth="1"/>
    <col min="3083" max="3093" width="8.6640625" style="260" hidden="1" customWidth="1"/>
    <col min="3094" max="3328" width="8.6640625" style="260" hidden="1"/>
    <col min="3329" max="3329" width="32.6640625" style="260" hidden="1" customWidth="1"/>
    <col min="3330" max="3331" width="12.33203125" style="260" hidden="1" customWidth="1"/>
    <col min="3332" max="3332" width="12.6640625" style="260" hidden="1" customWidth="1"/>
    <col min="3333" max="3338" width="12.33203125" style="260" hidden="1" customWidth="1"/>
    <col min="3339" max="3349" width="8.6640625" style="260" hidden="1" customWidth="1"/>
    <col min="3350" max="3584" width="8.6640625" style="260" hidden="1"/>
    <col min="3585" max="3585" width="32.6640625" style="260" hidden="1" customWidth="1"/>
    <col min="3586" max="3587" width="12.33203125" style="260" hidden="1" customWidth="1"/>
    <col min="3588" max="3588" width="12.6640625" style="260" hidden="1" customWidth="1"/>
    <col min="3589" max="3594" width="12.33203125" style="260" hidden="1" customWidth="1"/>
    <col min="3595" max="3605" width="8.6640625" style="260" hidden="1" customWidth="1"/>
    <col min="3606" max="3840" width="8.6640625" style="260" hidden="1"/>
    <col min="3841" max="3841" width="32.6640625" style="260" hidden="1" customWidth="1"/>
    <col min="3842" max="3843" width="12.33203125" style="260" hidden="1" customWidth="1"/>
    <col min="3844" max="3844" width="12.6640625" style="260" hidden="1" customWidth="1"/>
    <col min="3845" max="3850" width="12.33203125" style="260" hidden="1" customWidth="1"/>
    <col min="3851" max="3861" width="8.6640625" style="260" hidden="1" customWidth="1"/>
    <col min="3862" max="4096" width="8.6640625" style="260" hidden="1"/>
    <col min="4097" max="4097" width="32.6640625" style="260" hidden="1" customWidth="1"/>
    <col min="4098" max="4099" width="12.33203125" style="260" hidden="1" customWidth="1"/>
    <col min="4100" max="4100" width="12.6640625" style="260" hidden="1" customWidth="1"/>
    <col min="4101" max="4106" width="12.33203125" style="260" hidden="1" customWidth="1"/>
    <col min="4107" max="4117" width="8.6640625" style="260" hidden="1" customWidth="1"/>
    <col min="4118" max="4352" width="8.6640625" style="260" hidden="1"/>
    <col min="4353" max="4353" width="32.6640625" style="260" hidden="1" customWidth="1"/>
    <col min="4354" max="4355" width="12.33203125" style="260" hidden="1" customWidth="1"/>
    <col min="4356" max="4356" width="12.6640625" style="260" hidden="1" customWidth="1"/>
    <col min="4357" max="4362" width="12.33203125" style="260" hidden="1" customWidth="1"/>
    <col min="4363" max="4373" width="8.6640625" style="260" hidden="1" customWidth="1"/>
    <col min="4374" max="4608" width="8.6640625" style="260" hidden="1"/>
    <col min="4609" max="4609" width="32.6640625" style="260" hidden="1" customWidth="1"/>
    <col min="4610" max="4611" width="12.33203125" style="260" hidden="1" customWidth="1"/>
    <col min="4612" max="4612" width="12.6640625" style="260" hidden="1" customWidth="1"/>
    <col min="4613" max="4618" width="12.33203125" style="260" hidden="1" customWidth="1"/>
    <col min="4619" max="4629" width="8.6640625" style="260" hidden="1" customWidth="1"/>
    <col min="4630" max="4864" width="8.6640625" style="260" hidden="1"/>
    <col min="4865" max="4865" width="32.6640625" style="260" hidden="1" customWidth="1"/>
    <col min="4866" max="4867" width="12.33203125" style="260" hidden="1" customWidth="1"/>
    <col min="4868" max="4868" width="12.6640625" style="260" hidden="1" customWidth="1"/>
    <col min="4869" max="4874" width="12.33203125" style="260" hidden="1" customWidth="1"/>
    <col min="4875" max="4885" width="8.6640625" style="260" hidden="1" customWidth="1"/>
    <col min="4886" max="5120" width="8.6640625" style="260" hidden="1"/>
    <col min="5121" max="5121" width="32.6640625" style="260" hidden="1" customWidth="1"/>
    <col min="5122" max="5123" width="12.33203125" style="260" hidden="1" customWidth="1"/>
    <col min="5124" max="5124" width="12.6640625" style="260" hidden="1" customWidth="1"/>
    <col min="5125" max="5130" width="12.33203125" style="260" hidden="1" customWidth="1"/>
    <col min="5131" max="5141" width="8.6640625" style="260" hidden="1" customWidth="1"/>
    <col min="5142" max="5376" width="8.6640625" style="260" hidden="1"/>
    <col min="5377" max="5377" width="32.6640625" style="260" hidden="1" customWidth="1"/>
    <col min="5378" max="5379" width="12.33203125" style="260" hidden="1" customWidth="1"/>
    <col min="5380" max="5380" width="12.6640625" style="260" hidden="1" customWidth="1"/>
    <col min="5381" max="5386" width="12.33203125" style="260" hidden="1" customWidth="1"/>
    <col min="5387" max="5397" width="8.6640625" style="260" hidden="1" customWidth="1"/>
    <col min="5398" max="5632" width="8.6640625" style="260" hidden="1"/>
    <col min="5633" max="5633" width="32.6640625" style="260" hidden="1" customWidth="1"/>
    <col min="5634" max="5635" width="12.33203125" style="260" hidden="1" customWidth="1"/>
    <col min="5636" max="5636" width="12.6640625" style="260" hidden="1" customWidth="1"/>
    <col min="5637" max="5642" width="12.33203125" style="260" hidden="1" customWidth="1"/>
    <col min="5643" max="5653" width="8.6640625" style="260" hidden="1" customWidth="1"/>
    <col min="5654" max="5888" width="8.6640625" style="260" hidden="1"/>
    <col min="5889" max="5889" width="32.6640625" style="260" hidden="1" customWidth="1"/>
    <col min="5890" max="5891" width="12.33203125" style="260" hidden="1" customWidth="1"/>
    <col min="5892" max="5892" width="12.6640625" style="260" hidden="1" customWidth="1"/>
    <col min="5893" max="5898" width="12.33203125" style="260" hidden="1" customWidth="1"/>
    <col min="5899" max="5909" width="8.6640625" style="260" hidden="1" customWidth="1"/>
    <col min="5910" max="6144" width="8.6640625" style="260" hidden="1"/>
    <col min="6145" max="6145" width="32.6640625" style="260" hidden="1" customWidth="1"/>
    <col min="6146" max="6147" width="12.33203125" style="260" hidden="1" customWidth="1"/>
    <col min="6148" max="6148" width="12.6640625" style="260" hidden="1" customWidth="1"/>
    <col min="6149" max="6154" width="12.33203125" style="260" hidden="1" customWidth="1"/>
    <col min="6155" max="6165" width="8.6640625" style="260" hidden="1" customWidth="1"/>
    <col min="6166" max="6400" width="8.6640625" style="260" hidden="1"/>
    <col min="6401" max="6401" width="32.6640625" style="260" hidden="1" customWidth="1"/>
    <col min="6402" max="6403" width="12.33203125" style="260" hidden="1" customWidth="1"/>
    <col min="6404" max="6404" width="12.6640625" style="260" hidden="1" customWidth="1"/>
    <col min="6405" max="6410" width="12.33203125" style="260" hidden="1" customWidth="1"/>
    <col min="6411" max="6421" width="8.6640625" style="260" hidden="1" customWidth="1"/>
    <col min="6422" max="6656" width="8.6640625" style="260" hidden="1"/>
    <col min="6657" max="6657" width="32.6640625" style="260" hidden="1" customWidth="1"/>
    <col min="6658" max="6659" width="12.33203125" style="260" hidden="1" customWidth="1"/>
    <col min="6660" max="6660" width="12.6640625" style="260" hidden="1" customWidth="1"/>
    <col min="6661" max="6666" width="12.33203125" style="260" hidden="1" customWidth="1"/>
    <col min="6667" max="6677" width="8.6640625" style="260" hidden="1" customWidth="1"/>
    <col min="6678" max="6912" width="8.6640625" style="260" hidden="1"/>
    <col min="6913" max="6913" width="32.6640625" style="260" hidden="1" customWidth="1"/>
    <col min="6914" max="6915" width="12.33203125" style="260" hidden="1" customWidth="1"/>
    <col min="6916" max="6916" width="12.6640625" style="260" hidden="1" customWidth="1"/>
    <col min="6917" max="6922" width="12.33203125" style="260" hidden="1" customWidth="1"/>
    <col min="6923" max="6933" width="8.6640625" style="260" hidden="1" customWidth="1"/>
    <col min="6934" max="7168" width="8.6640625" style="260" hidden="1"/>
    <col min="7169" max="7169" width="32.6640625" style="260" hidden="1" customWidth="1"/>
    <col min="7170" max="7171" width="12.33203125" style="260" hidden="1" customWidth="1"/>
    <col min="7172" max="7172" width="12.6640625" style="260" hidden="1" customWidth="1"/>
    <col min="7173" max="7178" width="12.33203125" style="260" hidden="1" customWidth="1"/>
    <col min="7179" max="7189" width="8.6640625" style="260" hidden="1" customWidth="1"/>
    <col min="7190" max="7424" width="8.6640625" style="260" hidden="1"/>
    <col min="7425" max="7425" width="32.6640625" style="260" hidden="1" customWidth="1"/>
    <col min="7426" max="7427" width="12.33203125" style="260" hidden="1" customWidth="1"/>
    <col min="7428" max="7428" width="12.6640625" style="260" hidden="1" customWidth="1"/>
    <col min="7429" max="7434" width="12.33203125" style="260" hidden="1" customWidth="1"/>
    <col min="7435" max="7445" width="8.6640625" style="260" hidden="1" customWidth="1"/>
    <col min="7446" max="7680" width="8.6640625" style="260" hidden="1"/>
    <col min="7681" max="7681" width="32.6640625" style="260" hidden="1" customWidth="1"/>
    <col min="7682" max="7683" width="12.33203125" style="260" hidden="1" customWidth="1"/>
    <col min="7684" max="7684" width="12.6640625" style="260" hidden="1" customWidth="1"/>
    <col min="7685" max="7690" width="12.33203125" style="260" hidden="1" customWidth="1"/>
    <col min="7691" max="7701" width="8.6640625" style="260" hidden="1" customWidth="1"/>
    <col min="7702" max="7936" width="8.6640625" style="260" hidden="1"/>
    <col min="7937" max="7937" width="32.6640625" style="260" hidden="1" customWidth="1"/>
    <col min="7938" max="7939" width="12.33203125" style="260" hidden="1" customWidth="1"/>
    <col min="7940" max="7940" width="12.6640625" style="260" hidden="1" customWidth="1"/>
    <col min="7941" max="7946" width="12.33203125" style="260" hidden="1" customWidth="1"/>
    <col min="7947" max="7957" width="8.6640625" style="260" hidden="1" customWidth="1"/>
    <col min="7958" max="8192" width="8.6640625" style="260" hidden="1"/>
    <col min="8193" max="8193" width="32.6640625" style="260" hidden="1" customWidth="1"/>
    <col min="8194" max="8195" width="12.33203125" style="260" hidden="1" customWidth="1"/>
    <col min="8196" max="8196" width="12.6640625" style="260" hidden="1" customWidth="1"/>
    <col min="8197" max="8202" width="12.33203125" style="260" hidden="1" customWidth="1"/>
    <col min="8203" max="8213" width="8.6640625" style="260" hidden="1" customWidth="1"/>
    <col min="8214" max="8448" width="8.6640625" style="260" hidden="1"/>
    <col min="8449" max="8449" width="32.6640625" style="260" hidden="1" customWidth="1"/>
    <col min="8450" max="8451" width="12.33203125" style="260" hidden="1" customWidth="1"/>
    <col min="8452" max="8452" width="12.6640625" style="260" hidden="1" customWidth="1"/>
    <col min="8453" max="8458" width="12.33203125" style="260" hidden="1" customWidth="1"/>
    <col min="8459" max="8469" width="8.6640625" style="260" hidden="1" customWidth="1"/>
    <col min="8470" max="8704" width="8.6640625" style="260" hidden="1"/>
    <col min="8705" max="8705" width="32.6640625" style="260" hidden="1" customWidth="1"/>
    <col min="8706" max="8707" width="12.33203125" style="260" hidden="1" customWidth="1"/>
    <col min="8708" max="8708" width="12.6640625" style="260" hidden="1" customWidth="1"/>
    <col min="8709" max="8714" width="12.33203125" style="260" hidden="1" customWidth="1"/>
    <col min="8715" max="8725" width="8.6640625" style="260" hidden="1" customWidth="1"/>
    <col min="8726" max="8960" width="8.6640625" style="260" hidden="1"/>
    <col min="8961" max="8961" width="32.6640625" style="260" hidden="1" customWidth="1"/>
    <col min="8962" max="8963" width="12.33203125" style="260" hidden="1" customWidth="1"/>
    <col min="8964" max="8964" width="12.6640625" style="260" hidden="1" customWidth="1"/>
    <col min="8965" max="8970" width="12.33203125" style="260" hidden="1" customWidth="1"/>
    <col min="8971" max="8981" width="8.6640625" style="260" hidden="1" customWidth="1"/>
    <col min="8982" max="9216" width="8.6640625" style="260" hidden="1"/>
    <col min="9217" max="9217" width="32.6640625" style="260" hidden="1" customWidth="1"/>
    <col min="9218" max="9219" width="12.33203125" style="260" hidden="1" customWidth="1"/>
    <col min="9220" max="9220" width="12.6640625" style="260" hidden="1" customWidth="1"/>
    <col min="9221" max="9226" width="12.33203125" style="260" hidden="1" customWidth="1"/>
    <col min="9227" max="9237" width="8.6640625" style="260" hidden="1" customWidth="1"/>
    <col min="9238" max="9472" width="8.6640625" style="260" hidden="1"/>
    <col min="9473" max="9473" width="32.6640625" style="260" hidden="1" customWidth="1"/>
    <col min="9474" max="9475" width="12.33203125" style="260" hidden="1" customWidth="1"/>
    <col min="9476" max="9476" width="12.6640625" style="260" hidden="1" customWidth="1"/>
    <col min="9477" max="9482" width="12.33203125" style="260" hidden="1" customWidth="1"/>
    <col min="9483" max="9493" width="8.6640625" style="260" hidden="1" customWidth="1"/>
    <col min="9494" max="9728" width="8.6640625" style="260" hidden="1"/>
    <col min="9729" max="9729" width="32.6640625" style="260" hidden="1" customWidth="1"/>
    <col min="9730" max="9731" width="12.33203125" style="260" hidden="1" customWidth="1"/>
    <col min="9732" max="9732" width="12.6640625" style="260" hidden="1" customWidth="1"/>
    <col min="9733" max="9738" width="12.33203125" style="260" hidden="1" customWidth="1"/>
    <col min="9739" max="9749" width="8.6640625" style="260" hidden="1" customWidth="1"/>
    <col min="9750" max="9984" width="8.6640625" style="260" hidden="1"/>
    <col min="9985" max="9985" width="32.6640625" style="260" hidden="1" customWidth="1"/>
    <col min="9986" max="9987" width="12.33203125" style="260" hidden="1" customWidth="1"/>
    <col min="9988" max="9988" width="12.6640625" style="260" hidden="1" customWidth="1"/>
    <col min="9989" max="9994" width="12.33203125" style="260" hidden="1" customWidth="1"/>
    <col min="9995" max="10005" width="8.6640625" style="260" hidden="1" customWidth="1"/>
    <col min="10006" max="10240" width="8.6640625" style="260" hidden="1"/>
    <col min="10241" max="10241" width="32.6640625" style="260" hidden="1" customWidth="1"/>
    <col min="10242" max="10243" width="12.33203125" style="260" hidden="1" customWidth="1"/>
    <col min="10244" max="10244" width="12.6640625" style="260" hidden="1" customWidth="1"/>
    <col min="10245" max="10250" width="12.33203125" style="260" hidden="1" customWidth="1"/>
    <col min="10251" max="10261" width="8.6640625" style="260" hidden="1" customWidth="1"/>
    <col min="10262" max="10496" width="8.6640625" style="260" hidden="1"/>
    <col min="10497" max="10497" width="32.6640625" style="260" hidden="1" customWidth="1"/>
    <col min="10498" max="10499" width="12.33203125" style="260" hidden="1" customWidth="1"/>
    <col min="10500" max="10500" width="12.6640625" style="260" hidden="1" customWidth="1"/>
    <col min="10501" max="10506" width="12.33203125" style="260" hidden="1" customWidth="1"/>
    <col min="10507" max="10517" width="8.6640625" style="260" hidden="1" customWidth="1"/>
    <col min="10518" max="10752" width="8.6640625" style="260" hidden="1"/>
    <col min="10753" max="10753" width="32.6640625" style="260" hidden="1" customWidth="1"/>
    <col min="10754" max="10755" width="12.33203125" style="260" hidden="1" customWidth="1"/>
    <col min="10756" max="10756" width="12.6640625" style="260" hidden="1" customWidth="1"/>
    <col min="10757" max="10762" width="12.33203125" style="260" hidden="1" customWidth="1"/>
    <col min="10763" max="10773" width="8.6640625" style="260" hidden="1" customWidth="1"/>
    <col min="10774" max="11008" width="8.6640625" style="260" hidden="1"/>
    <col min="11009" max="11009" width="32.6640625" style="260" hidden="1" customWidth="1"/>
    <col min="11010" max="11011" width="12.33203125" style="260" hidden="1" customWidth="1"/>
    <col min="11012" max="11012" width="12.6640625" style="260" hidden="1" customWidth="1"/>
    <col min="11013" max="11018" width="12.33203125" style="260" hidden="1" customWidth="1"/>
    <col min="11019" max="11029" width="8.6640625" style="260" hidden="1" customWidth="1"/>
    <col min="11030" max="11264" width="8.6640625" style="260" hidden="1"/>
    <col min="11265" max="11265" width="32.6640625" style="260" hidden="1" customWidth="1"/>
    <col min="11266" max="11267" width="12.33203125" style="260" hidden="1" customWidth="1"/>
    <col min="11268" max="11268" width="12.6640625" style="260" hidden="1" customWidth="1"/>
    <col min="11269" max="11274" width="12.33203125" style="260" hidden="1" customWidth="1"/>
    <col min="11275" max="11285" width="8.6640625" style="260" hidden="1" customWidth="1"/>
    <col min="11286" max="11520" width="8.6640625" style="260" hidden="1"/>
    <col min="11521" max="11521" width="32.6640625" style="260" hidden="1" customWidth="1"/>
    <col min="11522" max="11523" width="12.33203125" style="260" hidden="1" customWidth="1"/>
    <col min="11524" max="11524" width="12.6640625" style="260" hidden="1" customWidth="1"/>
    <col min="11525" max="11530" width="12.33203125" style="260" hidden="1" customWidth="1"/>
    <col min="11531" max="11541" width="8.6640625" style="260" hidden="1" customWidth="1"/>
    <col min="11542" max="11776" width="8.6640625" style="260" hidden="1"/>
    <col min="11777" max="11777" width="32.6640625" style="260" hidden="1" customWidth="1"/>
    <col min="11778" max="11779" width="12.33203125" style="260" hidden="1" customWidth="1"/>
    <col min="11780" max="11780" width="12.6640625" style="260" hidden="1" customWidth="1"/>
    <col min="11781" max="11786" width="12.33203125" style="260" hidden="1" customWidth="1"/>
    <col min="11787" max="11797" width="8.6640625" style="260" hidden="1" customWidth="1"/>
    <col min="11798" max="12032" width="8.6640625" style="260" hidden="1"/>
    <col min="12033" max="12033" width="32.6640625" style="260" hidden="1" customWidth="1"/>
    <col min="12034" max="12035" width="12.33203125" style="260" hidden="1" customWidth="1"/>
    <col min="12036" max="12036" width="12.6640625" style="260" hidden="1" customWidth="1"/>
    <col min="12037" max="12042" width="12.33203125" style="260" hidden="1" customWidth="1"/>
    <col min="12043" max="12053" width="8.6640625" style="260" hidden="1" customWidth="1"/>
    <col min="12054" max="12288" width="8.6640625" style="260" hidden="1"/>
    <col min="12289" max="12289" width="32.6640625" style="260" hidden="1" customWidth="1"/>
    <col min="12290" max="12291" width="12.33203125" style="260" hidden="1" customWidth="1"/>
    <col min="12292" max="12292" width="12.6640625" style="260" hidden="1" customWidth="1"/>
    <col min="12293" max="12298" width="12.33203125" style="260" hidden="1" customWidth="1"/>
    <col min="12299" max="12309" width="8.6640625" style="260" hidden="1" customWidth="1"/>
    <col min="12310" max="12544" width="8.6640625" style="260" hidden="1"/>
    <col min="12545" max="12545" width="32.6640625" style="260" hidden="1" customWidth="1"/>
    <col min="12546" max="12547" width="12.33203125" style="260" hidden="1" customWidth="1"/>
    <col min="12548" max="12548" width="12.6640625" style="260" hidden="1" customWidth="1"/>
    <col min="12549" max="12554" width="12.33203125" style="260" hidden="1" customWidth="1"/>
    <col min="12555" max="12565" width="8.6640625" style="260" hidden="1" customWidth="1"/>
    <col min="12566" max="12800" width="8.6640625" style="260" hidden="1"/>
    <col min="12801" max="12801" width="32.6640625" style="260" hidden="1" customWidth="1"/>
    <col min="12802" max="12803" width="12.33203125" style="260" hidden="1" customWidth="1"/>
    <col min="12804" max="12804" width="12.6640625" style="260" hidden="1" customWidth="1"/>
    <col min="12805" max="12810" width="12.33203125" style="260" hidden="1" customWidth="1"/>
    <col min="12811" max="12821" width="8.6640625" style="260" hidden="1" customWidth="1"/>
    <col min="12822" max="13056" width="8.6640625" style="260" hidden="1"/>
    <col min="13057" max="13057" width="32.6640625" style="260" hidden="1" customWidth="1"/>
    <col min="13058" max="13059" width="12.33203125" style="260" hidden="1" customWidth="1"/>
    <col min="13060" max="13060" width="12.6640625" style="260" hidden="1" customWidth="1"/>
    <col min="13061" max="13066" width="12.33203125" style="260" hidden="1" customWidth="1"/>
    <col min="13067" max="13077" width="8.6640625" style="260" hidden="1" customWidth="1"/>
    <col min="13078" max="13312" width="8.6640625" style="260" hidden="1"/>
    <col min="13313" max="13313" width="32.6640625" style="260" hidden="1" customWidth="1"/>
    <col min="13314" max="13315" width="12.33203125" style="260" hidden="1" customWidth="1"/>
    <col min="13316" max="13316" width="12.6640625" style="260" hidden="1" customWidth="1"/>
    <col min="13317" max="13322" width="12.33203125" style="260" hidden="1" customWidth="1"/>
    <col min="13323" max="13333" width="8.6640625" style="260" hidden="1" customWidth="1"/>
    <col min="13334" max="13568" width="8.6640625" style="260" hidden="1"/>
    <col min="13569" max="13569" width="32.6640625" style="260" hidden="1" customWidth="1"/>
    <col min="13570" max="13571" width="12.33203125" style="260" hidden="1" customWidth="1"/>
    <col min="13572" max="13572" width="12.6640625" style="260" hidden="1" customWidth="1"/>
    <col min="13573" max="13578" width="12.33203125" style="260" hidden="1" customWidth="1"/>
    <col min="13579" max="13589" width="8.6640625" style="260" hidden="1" customWidth="1"/>
    <col min="13590" max="13824" width="8.6640625" style="260" hidden="1"/>
    <col min="13825" max="13825" width="32.6640625" style="260" hidden="1" customWidth="1"/>
    <col min="13826" max="13827" width="12.33203125" style="260" hidden="1" customWidth="1"/>
    <col min="13828" max="13828" width="12.6640625" style="260" hidden="1" customWidth="1"/>
    <col min="13829" max="13834" width="12.33203125" style="260" hidden="1" customWidth="1"/>
    <col min="13835" max="13845" width="8.6640625" style="260" hidden="1" customWidth="1"/>
    <col min="13846" max="14080" width="8.6640625" style="260" hidden="1"/>
    <col min="14081" max="14081" width="32.6640625" style="260" hidden="1" customWidth="1"/>
    <col min="14082" max="14083" width="12.33203125" style="260" hidden="1" customWidth="1"/>
    <col min="14084" max="14084" width="12.6640625" style="260" hidden="1" customWidth="1"/>
    <col min="14085" max="14090" width="12.33203125" style="260" hidden="1" customWidth="1"/>
    <col min="14091" max="14101" width="8.6640625" style="260" hidden="1" customWidth="1"/>
    <col min="14102" max="14336" width="8.6640625" style="260" hidden="1"/>
    <col min="14337" max="14337" width="32.6640625" style="260" hidden="1" customWidth="1"/>
    <col min="14338" max="14339" width="12.33203125" style="260" hidden="1" customWidth="1"/>
    <col min="14340" max="14340" width="12.6640625" style="260" hidden="1" customWidth="1"/>
    <col min="14341" max="14346" width="12.33203125" style="260" hidden="1" customWidth="1"/>
    <col min="14347" max="14357" width="8.6640625" style="260" hidden="1" customWidth="1"/>
    <col min="14358" max="14592" width="8.6640625" style="260" hidden="1"/>
    <col min="14593" max="14593" width="32.6640625" style="260" hidden="1" customWidth="1"/>
    <col min="14594" max="14595" width="12.33203125" style="260" hidden="1" customWidth="1"/>
    <col min="14596" max="14596" width="12.6640625" style="260" hidden="1" customWidth="1"/>
    <col min="14597" max="14602" width="12.33203125" style="260" hidden="1" customWidth="1"/>
    <col min="14603" max="14613" width="8.6640625" style="260" hidden="1" customWidth="1"/>
    <col min="14614" max="14848" width="8.6640625" style="260" hidden="1"/>
    <col min="14849" max="14849" width="32.6640625" style="260" hidden="1" customWidth="1"/>
    <col min="14850" max="14851" width="12.33203125" style="260" hidden="1" customWidth="1"/>
    <col min="14852" max="14852" width="12.6640625" style="260" hidden="1" customWidth="1"/>
    <col min="14853" max="14858" width="12.33203125" style="260" hidden="1" customWidth="1"/>
    <col min="14859" max="14869" width="8.6640625" style="260" hidden="1" customWidth="1"/>
    <col min="14870" max="15104" width="8.6640625" style="260" hidden="1"/>
    <col min="15105" max="15105" width="32.6640625" style="260" hidden="1" customWidth="1"/>
    <col min="15106" max="15107" width="12.33203125" style="260" hidden="1" customWidth="1"/>
    <col min="15108" max="15108" width="12.6640625" style="260" hidden="1" customWidth="1"/>
    <col min="15109" max="15114" width="12.33203125" style="260" hidden="1" customWidth="1"/>
    <col min="15115" max="15125" width="8.6640625" style="260" hidden="1" customWidth="1"/>
    <col min="15126" max="15360" width="8.6640625" style="260" hidden="1"/>
    <col min="15361" max="15361" width="32.6640625" style="260" hidden="1" customWidth="1"/>
    <col min="15362" max="15363" width="12.33203125" style="260" hidden="1" customWidth="1"/>
    <col min="15364" max="15364" width="12.6640625" style="260" hidden="1" customWidth="1"/>
    <col min="15365" max="15370" width="12.33203125" style="260" hidden="1" customWidth="1"/>
    <col min="15371" max="15381" width="8.6640625" style="260" hidden="1" customWidth="1"/>
    <col min="15382" max="15616" width="8.6640625" style="260" hidden="1"/>
    <col min="15617" max="15617" width="32.6640625" style="260" hidden="1" customWidth="1"/>
    <col min="15618" max="15619" width="12.33203125" style="260" hidden="1" customWidth="1"/>
    <col min="15620" max="15620" width="12.6640625" style="260" hidden="1" customWidth="1"/>
    <col min="15621" max="15626" width="12.33203125" style="260" hidden="1" customWidth="1"/>
    <col min="15627" max="15637" width="8.6640625" style="260" hidden="1" customWidth="1"/>
    <col min="15638" max="15872" width="8.6640625" style="260" hidden="1"/>
    <col min="15873" max="15873" width="32.6640625" style="260" hidden="1" customWidth="1"/>
    <col min="15874" max="15875" width="12.33203125" style="260" hidden="1" customWidth="1"/>
    <col min="15876" max="15876" width="12.6640625" style="260" hidden="1" customWidth="1"/>
    <col min="15877" max="15882" width="12.33203125" style="260" hidden="1" customWidth="1"/>
    <col min="15883" max="15893" width="8.6640625" style="260" hidden="1" customWidth="1"/>
    <col min="15894" max="16128" width="8.6640625" style="260" hidden="1"/>
    <col min="16129" max="16129" width="32.6640625" style="260" hidden="1" customWidth="1"/>
    <col min="16130" max="16131" width="12.33203125" style="260" hidden="1" customWidth="1"/>
    <col min="16132" max="16132" width="12.6640625" style="260" hidden="1" customWidth="1"/>
    <col min="16133" max="16138" width="12.33203125" style="260" hidden="1" customWidth="1"/>
    <col min="16139" max="16149" width="8.6640625" style="260" hidden="1" customWidth="1"/>
    <col min="16150" max="16384" width="8.6640625" style="260" hidden="1"/>
  </cols>
  <sheetData>
    <row r="1" spans="1:11" s="226" customFormat="1" ht="13.2">
      <c r="A1" s="1827" t="s">
        <v>1792</v>
      </c>
      <c r="B1" s="1828"/>
      <c r="C1" s="1828"/>
      <c r="D1" s="1828"/>
      <c r="E1" s="1828"/>
      <c r="F1" s="1828"/>
      <c r="G1" s="1828"/>
      <c r="H1" s="1828"/>
      <c r="I1" s="1828"/>
      <c r="J1" s="1829"/>
      <c r="K1" s="225"/>
    </row>
    <row r="2" spans="1:11" s="268" customFormat="1" ht="72">
      <c r="A2" s="265"/>
      <c r="B2" s="266" t="s">
        <v>1793</v>
      </c>
      <c r="C2" s="266" t="s">
        <v>1794</v>
      </c>
      <c r="D2" s="266" t="s">
        <v>1795</v>
      </c>
      <c r="E2" s="266" t="s">
        <v>1796</v>
      </c>
      <c r="F2" s="266" t="s">
        <v>1797</v>
      </c>
      <c r="G2" s="266" t="s">
        <v>1798</v>
      </c>
      <c r="H2" s="266" t="s">
        <v>1799</v>
      </c>
      <c r="I2" s="266" t="s">
        <v>1800</v>
      </c>
      <c r="J2" s="266" t="s">
        <v>1801</v>
      </c>
      <c r="K2" s="267"/>
    </row>
    <row r="3" spans="1:11" s="230" customFormat="1" ht="11.4">
      <c r="A3" s="227" t="s">
        <v>1680</v>
      </c>
      <c r="B3" s="228"/>
      <c r="C3" s="228"/>
      <c r="D3" s="228"/>
      <c r="E3" s="228"/>
      <c r="F3" s="228"/>
      <c r="G3" s="228"/>
      <c r="H3" s="228"/>
      <c r="I3" s="228"/>
      <c r="J3" s="228"/>
      <c r="K3" s="229"/>
    </row>
    <row r="4" spans="1:11" s="230" customFormat="1" ht="11.4">
      <c r="A4" s="234" t="s">
        <v>1681</v>
      </c>
      <c r="B4" s="231">
        <f>'Sources and Uses Budget'!C4</f>
        <v>0</v>
      </c>
      <c r="C4" s="232"/>
      <c r="D4" s="232"/>
      <c r="E4" s="233"/>
      <c r="F4" s="233"/>
      <c r="G4" s="233"/>
      <c r="H4" s="233"/>
      <c r="I4" s="233"/>
      <c r="J4" s="233"/>
      <c r="K4" s="229"/>
    </row>
    <row r="5" spans="1:11" s="230" customFormat="1" ht="11.4">
      <c r="A5" s="234" t="s">
        <v>706</v>
      </c>
      <c r="B5" s="231">
        <f>'Sources and Uses Budget'!C5</f>
        <v>0</v>
      </c>
      <c r="C5" s="232"/>
      <c r="D5" s="232"/>
      <c r="E5" s="233"/>
      <c r="F5" s="233"/>
      <c r="G5" s="233"/>
      <c r="H5" s="233"/>
      <c r="I5" s="233"/>
      <c r="J5" s="233"/>
      <c r="K5" s="229"/>
    </row>
    <row r="6" spans="1:11" s="230" customFormat="1" ht="11.4">
      <c r="A6" s="234" t="s">
        <v>1682</v>
      </c>
      <c r="B6" s="231">
        <f>'Sources and Uses Budget'!C6</f>
        <v>0</v>
      </c>
      <c r="C6" s="232"/>
      <c r="D6" s="232"/>
      <c r="E6" s="233"/>
      <c r="F6" s="233"/>
      <c r="G6" s="233"/>
      <c r="H6" s="233"/>
      <c r="I6" s="233"/>
      <c r="J6" s="233"/>
      <c r="K6" s="229"/>
    </row>
    <row r="7" spans="1:11" s="230" customFormat="1" ht="11.4">
      <c r="A7" s="234" t="s">
        <v>1683</v>
      </c>
      <c r="B7" s="231">
        <f>'Sources and Uses Budget'!C7</f>
        <v>0</v>
      </c>
      <c r="C7" s="232"/>
      <c r="D7" s="232"/>
      <c r="E7" s="233"/>
      <c r="F7" s="233"/>
      <c r="G7" s="233"/>
      <c r="H7" s="233"/>
      <c r="I7" s="233"/>
      <c r="J7" s="233"/>
      <c r="K7" s="229"/>
    </row>
    <row r="8" spans="1:11" s="230" customFormat="1">
      <c r="A8" s="235" t="s">
        <v>1684</v>
      </c>
      <c r="B8" s="231">
        <f>'Sources and Uses Budget'!C8</f>
        <v>0</v>
      </c>
      <c r="C8" s="231">
        <f>SUM(C4:C7)</f>
        <v>0</v>
      </c>
      <c r="D8" s="231">
        <f>SUM(D4:D7)</f>
        <v>0</v>
      </c>
      <c r="E8" s="233"/>
      <c r="F8" s="233"/>
      <c r="G8" s="233"/>
      <c r="H8" s="233"/>
      <c r="I8" s="233"/>
      <c r="J8" s="233"/>
      <c r="K8" s="229"/>
    </row>
    <row r="9" spans="1:11" s="230" customFormat="1" ht="11.4">
      <c r="A9" s="234" t="s">
        <v>1685</v>
      </c>
      <c r="B9" s="231">
        <f>'Sources and Uses Budget'!C9</f>
        <v>0</v>
      </c>
      <c r="C9" s="232"/>
      <c r="D9" s="232"/>
      <c r="E9" s="233"/>
      <c r="F9" s="233"/>
      <c r="G9" s="233"/>
      <c r="H9" s="231">
        <f>'Sources and Uses Budget'!T9</f>
        <v>0</v>
      </c>
      <c r="I9" s="232"/>
      <c r="J9" s="232"/>
      <c r="K9" s="229"/>
    </row>
    <row r="10" spans="1:11" s="230" customFormat="1" ht="11.4">
      <c r="A10" s="234" t="s">
        <v>1686</v>
      </c>
      <c r="B10" s="231">
        <f>'Sources and Uses Budget'!C10</f>
        <v>1854820</v>
      </c>
      <c r="C10" s="232"/>
      <c r="D10" s="232"/>
      <c r="E10" s="231">
        <f>'Sources and Uses Budget'!S10</f>
        <v>1854820</v>
      </c>
      <c r="F10" s="232"/>
      <c r="G10" s="232"/>
      <c r="H10" s="231">
        <f>'Sources and Uses Budget'!T10</f>
        <v>0</v>
      </c>
      <c r="I10" s="232"/>
      <c r="J10" s="232"/>
      <c r="K10" s="229"/>
    </row>
    <row r="11" spans="1:11" s="230" customFormat="1">
      <c r="A11" s="235" t="s">
        <v>1687</v>
      </c>
      <c r="B11" s="231">
        <f>'Sources and Uses Budget'!C11</f>
        <v>1854820</v>
      </c>
      <c r="C11" s="231">
        <f>SUM(C9:C10)</f>
        <v>0</v>
      </c>
      <c r="D11" s="231">
        <f>SUM(D9:D10)</f>
        <v>0</v>
      </c>
      <c r="E11" s="233"/>
      <c r="F11" s="233"/>
      <c r="G11" s="233"/>
      <c r="H11" s="231">
        <f>'Sources and Uses Budget'!T11</f>
        <v>0</v>
      </c>
      <c r="I11" s="231">
        <f>SUM(I9:I10)</f>
        <v>0</v>
      </c>
      <c r="J11" s="231">
        <f>SUM(J9:J10)</f>
        <v>0</v>
      </c>
      <c r="K11" s="229"/>
    </row>
    <row r="12" spans="1:11" s="230" customFormat="1">
      <c r="A12" s="235" t="s">
        <v>1688</v>
      </c>
      <c r="B12" s="231">
        <f>'Sources and Uses Budget'!C12</f>
        <v>1854820</v>
      </c>
      <c r="C12" s="231">
        <f>SUM(C8+C11)</f>
        <v>0</v>
      </c>
      <c r="D12" s="231">
        <f>SUM(D8+D11)</f>
        <v>0</v>
      </c>
      <c r="E12" s="233"/>
      <c r="F12" s="233"/>
      <c r="G12" s="233"/>
      <c r="H12" s="233"/>
      <c r="I12" s="233"/>
      <c r="J12" s="233"/>
      <c r="K12" s="229"/>
    </row>
    <row r="13" spans="1:11" s="230" customFormat="1" ht="11.4">
      <c r="A13" s="236" t="s">
        <v>1689</v>
      </c>
      <c r="B13" s="231">
        <f>'Sources and Uses Budget'!C13</f>
        <v>200001</v>
      </c>
      <c r="C13" s="232"/>
      <c r="D13" s="232"/>
      <c r="E13" s="231">
        <f>'Sources and Uses Budget'!S13</f>
        <v>0</v>
      </c>
      <c r="F13" s="232"/>
      <c r="G13" s="232"/>
      <c r="H13" s="231">
        <f>'Sources and Uses Budget'!T13</f>
        <v>0</v>
      </c>
      <c r="I13" s="232"/>
      <c r="J13" s="232"/>
      <c r="K13" s="229"/>
    </row>
    <row r="14" spans="1:11" s="230" customFormat="1" ht="22.8">
      <c r="A14" s="234" t="s">
        <v>1802</v>
      </c>
      <c r="B14" s="231">
        <f>'Sources and Uses Budget'!C14</f>
        <v>0</v>
      </c>
      <c r="C14" s="232"/>
      <c r="D14" s="232"/>
      <c r="E14" s="231">
        <f>'Sources and Uses Budget'!S14</f>
        <v>0</v>
      </c>
      <c r="F14" s="232"/>
      <c r="G14" s="232"/>
      <c r="H14" s="231">
        <f>'Sources and Uses Budget'!T14</f>
        <v>0</v>
      </c>
      <c r="I14" s="232"/>
      <c r="J14" s="232"/>
      <c r="K14" s="229"/>
    </row>
    <row r="15" spans="1:11" s="230" customFormat="1" ht="11.4">
      <c r="A15" s="234" t="s">
        <v>1691</v>
      </c>
      <c r="B15" s="231">
        <f>'Sources and Uses Budget'!C15</f>
        <v>0</v>
      </c>
      <c r="C15" s="232"/>
      <c r="D15" s="232"/>
      <c r="E15" s="233">
        <f>'Sources and Uses Budget'!S15</f>
        <v>0</v>
      </c>
      <c r="F15" s="233"/>
      <c r="G15" s="233"/>
      <c r="H15" s="233">
        <f>'Sources and Uses Budget'!T15</f>
        <v>0</v>
      </c>
      <c r="I15" s="233"/>
      <c r="J15" s="233"/>
      <c r="K15" s="229"/>
    </row>
    <row r="16" spans="1:11" s="230" customFormat="1" ht="11.4">
      <c r="A16" s="227" t="s">
        <v>1692</v>
      </c>
      <c r="B16" s="228"/>
      <c r="C16" s="228"/>
      <c r="D16" s="228"/>
      <c r="E16" s="228"/>
      <c r="F16" s="228"/>
      <c r="G16" s="228"/>
      <c r="H16" s="228"/>
      <c r="I16" s="228"/>
      <c r="J16" s="228"/>
      <c r="K16" s="229"/>
    </row>
    <row r="17" spans="1:11" s="230" customFormat="1" ht="11.4">
      <c r="A17" s="234" t="s">
        <v>1693</v>
      </c>
      <c r="B17" s="231">
        <f>'Sources and Uses Budget'!C17</f>
        <v>0</v>
      </c>
      <c r="C17" s="232"/>
      <c r="D17" s="232"/>
      <c r="E17" s="231">
        <f>'Sources and Uses Budget'!S17</f>
        <v>0</v>
      </c>
      <c r="F17" s="232"/>
      <c r="G17" s="232"/>
      <c r="H17" s="231">
        <f>'Sources and Uses Budget'!T17</f>
        <v>0</v>
      </c>
      <c r="I17" s="232"/>
      <c r="J17" s="232"/>
      <c r="K17" s="229"/>
    </row>
    <row r="18" spans="1:11" s="230" customFormat="1" ht="11.4">
      <c r="A18" s="234" t="s">
        <v>1694</v>
      </c>
      <c r="B18" s="231">
        <f>'Sources and Uses Budget'!C18</f>
        <v>0</v>
      </c>
      <c r="C18" s="232"/>
      <c r="D18" s="232"/>
      <c r="E18" s="231">
        <f>'Sources and Uses Budget'!S18</f>
        <v>0</v>
      </c>
      <c r="F18" s="232"/>
      <c r="G18" s="232"/>
      <c r="H18" s="231">
        <f>'Sources and Uses Budget'!T18</f>
        <v>0</v>
      </c>
      <c r="I18" s="232"/>
      <c r="J18" s="232"/>
      <c r="K18" s="229"/>
    </row>
    <row r="19" spans="1:11" s="230" customFormat="1" ht="11.4">
      <c r="A19" s="234" t="s">
        <v>1695</v>
      </c>
      <c r="B19" s="231">
        <f>'Sources and Uses Budget'!C19</f>
        <v>0</v>
      </c>
      <c r="C19" s="232"/>
      <c r="D19" s="232"/>
      <c r="E19" s="231">
        <f>'Sources and Uses Budget'!S19</f>
        <v>0</v>
      </c>
      <c r="F19" s="232"/>
      <c r="G19" s="232"/>
      <c r="H19" s="231">
        <f>'Sources and Uses Budget'!T19</f>
        <v>0</v>
      </c>
      <c r="I19" s="232"/>
      <c r="J19" s="232"/>
      <c r="K19" s="229"/>
    </row>
    <row r="20" spans="1:11" s="230" customFormat="1" ht="11.4">
      <c r="A20" s="234" t="s">
        <v>1696</v>
      </c>
      <c r="B20" s="231">
        <f>'Sources and Uses Budget'!C20</f>
        <v>0</v>
      </c>
      <c r="C20" s="232"/>
      <c r="D20" s="232"/>
      <c r="E20" s="231">
        <f>'Sources and Uses Budget'!S20</f>
        <v>0</v>
      </c>
      <c r="F20" s="232"/>
      <c r="G20" s="232"/>
      <c r="H20" s="231">
        <f>'Sources and Uses Budget'!T20</f>
        <v>0</v>
      </c>
      <c r="I20" s="232"/>
      <c r="J20" s="232"/>
      <c r="K20" s="229"/>
    </row>
    <row r="21" spans="1:11" s="230" customFormat="1" ht="11.4">
      <c r="A21" s="234" t="s">
        <v>1697</v>
      </c>
      <c r="B21" s="231">
        <f>'Sources and Uses Budget'!C21</f>
        <v>0</v>
      </c>
      <c r="C21" s="232"/>
      <c r="D21" s="232"/>
      <c r="E21" s="231">
        <f>'Sources and Uses Budget'!S21</f>
        <v>0</v>
      </c>
      <c r="F21" s="232"/>
      <c r="G21" s="232"/>
      <c r="H21" s="231">
        <f>'Sources and Uses Budget'!T21</f>
        <v>0</v>
      </c>
      <c r="I21" s="232"/>
      <c r="J21" s="232"/>
      <c r="K21" s="229"/>
    </row>
    <row r="22" spans="1:11" s="230" customFormat="1" ht="11.4">
      <c r="A22" s="234" t="s">
        <v>1698</v>
      </c>
      <c r="B22" s="231">
        <f>'Sources and Uses Budget'!C22</f>
        <v>0</v>
      </c>
      <c r="C22" s="232"/>
      <c r="D22" s="232"/>
      <c r="E22" s="231">
        <f>'Sources and Uses Budget'!S22</f>
        <v>0</v>
      </c>
      <c r="F22" s="232"/>
      <c r="G22" s="232"/>
      <c r="H22" s="231">
        <f>'Sources and Uses Budget'!T22</f>
        <v>0</v>
      </c>
      <c r="I22" s="232"/>
      <c r="J22" s="232"/>
      <c r="K22" s="229"/>
    </row>
    <row r="23" spans="1:11" s="230" customFormat="1" ht="11.4">
      <c r="A23" s="234" t="s">
        <v>1699</v>
      </c>
      <c r="B23" s="231">
        <f>'Sources and Uses Budget'!C23</f>
        <v>0</v>
      </c>
      <c r="C23" s="232"/>
      <c r="D23" s="232"/>
      <c r="E23" s="231">
        <f>'Sources and Uses Budget'!S23</f>
        <v>0</v>
      </c>
      <c r="F23" s="232"/>
      <c r="G23" s="232"/>
      <c r="H23" s="231">
        <f>'Sources and Uses Budget'!T23</f>
        <v>0</v>
      </c>
      <c r="I23" s="232"/>
      <c r="J23" s="232"/>
      <c r="K23" s="229"/>
    </row>
    <row r="24" spans="1:11" s="230" customFormat="1" ht="11.4">
      <c r="A24" s="357" t="s">
        <v>1700</v>
      </c>
      <c r="B24" s="231">
        <f>'Sources and Uses Budget'!C24</f>
        <v>0</v>
      </c>
      <c r="C24" s="232"/>
      <c r="D24" s="232"/>
      <c r="E24" s="231">
        <f>'Sources and Uses Budget'!S24</f>
        <v>0</v>
      </c>
      <c r="F24" s="232"/>
      <c r="G24" s="232"/>
      <c r="H24" s="231">
        <f>'Sources and Uses Budget'!T24</f>
        <v>0</v>
      </c>
      <c r="I24" s="232"/>
      <c r="J24" s="232"/>
      <c r="K24" s="229"/>
    </row>
    <row r="25" spans="1:11" s="230" customFormat="1" ht="11.4">
      <c r="A25" s="234" t="str">
        <f>'Sources and Uses Budget'!$A25</f>
        <v xml:space="preserve">Other: </v>
      </c>
      <c r="B25" s="231">
        <f>'Sources and Uses Budget'!C25</f>
        <v>0</v>
      </c>
      <c r="C25" s="232"/>
      <c r="D25" s="232"/>
      <c r="E25" s="231">
        <f>'Sources and Uses Budget'!S25</f>
        <v>0</v>
      </c>
      <c r="F25" s="232"/>
      <c r="G25" s="232"/>
      <c r="H25" s="231">
        <f>'Sources and Uses Budget'!T25</f>
        <v>0</v>
      </c>
      <c r="I25" s="232"/>
      <c r="J25" s="232"/>
      <c r="K25" s="229"/>
    </row>
    <row r="26" spans="1:11" s="230" customFormat="1">
      <c r="A26" s="235" t="s">
        <v>1702</v>
      </c>
      <c r="B26" s="231">
        <f>'Sources and Uses Budget'!C26</f>
        <v>0</v>
      </c>
      <c r="C26" s="231">
        <f>SUM(C17:C25)</f>
        <v>0</v>
      </c>
      <c r="D26" s="231">
        <f>SUM(D17:D25)</f>
        <v>0</v>
      </c>
      <c r="E26" s="231">
        <f>'Sources and Uses Budget'!S26</f>
        <v>0</v>
      </c>
      <c r="F26" s="237">
        <f>SUM(F17:F25)</f>
        <v>0</v>
      </c>
      <c r="G26" s="237">
        <f>SUM(G17:G25)</f>
        <v>0</v>
      </c>
      <c r="H26" s="231">
        <f>'Sources and Uses Budget'!T26</f>
        <v>0</v>
      </c>
      <c r="I26" s="237">
        <f>SUM(I17:I25)</f>
        <v>0</v>
      </c>
      <c r="J26" s="237">
        <f>SUM(J17:J25)</f>
        <v>0</v>
      </c>
      <c r="K26" s="229"/>
    </row>
    <row r="27" spans="1:11" s="230" customFormat="1">
      <c r="A27" s="235" t="s">
        <v>1703</v>
      </c>
      <c r="B27" s="231">
        <f>'Sources and Uses Budget'!C27</f>
        <v>0</v>
      </c>
      <c r="C27" s="232"/>
      <c r="D27" s="232"/>
      <c r="E27" s="231">
        <f>'Sources and Uses Budget'!S27</f>
        <v>0</v>
      </c>
      <c r="F27" s="232"/>
      <c r="G27" s="232"/>
      <c r="H27" s="231">
        <f>'Sources and Uses Budget'!T27</f>
        <v>0</v>
      </c>
      <c r="I27" s="232"/>
      <c r="J27" s="232"/>
      <c r="K27" s="229"/>
    </row>
    <row r="28" spans="1:11" s="230" customFormat="1" ht="11.4">
      <c r="A28" s="227" t="s">
        <v>1704</v>
      </c>
      <c r="B28" s="228"/>
      <c r="C28" s="228"/>
      <c r="D28" s="228"/>
      <c r="E28" s="228"/>
      <c r="F28" s="228"/>
      <c r="G28" s="228"/>
      <c r="H28" s="228"/>
      <c r="I28" s="228"/>
      <c r="J28" s="228"/>
      <c r="K28" s="229"/>
    </row>
    <row r="29" spans="1:11" s="230" customFormat="1" ht="11.4">
      <c r="A29" s="171" t="s">
        <v>1693</v>
      </c>
      <c r="B29" s="231">
        <f>'Sources and Uses Budget'!C29</f>
        <v>5116768</v>
      </c>
      <c r="C29" s="232"/>
      <c r="D29" s="232"/>
      <c r="E29" s="231">
        <f>'Sources and Uses Budget'!S29</f>
        <v>5116768</v>
      </c>
      <c r="F29" s="232"/>
      <c r="G29" s="232"/>
      <c r="H29" s="231">
        <f>'Sources and Uses Budget'!T29</f>
        <v>0</v>
      </c>
      <c r="I29" s="232"/>
      <c r="J29" s="232"/>
      <c r="K29" s="229"/>
    </row>
    <row r="30" spans="1:11" s="230" customFormat="1" ht="11.4">
      <c r="A30" s="171" t="s">
        <v>1694</v>
      </c>
      <c r="B30" s="231">
        <f>'Sources and Uses Budget'!C30</f>
        <v>33159853</v>
      </c>
      <c r="C30" s="232"/>
      <c r="D30" s="232"/>
      <c r="E30" s="231">
        <f>'Sources and Uses Budget'!S30</f>
        <v>33159853</v>
      </c>
      <c r="F30" s="232"/>
      <c r="G30" s="232"/>
      <c r="H30" s="231">
        <f>'Sources and Uses Budget'!T30</f>
        <v>0</v>
      </c>
      <c r="I30" s="232"/>
      <c r="J30" s="232"/>
      <c r="K30" s="229"/>
    </row>
    <row r="31" spans="1:11" s="230" customFormat="1" ht="11.4">
      <c r="A31" s="171" t="s">
        <v>1695</v>
      </c>
      <c r="B31" s="231">
        <f>'Sources and Uses Budget'!C31</f>
        <v>1755600</v>
      </c>
      <c r="C31" s="232"/>
      <c r="D31" s="232"/>
      <c r="E31" s="231">
        <f>'Sources and Uses Budget'!S31</f>
        <v>1755600</v>
      </c>
      <c r="F31" s="232"/>
      <c r="G31" s="232"/>
      <c r="H31" s="231">
        <f>'Sources and Uses Budget'!T31</f>
        <v>0</v>
      </c>
      <c r="I31" s="232"/>
      <c r="J31" s="232"/>
      <c r="K31" s="229"/>
    </row>
    <row r="32" spans="1:11" s="230" customFormat="1" ht="11.4">
      <c r="A32" s="171" t="s">
        <v>1696</v>
      </c>
      <c r="B32" s="231">
        <f>'Sources and Uses Budget'!C32</f>
        <v>1755600</v>
      </c>
      <c r="C32" s="232"/>
      <c r="D32" s="232"/>
      <c r="E32" s="231">
        <f>'Sources and Uses Budget'!S32</f>
        <v>1755600</v>
      </c>
      <c r="F32" s="232"/>
      <c r="G32" s="232"/>
      <c r="H32" s="231">
        <f>'Sources and Uses Budget'!T32</f>
        <v>0</v>
      </c>
      <c r="I32" s="232"/>
      <c r="J32" s="232"/>
      <c r="K32" s="229"/>
    </row>
    <row r="33" spans="1:11" s="230" customFormat="1" ht="11.4">
      <c r="A33" s="171" t="s">
        <v>1697</v>
      </c>
      <c r="B33" s="231">
        <f>'Sources and Uses Budget'!C33</f>
        <v>1630200</v>
      </c>
      <c r="C33" s="232"/>
      <c r="D33" s="232"/>
      <c r="E33" s="231">
        <f>'Sources and Uses Budget'!S33</f>
        <v>1630200</v>
      </c>
      <c r="F33" s="232"/>
      <c r="G33" s="232"/>
      <c r="H33" s="231">
        <f>'Sources and Uses Budget'!T33</f>
        <v>0</v>
      </c>
      <c r="I33" s="232"/>
      <c r="J33" s="232"/>
      <c r="K33" s="229"/>
    </row>
    <row r="34" spans="1:11" s="230" customFormat="1" ht="11.4">
      <c r="A34" s="171" t="s">
        <v>1698</v>
      </c>
      <c r="B34" s="231">
        <f>'Sources and Uses Budget'!C34</f>
        <v>0</v>
      </c>
      <c r="C34" s="232"/>
      <c r="D34" s="232"/>
      <c r="E34" s="231">
        <f>'Sources and Uses Budget'!S34</f>
        <v>0</v>
      </c>
      <c r="F34" s="232"/>
      <c r="G34" s="232"/>
      <c r="H34" s="231">
        <f>'Sources and Uses Budget'!T34</f>
        <v>0</v>
      </c>
      <c r="I34" s="232"/>
      <c r="J34" s="232"/>
      <c r="K34" s="229"/>
    </row>
    <row r="35" spans="1:11" s="230" customFormat="1" ht="11.4">
      <c r="A35" s="171" t="s">
        <v>1699</v>
      </c>
      <c r="B35" s="231">
        <f>'Sources and Uses Budget'!C35</f>
        <v>1192160</v>
      </c>
      <c r="C35" s="232"/>
      <c r="D35" s="232"/>
      <c r="E35" s="231">
        <f>'Sources and Uses Budget'!S35</f>
        <v>1192160</v>
      </c>
      <c r="F35" s="232"/>
      <c r="G35" s="232"/>
      <c r="H35" s="231">
        <f>'Sources and Uses Budget'!T35</f>
        <v>0</v>
      </c>
      <c r="I35" s="232"/>
      <c r="J35" s="232"/>
      <c r="K35" s="229"/>
    </row>
    <row r="36" spans="1:11" s="230" customFormat="1" ht="11.4">
      <c r="A36" s="357" t="s">
        <v>1700</v>
      </c>
      <c r="B36" s="231">
        <f>'Sources and Uses Budget'!C36</f>
        <v>0</v>
      </c>
      <c r="C36" s="232"/>
      <c r="D36" s="232"/>
      <c r="E36" s="231">
        <f>'Sources and Uses Budget'!S36</f>
        <v>0</v>
      </c>
      <c r="F36" s="232"/>
      <c r="G36" s="232"/>
      <c r="H36" s="231">
        <f>'Sources and Uses Budget'!T36</f>
        <v>0</v>
      </c>
      <c r="I36" s="232"/>
      <c r="J36" s="232"/>
      <c r="K36" s="229"/>
    </row>
    <row r="37" spans="1:11" s="230" customFormat="1" ht="11.4">
      <c r="A37" s="234" t="str">
        <f>'Sources and Uses Budget'!$A37</f>
        <v>Other: Solar PV, Site Security</v>
      </c>
      <c r="B37" s="231">
        <f>'Sources and Uses Budget'!C37</f>
        <v>815000</v>
      </c>
      <c r="C37" s="232"/>
      <c r="D37" s="232"/>
      <c r="E37" s="231">
        <f>'Sources and Uses Budget'!S37</f>
        <v>815000</v>
      </c>
      <c r="F37" s="232"/>
      <c r="G37" s="232"/>
      <c r="H37" s="231">
        <f>'Sources and Uses Budget'!T37</f>
        <v>0</v>
      </c>
      <c r="I37" s="232"/>
      <c r="J37" s="232"/>
      <c r="K37" s="229"/>
    </row>
    <row r="38" spans="1:11" s="230" customFormat="1">
      <c r="A38" s="235" t="s">
        <v>1705</v>
      </c>
      <c r="B38" s="231">
        <f>'Sources and Uses Budget'!C38</f>
        <v>45425181</v>
      </c>
      <c r="C38" s="231">
        <f>SUM(C29:C37)</f>
        <v>0</v>
      </c>
      <c r="D38" s="231">
        <f>SUM(D29:D37)</f>
        <v>0</v>
      </c>
      <c r="E38" s="231">
        <f>'Sources and Uses Budget'!S38</f>
        <v>45425181</v>
      </c>
      <c r="F38" s="237">
        <f>SUM(F29:F37)</f>
        <v>0</v>
      </c>
      <c r="G38" s="237">
        <f>SUM(G29:G37)</f>
        <v>0</v>
      </c>
      <c r="H38" s="231">
        <f>'Sources and Uses Budget'!T38</f>
        <v>0</v>
      </c>
      <c r="I38" s="237">
        <f>SUM(I29:I37)</f>
        <v>0</v>
      </c>
      <c r="J38" s="237">
        <f>SUM(J29:J37)</f>
        <v>0</v>
      </c>
      <c r="K38" s="229"/>
    </row>
    <row r="39" spans="1:11" s="230" customFormat="1" ht="11.4">
      <c r="A39" s="227" t="s">
        <v>1706</v>
      </c>
      <c r="B39" s="228"/>
      <c r="C39" s="228"/>
      <c r="D39" s="228"/>
      <c r="E39" s="228"/>
      <c r="F39" s="228"/>
      <c r="G39" s="228"/>
      <c r="H39" s="228"/>
      <c r="I39" s="228"/>
      <c r="J39" s="228"/>
      <c r="K39" s="229"/>
    </row>
    <row r="40" spans="1:11" s="230" customFormat="1" ht="11.4">
      <c r="A40" s="234" t="s">
        <v>1707</v>
      </c>
      <c r="B40" s="231">
        <f>'Sources and Uses Budget'!C40</f>
        <v>1450000</v>
      </c>
      <c r="C40" s="232"/>
      <c r="D40" s="232"/>
      <c r="E40" s="231">
        <f>'Sources and Uses Budget'!S40</f>
        <v>1450000</v>
      </c>
      <c r="F40" s="232"/>
      <c r="G40" s="232"/>
      <c r="H40" s="231">
        <f>'Sources and Uses Budget'!T40</f>
        <v>0</v>
      </c>
      <c r="I40" s="232"/>
      <c r="J40" s="232"/>
      <c r="K40" s="229"/>
    </row>
    <row r="41" spans="1:11" s="230" customFormat="1" ht="11.4">
      <c r="A41" s="234" t="s">
        <v>1708</v>
      </c>
      <c r="B41" s="231">
        <f>'Sources and Uses Budget'!C41</f>
        <v>0</v>
      </c>
      <c r="C41" s="232"/>
      <c r="D41" s="232"/>
      <c r="E41" s="231">
        <f>'Sources and Uses Budget'!S41</f>
        <v>0</v>
      </c>
      <c r="F41" s="232"/>
      <c r="G41" s="232"/>
      <c r="H41" s="231">
        <f>'Sources and Uses Budget'!T41</f>
        <v>0</v>
      </c>
      <c r="I41" s="232"/>
      <c r="J41" s="232"/>
      <c r="K41" s="229"/>
    </row>
    <row r="42" spans="1:11" s="230" customFormat="1">
      <c r="A42" s="235" t="s">
        <v>1709</v>
      </c>
      <c r="B42" s="231">
        <f>'Sources and Uses Budget'!C42</f>
        <v>1450000</v>
      </c>
      <c r="C42" s="231">
        <f>SUM(C39:C41)</f>
        <v>0</v>
      </c>
      <c r="D42" s="231">
        <f>SUM(D39:D41)</f>
        <v>0</v>
      </c>
      <c r="E42" s="231">
        <f>'Sources and Uses Budget'!S42</f>
        <v>1450000</v>
      </c>
      <c r="F42" s="237">
        <f>SUM(F40:F41)</f>
        <v>0</v>
      </c>
      <c r="G42" s="237">
        <f>SUM(G40:G41)</f>
        <v>0</v>
      </c>
      <c r="H42" s="231">
        <f>'Sources and Uses Budget'!T42</f>
        <v>0</v>
      </c>
      <c r="I42" s="237">
        <f>SUM(I40:I41)</f>
        <v>0</v>
      </c>
      <c r="J42" s="237">
        <f>SUM(J40:J41)</f>
        <v>0</v>
      </c>
      <c r="K42" s="229"/>
    </row>
    <row r="43" spans="1:11" s="230" customFormat="1">
      <c r="A43" s="235" t="s">
        <v>1710</v>
      </c>
      <c r="B43" s="231">
        <f>'Sources and Uses Budget'!C43</f>
        <v>750000</v>
      </c>
      <c r="C43" s="232"/>
      <c r="D43" s="232"/>
      <c r="E43" s="231">
        <f>'Sources and Uses Budget'!S43</f>
        <v>750000</v>
      </c>
      <c r="F43" s="232"/>
      <c r="G43" s="232"/>
      <c r="H43" s="231">
        <f>'Sources and Uses Budget'!T43</f>
        <v>0</v>
      </c>
      <c r="I43" s="232"/>
      <c r="J43" s="232"/>
      <c r="K43" s="229"/>
    </row>
    <row r="44" spans="1:11" s="230" customFormat="1" ht="11.4">
      <c r="A44" s="227" t="s">
        <v>1711</v>
      </c>
      <c r="B44" s="228"/>
      <c r="C44" s="228"/>
      <c r="D44" s="228"/>
      <c r="E44" s="228"/>
      <c r="F44" s="228"/>
      <c r="G44" s="228"/>
      <c r="H44" s="228"/>
      <c r="I44" s="228"/>
      <c r="J44" s="228"/>
      <c r="K44" s="229"/>
    </row>
    <row r="45" spans="1:11" s="230" customFormat="1" ht="11.4">
      <c r="A45" s="234" t="s">
        <v>1712</v>
      </c>
      <c r="B45" s="231">
        <f>'Sources and Uses Budget'!C45</f>
        <v>4239760</v>
      </c>
      <c r="C45" s="232"/>
      <c r="D45" s="232"/>
      <c r="E45" s="231">
        <f>'Sources and Uses Budget'!S45</f>
        <v>4239760</v>
      </c>
      <c r="F45" s="232"/>
      <c r="G45" s="232"/>
      <c r="H45" s="231">
        <f>'Sources and Uses Budget'!T45</f>
        <v>0</v>
      </c>
      <c r="I45" s="232"/>
      <c r="J45" s="232"/>
      <c r="K45" s="229"/>
    </row>
    <row r="46" spans="1:11" s="230" customFormat="1" ht="11.4">
      <c r="A46" s="234" t="s">
        <v>1713</v>
      </c>
      <c r="B46" s="231">
        <f>'Sources and Uses Budget'!C46</f>
        <v>552086</v>
      </c>
      <c r="C46" s="232"/>
      <c r="D46" s="232"/>
      <c r="E46" s="231">
        <f>'Sources and Uses Budget'!S46</f>
        <v>552086</v>
      </c>
      <c r="F46" s="232"/>
      <c r="G46" s="232"/>
      <c r="H46" s="231">
        <f>'Sources and Uses Budget'!T46</f>
        <v>0</v>
      </c>
      <c r="I46" s="232"/>
      <c r="J46" s="232"/>
      <c r="K46" s="229"/>
    </row>
    <row r="47" spans="1:11" s="230" customFormat="1" ht="12" customHeight="1">
      <c r="A47" s="234" t="s">
        <v>1714</v>
      </c>
      <c r="B47" s="231">
        <f>'Sources and Uses Budget'!C47</f>
        <v>0</v>
      </c>
      <c r="C47" s="232"/>
      <c r="D47" s="232"/>
      <c r="E47" s="231">
        <f>'Sources and Uses Budget'!S47</f>
        <v>0</v>
      </c>
      <c r="F47" s="232"/>
      <c r="G47" s="232"/>
      <c r="H47" s="231">
        <f>'Sources and Uses Budget'!T47</f>
        <v>0</v>
      </c>
      <c r="I47" s="232"/>
      <c r="J47" s="232"/>
      <c r="K47" s="229"/>
    </row>
    <row r="48" spans="1:11" s="230" customFormat="1" ht="11.4">
      <c r="A48" s="234" t="s">
        <v>1715</v>
      </c>
      <c r="B48" s="231">
        <f>'Sources and Uses Budget'!C48</f>
        <v>0</v>
      </c>
      <c r="C48" s="232"/>
      <c r="D48" s="232"/>
      <c r="E48" s="231">
        <f>'Sources and Uses Budget'!S48</f>
        <v>0</v>
      </c>
      <c r="F48" s="232"/>
      <c r="G48" s="232"/>
      <c r="H48" s="231">
        <f>'Sources and Uses Budget'!T48</f>
        <v>0</v>
      </c>
      <c r="I48" s="232"/>
      <c r="J48" s="232"/>
      <c r="K48" s="229"/>
    </row>
    <row r="49" spans="1:11" s="230" customFormat="1" ht="11.4">
      <c r="A49" s="171" t="s">
        <v>1716</v>
      </c>
      <c r="B49" s="231">
        <f>'Sources and Uses Budget'!C49</f>
        <v>433416</v>
      </c>
      <c r="C49" s="232"/>
      <c r="D49" s="232"/>
      <c r="E49" s="231">
        <f>'Sources and Uses Budget'!S49</f>
        <v>43342</v>
      </c>
      <c r="F49" s="232"/>
      <c r="G49" s="232"/>
      <c r="H49" s="231">
        <f>'Sources and Uses Budget'!T49</f>
        <v>0</v>
      </c>
      <c r="I49" s="232"/>
      <c r="J49" s="232"/>
      <c r="K49" s="229"/>
    </row>
    <row r="50" spans="1:11" s="230" customFormat="1" ht="11.4">
      <c r="A50" s="234" t="s">
        <v>1717</v>
      </c>
      <c r="B50" s="231">
        <f>'Sources and Uses Budget'!C50</f>
        <v>100000</v>
      </c>
      <c r="C50" s="232"/>
      <c r="D50" s="232"/>
      <c r="E50" s="231">
        <f>'Sources and Uses Budget'!S50</f>
        <v>100000</v>
      </c>
      <c r="F50" s="232"/>
      <c r="G50" s="232"/>
      <c r="H50" s="231">
        <f>'Sources and Uses Budget'!T50</f>
        <v>0</v>
      </c>
      <c r="I50" s="232"/>
      <c r="J50" s="232"/>
      <c r="K50" s="229"/>
    </row>
    <row r="51" spans="1:11" s="230" customFormat="1" ht="11.4">
      <c r="A51" s="234" t="s">
        <v>1718</v>
      </c>
      <c r="B51" s="231">
        <f>'Sources and Uses Budget'!C51</f>
        <v>30000</v>
      </c>
      <c r="C51" s="232"/>
      <c r="D51" s="232"/>
      <c r="E51" s="231">
        <f>'Sources and Uses Budget'!S51</f>
        <v>30000</v>
      </c>
      <c r="F51" s="232"/>
      <c r="G51" s="232"/>
      <c r="H51" s="231">
        <f>'Sources and Uses Budget'!T51</f>
        <v>0</v>
      </c>
      <c r="I51" s="232"/>
      <c r="J51" s="232"/>
      <c r="K51" s="229"/>
    </row>
    <row r="52" spans="1:11" s="230" customFormat="1" ht="11.4">
      <c r="A52" s="234" t="s">
        <v>1485</v>
      </c>
      <c r="B52" s="231">
        <f>'Sources and Uses Budget'!C52</f>
        <v>950000</v>
      </c>
      <c r="C52" s="232"/>
      <c r="D52" s="232"/>
      <c r="E52" s="231">
        <f>'Sources and Uses Budget'!S52</f>
        <v>950000</v>
      </c>
      <c r="F52" s="232"/>
      <c r="G52" s="232"/>
      <c r="H52" s="231">
        <f>'Sources and Uses Budget'!T52</f>
        <v>0</v>
      </c>
      <c r="I52" s="232"/>
      <c r="J52" s="232"/>
      <c r="K52" s="229"/>
    </row>
    <row r="53" spans="1:11" s="230" customFormat="1" ht="22.8">
      <c r="A53" s="234" t="str">
        <f>'Sources and Uses Budget'!$A53</f>
        <v>Other: Construction Bank Services Fees, SDHC Construction Review</v>
      </c>
      <c r="B53" s="231">
        <f>'Sources and Uses Budget'!C53</f>
        <v>62500</v>
      </c>
      <c r="C53" s="232"/>
      <c r="D53" s="232"/>
      <c r="E53" s="231">
        <f>'Sources and Uses Budget'!S53</f>
        <v>62500</v>
      </c>
      <c r="F53" s="232"/>
      <c r="G53" s="232"/>
      <c r="H53" s="231">
        <f>'Sources and Uses Budget'!T53</f>
        <v>0</v>
      </c>
      <c r="I53" s="232"/>
      <c r="J53" s="232"/>
      <c r="K53" s="229"/>
    </row>
    <row r="54" spans="1:11" s="239" customFormat="1">
      <c r="A54" s="235" t="s">
        <v>1719</v>
      </c>
      <c r="B54" s="231">
        <f>'Sources and Uses Budget'!C54</f>
        <v>6367762</v>
      </c>
      <c r="C54" s="237">
        <f>SUM(C45:C53)</f>
        <v>0</v>
      </c>
      <c r="D54" s="237">
        <f>SUM(D45:D53)</f>
        <v>0</v>
      </c>
      <c r="E54" s="231">
        <f>'Sources and Uses Budget'!S54</f>
        <v>5977688</v>
      </c>
      <c r="F54" s="237">
        <f>SUM(F45:F53)</f>
        <v>0</v>
      </c>
      <c r="G54" s="237">
        <f>SUM(G45:G53)</f>
        <v>0</v>
      </c>
      <c r="H54" s="231">
        <f>'Sources and Uses Budget'!T54</f>
        <v>0</v>
      </c>
      <c r="I54" s="237">
        <f>SUM(I45:I53)</f>
        <v>0</v>
      </c>
      <c r="J54" s="237">
        <f>SUM(J45:J53)</f>
        <v>0</v>
      </c>
      <c r="K54" s="238"/>
    </row>
    <row r="55" spans="1:11" s="230" customFormat="1" ht="11.4">
      <c r="A55" s="227" t="s">
        <v>1306</v>
      </c>
      <c r="B55" s="228"/>
      <c r="C55" s="228"/>
      <c r="D55" s="228"/>
      <c r="E55" s="228"/>
      <c r="F55" s="228"/>
      <c r="G55" s="228"/>
      <c r="H55" s="228"/>
      <c r="I55" s="228"/>
      <c r="J55" s="228"/>
      <c r="K55" s="229"/>
    </row>
    <row r="56" spans="1:11" s="230" customFormat="1" ht="11.4">
      <c r="A56" s="234" t="s">
        <v>1720</v>
      </c>
      <c r="B56" s="231">
        <f>'Sources and Uses Budget'!C56</f>
        <v>97745</v>
      </c>
      <c r="C56" s="232"/>
      <c r="D56" s="232"/>
      <c r="E56" s="233"/>
      <c r="F56" s="233"/>
      <c r="G56" s="233"/>
      <c r="H56" s="233"/>
      <c r="I56" s="233"/>
      <c r="J56" s="233"/>
      <c r="K56" s="229"/>
    </row>
    <row r="57" spans="1:11" s="230" customFormat="1" ht="12" customHeight="1">
      <c r="A57" s="234" t="s">
        <v>1714</v>
      </c>
      <c r="B57" s="231">
        <f>'Sources and Uses Budget'!C57</f>
        <v>0</v>
      </c>
      <c r="C57" s="232"/>
      <c r="D57" s="232"/>
      <c r="E57" s="233"/>
      <c r="F57" s="233"/>
      <c r="G57" s="233"/>
      <c r="H57" s="233"/>
      <c r="I57" s="233"/>
      <c r="J57" s="233"/>
      <c r="K57" s="229"/>
    </row>
    <row r="58" spans="1:11" s="230" customFormat="1" ht="11.4">
      <c r="A58" s="234" t="s">
        <v>1717</v>
      </c>
      <c r="B58" s="231">
        <f>'Sources and Uses Budget'!C58</f>
        <v>0</v>
      </c>
      <c r="C58" s="232"/>
      <c r="D58" s="232"/>
      <c r="E58" s="233"/>
      <c r="F58" s="233"/>
      <c r="G58" s="233"/>
      <c r="H58" s="233"/>
      <c r="I58" s="233"/>
      <c r="J58" s="233"/>
      <c r="K58" s="229"/>
    </row>
    <row r="59" spans="1:11" s="230" customFormat="1" ht="11.4">
      <c r="A59" s="234" t="s">
        <v>1718</v>
      </c>
      <c r="B59" s="231">
        <f>'Sources and Uses Budget'!C59</f>
        <v>0</v>
      </c>
      <c r="C59" s="232"/>
      <c r="D59" s="232"/>
      <c r="E59" s="233"/>
      <c r="F59" s="233"/>
      <c r="G59" s="233"/>
      <c r="H59" s="233"/>
      <c r="I59" s="233"/>
      <c r="J59" s="233"/>
      <c r="K59" s="229"/>
    </row>
    <row r="60" spans="1:11" s="230" customFormat="1" ht="11.4">
      <c r="A60" s="234" t="s">
        <v>1485</v>
      </c>
      <c r="B60" s="231">
        <f>'Sources and Uses Budget'!C60</f>
        <v>0</v>
      </c>
      <c r="C60" s="232"/>
      <c r="D60" s="232"/>
      <c r="E60" s="233"/>
      <c r="F60" s="233"/>
      <c r="G60" s="233"/>
      <c r="H60" s="233"/>
      <c r="I60" s="233"/>
      <c r="J60" s="233"/>
      <c r="K60" s="229"/>
    </row>
    <row r="61" spans="1:11" s="230" customFormat="1" ht="22.8">
      <c r="A61" s="234" t="str">
        <f>'Sources and Uses Budget'!$A61</f>
        <v>Other: SDHC Monitoring &amp; Underwriting Fee, Interest Prior to Conversion</v>
      </c>
      <c r="B61" s="231">
        <f>'Sources and Uses Budget'!C61</f>
        <v>1199896</v>
      </c>
      <c r="C61" s="232"/>
      <c r="D61" s="232"/>
      <c r="E61" s="233"/>
      <c r="F61" s="233"/>
      <c r="G61" s="233"/>
      <c r="H61" s="233"/>
      <c r="I61" s="233"/>
      <c r="J61" s="233"/>
      <c r="K61" s="229"/>
    </row>
    <row r="62" spans="1:11" s="230" customFormat="1" ht="13.95" customHeight="1">
      <c r="A62" s="235" t="s">
        <v>1721</v>
      </c>
      <c r="B62" s="231">
        <f>'Sources and Uses Budget'!C62</f>
        <v>1297641</v>
      </c>
      <c r="C62" s="231">
        <f>SUM(C56:C61)</f>
        <v>0</v>
      </c>
      <c r="D62" s="231">
        <f>SUM(D56:D61)</f>
        <v>0</v>
      </c>
      <c r="E62" s="233"/>
      <c r="F62" s="233"/>
      <c r="G62" s="233"/>
      <c r="H62" s="233"/>
      <c r="I62" s="233"/>
      <c r="J62" s="233"/>
      <c r="K62" s="229"/>
    </row>
    <row r="63" spans="1:11" s="230" customFormat="1" ht="11.4">
      <c r="A63" s="240" t="s">
        <v>1722</v>
      </c>
      <c r="B63" s="231">
        <f>'Sources and Uses Budget'!C63</f>
        <v>57345405</v>
      </c>
      <c r="C63" s="231">
        <f>SUM(C8+C11+C13+C14+C15+C26+C27+C38+C42+C43+C54+C62)</f>
        <v>0</v>
      </c>
      <c r="D63" s="231">
        <f>SUM(D8+D11+D13+D14+D15+D26+D27+D38+D42+D43+D54+D62)</f>
        <v>0</v>
      </c>
      <c r="E63" s="231">
        <f>'Sources and Uses Budget'!S63</f>
        <v>55457689</v>
      </c>
      <c r="F63" s="231">
        <f>SUM(F10+F13+F14+F15+F26+F27+F38+F42+F43+F54)</f>
        <v>0</v>
      </c>
      <c r="G63" s="231">
        <f>SUM(G10+G13+G14+G15+G26+G27+G38+G42+G43+G54)</f>
        <v>0</v>
      </c>
      <c r="H63" s="231">
        <f>'Sources and Uses Budget'!T63</f>
        <v>0</v>
      </c>
      <c r="I63" s="231">
        <f>SUM(I11+I13+I14+I15+I26+I27+I38+I42+I43+I54)</f>
        <v>0</v>
      </c>
      <c r="J63" s="231">
        <f>SUM(J11+J13+J14+J15+J26+J27+J38+J42+J43+J54)</f>
        <v>0</v>
      </c>
      <c r="K63" s="229"/>
    </row>
    <row r="64" spans="1:11" s="230" customFormat="1" ht="22.8">
      <c r="A64" s="83" t="s">
        <v>1723</v>
      </c>
      <c r="B64" s="228"/>
      <c r="C64" s="228"/>
      <c r="D64" s="228"/>
      <c r="E64" s="228"/>
      <c r="F64" s="228"/>
      <c r="G64" s="228"/>
      <c r="H64" s="228"/>
      <c r="I64" s="228"/>
      <c r="J64" s="228"/>
      <c r="K64" s="229"/>
    </row>
    <row r="65" spans="1:11" s="230" customFormat="1" ht="11.4">
      <c r="A65" s="171" t="s">
        <v>1724</v>
      </c>
      <c r="B65" s="231">
        <f>'Sources and Uses Budget'!C65</f>
        <v>180000</v>
      </c>
      <c r="C65" s="232"/>
      <c r="D65" s="232"/>
      <c r="E65" s="231">
        <f>'Sources and Uses Budget'!S65</f>
        <v>80000</v>
      </c>
      <c r="F65" s="232"/>
      <c r="G65" s="232"/>
      <c r="H65" s="231">
        <f>'Sources and Uses Budget'!T65</f>
        <v>0</v>
      </c>
      <c r="I65" s="232"/>
      <c r="J65" s="232"/>
      <c r="K65" s="229"/>
    </row>
    <row r="66" spans="1:11" s="230" customFormat="1" ht="22.8">
      <c r="A66" s="171" t="s">
        <v>1725</v>
      </c>
      <c r="B66" s="231">
        <f>'Sources and Uses Budget'!C66</f>
        <v>0</v>
      </c>
      <c r="C66" s="232"/>
      <c r="D66" s="232"/>
      <c r="E66" s="231">
        <f>'Sources and Uses Budget'!S66</f>
        <v>0</v>
      </c>
      <c r="F66" s="232"/>
      <c r="G66" s="232"/>
      <c r="H66" s="231">
        <f>'Sources and Uses Budget'!T66</f>
        <v>0</v>
      </c>
      <c r="I66" s="232"/>
      <c r="J66" s="232"/>
      <c r="K66" s="229"/>
    </row>
    <row r="67" spans="1:11" s="230" customFormat="1" ht="22.8">
      <c r="A67" s="171" t="s">
        <v>1726</v>
      </c>
      <c r="B67" s="231">
        <f>'Sources and Uses Budget'!C67</f>
        <v>0</v>
      </c>
      <c r="C67" s="232"/>
      <c r="D67" s="232"/>
      <c r="E67" s="231">
        <f>'Sources and Uses Budget'!S67</f>
        <v>0</v>
      </c>
      <c r="F67" s="232"/>
      <c r="G67" s="232"/>
      <c r="H67" s="231">
        <f>'Sources and Uses Budget'!T67</f>
        <v>0</v>
      </c>
      <c r="I67" s="232"/>
      <c r="J67" s="232"/>
      <c r="K67" s="229"/>
    </row>
    <row r="68" spans="1:11" s="230" customFormat="1" ht="11.4">
      <c r="A68" s="171" t="s">
        <v>1727</v>
      </c>
      <c r="B68" s="231">
        <f>'Sources and Uses Budget'!C68</f>
        <v>0</v>
      </c>
      <c r="C68" s="232"/>
      <c r="D68" s="232"/>
      <c r="E68" s="231">
        <f>'Sources and Uses Budget'!S68</f>
        <v>0</v>
      </c>
      <c r="F68" s="232"/>
      <c r="G68" s="232"/>
      <c r="H68" s="231">
        <f>'Sources and Uses Budget'!T68</f>
        <v>0</v>
      </c>
      <c r="I68" s="232"/>
      <c r="J68" s="232"/>
      <c r="K68" s="229"/>
    </row>
    <row r="69" spans="1:11" s="230" customFormat="1" ht="11.4">
      <c r="A69" s="234" t="str">
        <f>'Sources and Uses Budget'!$A69</f>
        <v>Other: Partnership &amp; Transaction</v>
      </c>
      <c r="B69" s="231">
        <f>'Sources and Uses Budget'!C69</f>
        <v>220000</v>
      </c>
      <c r="C69" s="232"/>
      <c r="D69" s="232"/>
      <c r="E69" s="231">
        <f>'Sources and Uses Budget'!S69</f>
        <v>20000</v>
      </c>
      <c r="F69" s="232"/>
      <c r="G69" s="232"/>
      <c r="H69" s="231">
        <f>'Sources and Uses Budget'!T69</f>
        <v>0</v>
      </c>
      <c r="I69" s="232"/>
      <c r="J69" s="232"/>
      <c r="K69" s="229"/>
    </row>
    <row r="70" spans="1:11" s="230" customFormat="1">
      <c r="A70" s="235" t="s">
        <v>1803</v>
      </c>
      <c r="B70" s="231">
        <f>'Sources and Uses Budget'!C70</f>
        <v>400000</v>
      </c>
      <c r="C70" s="231">
        <f>SUM(C64:C69)</f>
        <v>0</v>
      </c>
      <c r="D70" s="231">
        <f>SUM(D64:D69)</f>
        <v>0</v>
      </c>
      <c r="E70" s="231">
        <f>'Sources and Uses Budget'!S70</f>
        <v>100000</v>
      </c>
      <c r="F70" s="237">
        <f>SUM(F65:F69)</f>
        <v>0</v>
      </c>
      <c r="G70" s="237">
        <f>SUM(G65:G69)</f>
        <v>0</v>
      </c>
      <c r="H70" s="231">
        <f>'Sources and Uses Budget'!T70</f>
        <v>0</v>
      </c>
      <c r="I70" s="237">
        <f>SUM(I65:I69)</f>
        <v>0</v>
      </c>
      <c r="J70" s="237">
        <f>SUM(J65:J69)</f>
        <v>0</v>
      </c>
      <c r="K70" s="229"/>
    </row>
    <row r="71" spans="1:11" s="230" customFormat="1" ht="11.4">
      <c r="A71" s="227" t="s">
        <v>1729</v>
      </c>
      <c r="B71" s="228"/>
      <c r="C71" s="228"/>
      <c r="D71" s="228"/>
      <c r="E71" s="228"/>
      <c r="F71" s="228"/>
      <c r="G71" s="228"/>
      <c r="H71" s="228"/>
      <c r="I71" s="228"/>
      <c r="J71" s="228"/>
      <c r="K71" s="229"/>
    </row>
    <row r="72" spans="1:11" s="230" customFormat="1" ht="11.4">
      <c r="A72" s="234" t="s">
        <v>1730</v>
      </c>
      <c r="B72" s="231">
        <f>'Sources and Uses Budget'!C72</f>
        <v>0</v>
      </c>
      <c r="C72" s="232"/>
      <c r="D72" s="232"/>
      <c r="E72" s="233"/>
      <c r="F72" s="233"/>
      <c r="G72" s="233"/>
      <c r="H72" s="233"/>
      <c r="I72" s="233"/>
      <c r="J72" s="233"/>
      <c r="K72" s="229"/>
    </row>
    <row r="73" spans="1:11" s="230" customFormat="1" ht="11.4">
      <c r="A73" s="234" t="s">
        <v>1731</v>
      </c>
      <c r="B73" s="231">
        <f>'Sources and Uses Budget'!C73</f>
        <v>0</v>
      </c>
      <c r="C73" s="232"/>
      <c r="D73" s="232"/>
      <c r="E73" s="233"/>
      <c r="F73" s="233"/>
      <c r="G73" s="233"/>
      <c r="H73" s="233"/>
      <c r="I73" s="233"/>
      <c r="J73" s="233"/>
      <c r="K73" s="229"/>
    </row>
    <row r="74" spans="1:11" s="230" customFormat="1" ht="11.4">
      <c r="A74" s="236" t="s">
        <v>1732</v>
      </c>
      <c r="B74" s="231">
        <f>'Sources and Uses Budget'!C74</f>
        <v>0</v>
      </c>
      <c r="C74" s="232"/>
      <c r="D74" s="232"/>
      <c r="E74" s="233"/>
      <c r="F74" s="233"/>
      <c r="G74" s="233"/>
      <c r="H74" s="233"/>
      <c r="I74" s="233"/>
      <c r="J74" s="233"/>
      <c r="K74" s="229"/>
    </row>
    <row r="75" spans="1:11" s="230" customFormat="1" ht="11.4">
      <c r="A75" s="234" t="s">
        <v>1733</v>
      </c>
      <c r="B75" s="231">
        <f>'Sources and Uses Budget'!C75</f>
        <v>523000</v>
      </c>
      <c r="C75" s="232"/>
      <c r="D75" s="232"/>
      <c r="E75" s="233"/>
      <c r="F75" s="233"/>
      <c r="G75" s="233"/>
      <c r="H75" s="233"/>
      <c r="I75" s="233"/>
      <c r="J75" s="233"/>
      <c r="K75" s="229"/>
    </row>
    <row r="76" spans="1:11" s="230" customFormat="1" ht="11.4">
      <c r="A76" s="234" t="str">
        <f>'Sources and Uses Budget'!$A76</f>
        <v>Other: HCD Transition Reserve</v>
      </c>
      <c r="B76" s="231">
        <f>'Sources and Uses Budget'!C76</f>
        <v>300000</v>
      </c>
      <c r="C76" s="232"/>
      <c r="D76" s="232"/>
      <c r="E76" s="233"/>
      <c r="F76" s="233"/>
      <c r="G76" s="233"/>
      <c r="H76" s="233"/>
      <c r="I76" s="233"/>
      <c r="J76" s="233"/>
      <c r="K76" s="229"/>
    </row>
    <row r="77" spans="1:11" s="230" customFormat="1">
      <c r="A77" s="235" t="s">
        <v>1734</v>
      </c>
      <c r="B77" s="231">
        <f>'Sources and Uses Budget'!C77</f>
        <v>823000</v>
      </c>
      <c r="C77" s="231">
        <f>SUM(C72:C76)</f>
        <v>0</v>
      </c>
      <c r="D77" s="231">
        <f>SUM(D72:D76)</f>
        <v>0</v>
      </c>
      <c r="E77" s="233"/>
      <c r="F77" s="233"/>
      <c r="G77" s="233"/>
      <c r="H77" s="233"/>
      <c r="I77" s="233"/>
      <c r="J77" s="233"/>
      <c r="K77" s="229"/>
    </row>
    <row r="78" spans="1:11" s="230" customFormat="1" ht="11.4">
      <c r="A78" s="227" t="s">
        <v>1735</v>
      </c>
      <c r="B78" s="228"/>
      <c r="C78" s="228"/>
      <c r="D78" s="228"/>
      <c r="E78" s="228"/>
      <c r="F78" s="228"/>
      <c r="G78" s="228"/>
      <c r="H78" s="228"/>
      <c r="I78" s="228"/>
      <c r="J78" s="228"/>
      <c r="K78" s="229"/>
    </row>
    <row r="79" spans="1:11" s="230" customFormat="1" ht="11.4">
      <c r="A79" s="234" t="s">
        <v>1736</v>
      </c>
      <c r="B79" s="231">
        <f>'Sources and Uses Budget'!C79</f>
        <v>3309600</v>
      </c>
      <c r="C79" s="232"/>
      <c r="D79" s="232"/>
      <c r="E79" s="231">
        <f>'Sources and Uses Budget'!S79</f>
        <v>3309600</v>
      </c>
      <c r="F79" s="232"/>
      <c r="G79" s="232"/>
      <c r="H79" s="231">
        <f>'Sources and Uses Budget'!T79</f>
        <v>0</v>
      </c>
      <c r="I79" s="232"/>
      <c r="J79" s="232"/>
      <c r="K79" s="229"/>
    </row>
    <row r="80" spans="1:11" s="230" customFormat="1" ht="11.4">
      <c r="A80" s="234" t="s">
        <v>1737</v>
      </c>
      <c r="B80" s="231">
        <f>'Sources and Uses Budget'!C80</f>
        <v>744554</v>
      </c>
      <c r="C80" s="232"/>
      <c r="D80" s="232"/>
      <c r="E80" s="231">
        <f>'Sources and Uses Budget'!S80</f>
        <v>744554</v>
      </c>
      <c r="F80" s="232"/>
      <c r="G80" s="232"/>
      <c r="H80" s="231">
        <f>'Sources and Uses Budget'!T80</f>
        <v>0</v>
      </c>
      <c r="I80" s="232"/>
      <c r="J80" s="232"/>
      <c r="K80" s="229"/>
    </row>
    <row r="81" spans="1:11" s="230" customFormat="1">
      <c r="A81" s="235" t="s">
        <v>1738</v>
      </c>
      <c r="B81" s="231">
        <f>'Sources and Uses Budget'!C81</f>
        <v>4054154</v>
      </c>
      <c r="C81" s="231">
        <f>SUM(C79:C80)</f>
        <v>0</v>
      </c>
      <c r="D81" s="231">
        <f>SUM(D79:D80)</f>
        <v>0</v>
      </c>
      <c r="E81" s="231">
        <f>'Sources and Uses Budget'!S81</f>
        <v>4054154</v>
      </c>
      <c r="F81" s="231">
        <f>SUM(F79:F80)</f>
        <v>0</v>
      </c>
      <c r="G81" s="231">
        <f>SUM(G79:G80)</f>
        <v>0</v>
      </c>
      <c r="H81" s="231">
        <f>'Sources and Uses Budget'!T81</f>
        <v>0</v>
      </c>
      <c r="I81" s="231">
        <f>SUM(I79:I80)</f>
        <v>0</v>
      </c>
      <c r="J81" s="231">
        <f>SUM(J79:J80)</f>
        <v>0</v>
      </c>
      <c r="K81" s="229"/>
    </row>
    <row r="82" spans="1:11" s="230" customFormat="1" ht="11.4">
      <c r="A82" s="227" t="s">
        <v>1739</v>
      </c>
      <c r="B82" s="228"/>
      <c r="C82" s="228"/>
      <c r="D82" s="228"/>
      <c r="E82" s="228"/>
      <c r="F82" s="228"/>
      <c r="G82" s="228"/>
      <c r="H82" s="228"/>
      <c r="I82" s="228"/>
      <c r="J82" s="228"/>
      <c r="K82" s="229"/>
    </row>
    <row r="83" spans="1:11" s="230" customFormat="1" ht="13.95" customHeight="1">
      <c r="A83" s="171" t="s">
        <v>1740</v>
      </c>
      <c r="B83" s="231">
        <f>'Sources and Uses Budget'!C83</f>
        <v>280000</v>
      </c>
      <c r="C83" s="232"/>
      <c r="D83" s="232"/>
      <c r="E83" s="233"/>
      <c r="F83" s="233"/>
      <c r="G83" s="233"/>
      <c r="H83" s="233"/>
      <c r="I83" s="233"/>
      <c r="J83" s="233"/>
      <c r="K83" s="229"/>
    </row>
    <row r="84" spans="1:11" s="230" customFormat="1" ht="11.4">
      <c r="A84" s="171" t="s">
        <v>1741</v>
      </c>
      <c r="B84" s="231">
        <f>'Sources and Uses Budget'!C84</f>
        <v>45000</v>
      </c>
      <c r="C84" s="232"/>
      <c r="D84" s="232"/>
      <c r="E84" s="231">
        <f>'Sources and Uses Budget'!S84</f>
        <v>45000</v>
      </c>
      <c r="F84" s="232"/>
      <c r="G84" s="232"/>
      <c r="H84" s="231">
        <f>'Sources and Uses Budget'!T84</f>
        <v>0</v>
      </c>
      <c r="I84" s="232"/>
      <c r="J84" s="232"/>
      <c r="K84" s="229"/>
    </row>
    <row r="85" spans="1:11" s="230" customFormat="1" ht="11.4">
      <c r="A85" s="171" t="s">
        <v>1742</v>
      </c>
      <c r="B85" s="231">
        <f>'Sources and Uses Budget'!C85</f>
        <v>2245556</v>
      </c>
      <c r="C85" s="232"/>
      <c r="D85" s="232"/>
      <c r="E85" s="231">
        <f>'Sources and Uses Budget'!S85</f>
        <v>2245556</v>
      </c>
      <c r="F85" s="232"/>
      <c r="G85" s="232"/>
      <c r="H85" s="231">
        <f>'Sources and Uses Budget'!T85</f>
        <v>0</v>
      </c>
      <c r="I85" s="232"/>
      <c r="J85" s="232"/>
      <c r="K85" s="229"/>
    </row>
    <row r="86" spans="1:11" s="230" customFormat="1" ht="11.4">
      <c r="A86" s="171" t="s">
        <v>1743</v>
      </c>
      <c r="B86" s="231">
        <f>'Sources and Uses Budget'!C86</f>
        <v>800000</v>
      </c>
      <c r="C86" s="232"/>
      <c r="D86" s="232"/>
      <c r="E86" s="231">
        <f>'Sources and Uses Budget'!S86</f>
        <v>800000</v>
      </c>
      <c r="F86" s="232"/>
      <c r="G86" s="232"/>
      <c r="H86" s="231">
        <f>'Sources and Uses Budget'!T86</f>
        <v>0</v>
      </c>
      <c r="I86" s="232"/>
      <c r="J86" s="232"/>
      <c r="K86" s="229"/>
    </row>
    <row r="87" spans="1:11" s="230" customFormat="1" ht="11.4">
      <c r="A87" s="171" t="s">
        <v>1744</v>
      </c>
      <c r="B87" s="231">
        <f>'Sources and Uses Budget'!C87</f>
        <v>0</v>
      </c>
      <c r="C87" s="232"/>
      <c r="D87" s="232"/>
      <c r="E87" s="231">
        <f>'Sources and Uses Budget'!S87</f>
        <v>0</v>
      </c>
      <c r="F87" s="232"/>
      <c r="G87" s="232"/>
      <c r="H87" s="231">
        <f>'Sources and Uses Budget'!T87</f>
        <v>0</v>
      </c>
      <c r="I87" s="232"/>
      <c r="J87" s="232"/>
      <c r="K87" s="229"/>
    </row>
    <row r="88" spans="1:11" s="230" customFormat="1" ht="11.4">
      <c r="A88" s="171" t="s">
        <v>1745</v>
      </c>
      <c r="B88" s="231">
        <f>'Sources and Uses Budget'!C88</f>
        <v>40006</v>
      </c>
      <c r="C88" s="232"/>
      <c r="D88" s="232"/>
      <c r="E88" s="233"/>
      <c r="F88" s="233"/>
      <c r="G88" s="233"/>
      <c r="H88" s="233"/>
      <c r="I88" s="233"/>
      <c r="J88" s="233"/>
      <c r="K88" s="229"/>
    </row>
    <row r="89" spans="1:11" s="230" customFormat="1" ht="11.4">
      <c r="A89" s="171" t="s">
        <v>1746</v>
      </c>
      <c r="B89" s="231">
        <f>'Sources and Uses Budget'!C89</f>
        <v>622099</v>
      </c>
      <c r="C89" s="232"/>
      <c r="D89" s="232"/>
      <c r="E89" s="231">
        <f>'Sources and Uses Budget'!S89</f>
        <v>622099</v>
      </c>
      <c r="F89" s="232"/>
      <c r="G89" s="232"/>
      <c r="H89" s="231">
        <f>'Sources and Uses Budget'!T89</f>
        <v>0</v>
      </c>
      <c r="I89" s="232"/>
      <c r="J89" s="232"/>
      <c r="K89" s="229"/>
    </row>
    <row r="90" spans="1:11" s="230" customFormat="1" ht="11.4">
      <c r="A90" s="171" t="s">
        <v>1747</v>
      </c>
      <c r="B90" s="231">
        <f>'Sources and Uses Budget'!C90</f>
        <v>15000</v>
      </c>
      <c r="C90" s="232"/>
      <c r="D90" s="232"/>
      <c r="E90" s="231">
        <f>'Sources and Uses Budget'!S90</f>
        <v>15000</v>
      </c>
      <c r="F90" s="232"/>
      <c r="G90" s="232"/>
      <c r="H90" s="231">
        <f>'Sources and Uses Budget'!T90</f>
        <v>0</v>
      </c>
      <c r="I90" s="232"/>
      <c r="J90" s="232"/>
      <c r="K90" s="229"/>
    </row>
    <row r="91" spans="1:11" s="230" customFormat="1" ht="11.4">
      <c r="A91" s="357" t="s">
        <v>1748</v>
      </c>
      <c r="B91" s="231">
        <f>'Sources and Uses Budget'!C91</f>
        <v>40000</v>
      </c>
      <c r="C91" s="232"/>
      <c r="D91" s="232"/>
      <c r="E91" s="231">
        <f>'Sources and Uses Budget'!S91</f>
        <v>40000</v>
      </c>
      <c r="F91" s="232"/>
      <c r="G91" s="232"/>
      <c r="H91" s="231">
        <f>'Sources and Uses Budget'!T91</f>
        <v>0</v>
      </c>
      <c r="I91" s="232"/>
      <c r="J91" s="232"/>
      <c r="K91" s="229"/>
    </row>
    <row r="92" spans="1:11" s="230" customFormat="1" ht="11.4">
      <c r="A92" s="357" t="s">
        <v>1749</v>
      </c>
      <c r="B92" s="231">
        <f>'Sources and Uses Budget'!C92</f>
        <v>15000</v>
      </c>
      <c r="C92" s="232"/>
      <c r="D92" s="232"/>
      <c r="E92" s="231">
        <f>'Sources and Uses Budget'!S92</f>
        <v>15000</v>
      </c>
      <c r="F92" s="232"/>
      <c r="G92" s="232"/>
      <c r="H92" s="231">
        <f>'Sources and Uses Budget'!T92</f>
        <v>0</v>
      </c>
      <c r="I92" s="232"/>
      <c r="J92" s="232"/>
      <c r="K92" s="229"/>
    </row>
    <row r="93" spans="1:11" s="230" customFormat="1" ht="11.4">
      <c r="A93" s="234" t="str">
        <f>'Sources and Uses Budget'!$A93</f>
        <v>Other: Lease up Costs</v>
      </c>
      <c r="B93" s="231">
        <f>'Sources and Uses Budget'!C93</f>
        <v>120000</v>
      </c>
      <c r="C93" s="232"/>
      <c r="D93" s="232"/>
      <c r="E93" s="231">
        <f>'Sources and Uses Budget'!S93</f>
        <v>0</v>
      </c>
      <c r="F93" s="232"/>
      <c r="G93" s="232"/>
      <c r="H93" s="231">
        <f>'Sources and Uses Budget'!T93</f>
        <v>0</v>
      </c>
      <c r="I93" s="232"/>
      <c r="J93" s="232"/>
      <c r="K93" s="229"/>
    </row>
    <row r="94" spans="1:11" s="230" customFormat="1" ht="11.4">
      <c r="A94" s="234" t="str">
        <f>'Sources and Uses Budget'!$A94</f>
        <v>Other: Transit Passes &amp; MTS/City Fees</v>
      </c>
      <c r="B94" s="231">
        <f>'Sources and Uses Budget'!C94</f>
        <v>113000</v>
      </c>
      <c r="C94" s="232"/>
      <c r="D94" s="232"/>
      <c r="E94" s="231">
        <f>'Sources and Uses Budget'!S94</f>
        <v>25000</v>
      </c>
      <c r="F94" s="232"/>
      <c r="G94" s="232"/>
      <c r="H94" s="231">
        <f>'Sources and Uses Budget'!T94</f>
        <v>0</v>
      </c>
      <c r="I94" s="232"/>
      <c r="J94" s="232"/>
      <c r="K94" s="229"/>
    </row>
    <row r="95" spans="1:11" s="230" customFormat="1" ht="11.4">
      <c r="A95" s="234" t="str">
        <f>'Sources and Uses Budget'!$A95</f>
        <v>Other: Utilities</v>
      </c>
      <c r="B95" s="231">
        <f>'Sources and Uses Budget'!C95</f>
        <v>290000</v>
      </c>
      <c r="C95" s="232"/>
      <c r="D95" s="232"/>
      <c r="E95" s="231">
        <f>'Sources and Uses Budget'!S95</f>
        <v>290000</v>
      </c>
      <c r="F95" s="232"/>
      <c r="G95" s="232"/>
      <c r="H95" s="231">
        <f>'Sources and Uses Budget'!T95</f>
        <v>0</v>
      </c>
      <c r="I95" s="232"/>
      <c r="J95" s="232"/>
      <c r="K95" s="229"/>
    </row>
    <row r="96" spans="1:11" s="230" customFormat="1">
      <c r="A96" s="235" t="s">
        <v>1750</v>
      </c>
      <c r="B96" s="231">
        <f>'Sources and Uses Budget'!C96</f>
        <v>4625661</v>
      </c>
      <c r="C96" s="231">
        <f>SUM(C83:C95)</f>
        <v>0</v>
      </c>
      <c r="D96" s="231">
        <f>SUM(D83:D95)</f>
        <v>0</v>
      </c>
      <c r="E96" s="231">
        <f>'Sources and Uses Budget'!S96</f>
        <v>4097655</v>
      </c>
      <c r="F96" s="237">
        <f>SUM(F84:F87,F89:F95)</f>
        <v>0</v>
      </c>
      <c r="G96" s="237">
        <f>SUM(G84:G87,G89:G95)</f>
        <v>0</v>
      </c>
      <c r="H96" s="231">
        <f>'Sources and Uses Budget'!T96</f>
        <v>0</v>
      </c>
      <c r="I96" s="231">
        <f>SUM(I84:I87,I89:I95)</f>
        <v>0</v>
      </c>
      <c r="J96" s="231">
        <f>SUM(J84:J87,J89:J95)</f>
        <v>0</v>
      </c>
      <c r="K96" s="229"/>
    </row>
    <row r="97" spans="1:11" s="230" customFormat="1">
      <c r="A97" s="235" t="s">
        <v>1804</v>
      </c>
      <c r="B97" s="231">
        <f>'Sources and Uses Budget'!C97</f>
        <v>67248220</v>
      </c>
      <c r="C97" s="231">
        <f>SUM(C63+C70+C77+C81+C96)</f>
        <v>0</v>
      </c>
      <c r="D97" s="231">
        <f>SUM(D63+D70+D77+D81+D96)</f>
        <v>0</v>
      </c>
      <c r="E97" s="231">
        <f>'Sources and Uses Budget'!S97</f>
        <v>63709498</v>
      </c>
      <c r="F97" s="237">
        <f>SUM(+F63+F70+F81+F96)</f>
        <v>0</v>
      </c>
      <c r="G97" s="237">
        <f>SUM(+G63+G70+G81+G96)</f>
        <v>0</v>
      </c>
      <c r="H97" s="231">
        <f>'Sources and Uses Budget'!T97</f>
        <v>0</v>
      </c>
      <c r="I97" s="237">
        <f>SUM(I63+I70+I81+I96)</f>
        <v>0</v>
      </c>
      <c r="J97" s="237">
        <f>SUM(J63+J70+J81+J96)</f>
        <v>0</v>
      </c>
      <c r="K97" s="229"/>
    </row>
    <row r="98" spans="1:11" s="230" customFormat="1" ht="11.4">
      <c r="A98" s="227" t="s">
        <v>1752</v>
      </c>
      <c r="B98" s="228"/>
      <c r="C98" s="228"/>
      <c r="D98" s="228"/>
      <c r="E98" s="228"/>
      <c r="F98" s="228"/>
      <c r="G98" s="228"/>
      <c r="H98" s="228"/>
      <c r="I98" s="228"/>
      <c r="J98" s="228"/>
      <c r="K98" s="229"/>
    </row>
    <row r="99" spans="1:11" s="230" customFormat="1" ht="11.4">
      <c r="A99" s="171" t="s">
        <v>1753</v>
      </c>
      <c r="B99" s="231">
        <f>'Sources and Uses Budget'!C99</f>
        <v>7300000</v>
      </c>
      <c r="C99" s="232"/>
      <c r="D99" s="232"/>
      <c r="E99" s="231">
        <f>'Sources and Uses Budget'!S99</f>
        <v>7300000</v>
      </c>
      <c r="F99" s="232"/>
      <c r="G99" s="232"/>
      <c r="H99" s="231">
        <f>'Sources and Uses Budget'!T99</f>
        <v>0</v>
      </c>
      <c r="I99" s="232"/>
      <c r="J99" s="232"/>
      <c r="K99" s="229"/>
    </row>
    <row r="100" spans="1:11" s="230" customFormat="1" ht="11.4">
      <c r="A100" s="171" t="s">
        <v>1754</v>
      </c>
      <c r="B100" s="231">
        <f>'Sources and Uses Budget'!C100</f>
        <v>0</v>
      </c>
      <c r="C100" s="232"/>
      <c r="D100" s="232"/>
      <c r="E100" s="231">
        <f>'Sources and Uses Budget'!S100</f>
        <v>0</v>
      </c>
      <c r="F100" s="232"/>
      <c r="G100" s="232"/>
      <c r="H100" s="231">
        <f>'Sources and Uses Budget'!T100</f>
        <v>0</v>
      </c>
      <c r="I100" s="232"/>
      <c r="J100" s="232"/>
      <c r="K100" s="229"/>
    </row>
    <row r="101" spans="1:11" s="230" customFormat="1" ht="11.4">
      <c r="A101" s="171" t="s">
        <v>1755</v>
      </c>
      <c r="B101" s="231">
        <f>'Sources and Uses Budget'!C101</f>
        <v>0</v>
      </c>
      <c r="C101" s="232"/>
      <c r="D101" s="232"/>
      <c r="E101" s="231">
        <f>'Sources and Uses Budget'!S101</f>
        <v>0</v>
      </c>
      <c r="F101" s="232"/>
      <c r="G101" s="232"/>
      <c r="H101" s="231">
        <f>'Sources and Uses Budget'!T101</f>
        <v>0</v>
      </c>
      <c r="I101" s="232"/>
      <c r="J101" s="232"/>
      <c r="K101" s="229"/>
    </row>
    <row r="102" spans="1:11" s="230" customFormat="1" ht="12" customHeight="1">
      <c r="A102" s="171" t="s">
        <v>1756</v>
      </c>
      <c r="B102" s="231">
        <f>'Sources and Uses Budget'!C102</f>
        <v>0</v>
      </c>
      <c r="C102" s="232"/>
      <c r="D102" s="232"/>
      <c r="E102" s="231">
        <f>'Sources and Uses Budget'!S102</f>
        <v>0</v>
      </c>
      <c r="F102" s="232"/>
      <c r="G102" s="232"/>
      <c r="H102" s="231">
        <f>'Sources and Uses Budget'!T102</f>
        <v>0</v>
      </c>
      <c r="I102" s="232"/>
      <c r="J102" s="232"/>
      <c r="K102" s="229"/>
    </row>
    <row r="103" spans="1:11" s="230" customFormat="1" ht="11.4">
      <c r="A103" s="234" t="str">
        <f>'Sources and Uses Budget'!$A103</f>
        <v>Other: (Specify)</v>
      </c>
      <c r="B103" s="231">
        <f>'Sources and Uses Budget'!C103</f>
        <v>0</v>
      </c>
      <c r="C103" s="232"/>
      <c r="D103" s="232"/>
      <c r="E103" s="231">
        <f>'Sources and Uses Budget'!S103</f>
        <v>0</v>
      </c>
      <c r="F103" s="232"/>
      <c r="G103" s="232"/>
      <c r="H103" s="231">
        <f>'Sources and Uses Budget'!T103</f>
        <v>0</v>
      </c>
      <c r="I103" s="232"/>
      <c r="J103" s="232"/>
      <c r="K103" s="229"/>
    </row>
    <row r="104" spans="1:11" s="230" customFormat="1">
      <c r="A104" s="235" t="s">
        <v>1757</v>
      </c>
      <c r="B104" s="231">
        <f>'Sources and Uses Budget'!C104</f>
        <v>7300000</v>
      </c>
      <c r="C104" s="231">
        <f>SUM(C99:C103)</f>
        <v>0</v>
      </c>
      <c r="D104" s="231">
        <f>SUM(D99:D103)</f>
        <v>0</v>
      </c>
      <c r="E104" s="231">
        <f>'Sources and Uses Budget'!S104</f>
        <v>7300000</v>
      </c>
      <c r="F104" s="237">
        <f>SUM(F99:F103)</f>
        <v>0</v>
      </c>
      <c r="G104" s="237">
        <f>SUM(G99:G103)</f>
        <v>0</v>
      </c>
      <c r="H104" s="231">
        <f>'Sources and Uses Budget'!T104</f>
        <v>0</v>
      </c>
      <c r="I104" s="237">
        <f>SUM(I99:I103)</f>
        <v>0</v>
      </c>
      <c r="J104" s="237">
        <f>SUM(J99:J103)</f>
        <v>0</v>
      </c>
      <c r="K104" s="229"/>
    </row>
    <row r="105" spans="1:11" s="230" customFormat="1">
      <c r="A105" s="235" t="s">
        <v>1805</v>
      </c>
      <c r="B105" s="231">
        <f>'Sources and Uses Budget'!C105</f>
        <v>74548220</v>
      </c>
      <c r="C105" s="237">
        <f>SUM(C97+C104)</f>
        <v>0</v>
      </c>
      <c r="D105" s="237">
        <f>SUM(D97+D104)</f>
        <v>0</v>
      </c>
      <c r="E105" s="231">
        <f>'Sources and Uses Budget'!S105</f>
        <v>71009498</v>
      </c>
      <c r="F105" s="237">
        <f>F97+F104</f>
        <v>0</v>
      </c>
      <c r="G105" s="237">
        <f>G97+G104</f>
        <v>0</v>
      </c>
      <c r="H105" s="231">
        <f>'Sources and Uses Budget'!T105</f>
        <v>0</v>
      </c>
      <c r="I105" s="237">
        <f>I97+I104</f>
        <v>0</v>
      </c>
      <c r="J105" s="237">
        <f>J97+J104</f>
        <v>0</v>
      </c>
      <c r="K105" s="229"/>
    </row>
    <row r="106" spans="1:11" s="230" customFormat="1">
      <c r="A106" s="241"/>
      <c r="B106" s="242"/>
      <c r="C106" s="242"/>
      <c r="D106" s="242"/>
      <c r="E106" s="231">
        <f>'Sources and Uses Budget'!S106</f>
        <v>0</v>
      </c>
      <c r="F106" s="232"/>
      <c r="G106" s="232"/>
      <c r="H106" s="231">
        <f>'Sources and Uses Budget'!T106</f>
        <v>0</v>
      </c>
      <c r="I106" s="232"/>
      <c r="J106" s="232"/>
      <c r="K106" s="229"/>
    </row>
    <row r="107" spans="1:11" s="230" customFormat="1">
      <c r="A107" s="243"/>
      <c r="B107" s="244"/>
      <c r="C107" s="242"/>
      <c r="D107" s="309" t="s">
        <v>1806</v>
      </c>
      <c r="E107" s="231">
        <f>'Sources and Uses Budget'!S107</f>
        <v>71009498</v>
      </c>
      <c r="F107" s="237">
        <f>F105+F106</f>
        <v>0</v>
      </c>
      <c r="G107" s="237">
        <f>G105+G106</f>
        <v>0</v>
      </c>
      <c r="H107" s="231">
        <f>'Sources and Uses Budget'!T107</f>
        <v>0</v>
      </c>
      <c r="I107" s="237">
        <f>I105+I106</f>
        <v>0</v>
      </c>
      <c r="J107" s="237">
        <f>J105+J106</f>
        <v>0</v>
      </c>
      <c r="K107" s="229"/>
    </row>
    <row r="108" spans="1:11" s="230" customFormat="1">
      <c r="A108" s="243"/>
      <c r="B108" s="245"/>
      <c r="C108" s="245"/>
      <c r="D108" s="245"/>
      <c r="J108" s="246"/>
      <c r="K108" s="229"/>
    </row>
    <row r="109" spans="1:11" s="230" customFormat="1">
      <c r="A109" s="243"/>
      <c r="B109" s="245"/>
      <c r="C109" s="245"/>
      <c r="D109" s="245"/>
      <c r="J109" s="246"/>
      <c r="K109" s="229"/>
    </row>
    <row r="110" spans="1:11" s="230" customFormat="1">
      <c r="A110" s="243"/>
      <c r="B110" s="245"/>
      <c r="C110" s="245"/>
      <c r="D110" s="245"/>
      <c r="J110" s="246"/>
      <c r="K110" s="229"/>
    </row>
    <row r="111" spans="1:11" s="230" customFormat="1" ht="13.2">
      <c r="A111" s="247"/>
      <c r="B111" s="245"/>
      <c r="C111" s="245"/>
      <c r="D111" s="245"/>
      <c r="J111" s="246"/>
      <c r="K111" s="229"/>
    </row>
    <row r="112" spans="1:11" s="230" customFormat="1" ht="13.2">
      <c r="A112" s="247"/>
      <c r="B112" s="245"/>
      <c r="C112" s="245"/>
      <c r="D112" s="245"/>
      <c r="J112" s="246"/>
      <c r="K112" s="229"/>
    </row>
    <row r="113" spans="1:11" s="230" customFormat="1" ht="15.6">
      <c r="A113" s="248"/>
      <c r="B113" s="245"/>
      <c r="C113" s="245"/>
      <c r="D113" s="245"/>
      <c r="J113" s="246"/>
      <c r="K113" s="229"/>
    </row>
    <row r="114" spans="1:11" s="230" customFormat="1" ht="13.2">
      <c r="A114" s="247"/>
      <c r="J114" s="246"/>
      <c r="K114" s="229"/>
    </row>
    <row r="115" spans="1:11" s="230" customFormat="1" ht="15.6">
      <c r="A115" s="248"/>
      <c r="J115" s="246"/>
      <c r="K115" s="229"/>
    </row>
    <row r="116" spans="1:11" s="230" customFormat="1" ht="15.6">
      <c r="A116" s="248"/>
      <c r="J116" s="246"/>
      <c r="K116" s="229"/>
    </row>
    <row r="117" spans="1:11" s="230" customFormat="1" ht="11.4">
      <c r="B117" s="245"/>
      <c r="C117" s="245"/>
      <c r="D117" s="245"/>
      <c r="J117" s="246"/>
      <c r="K117" s="229"/>
    </row>
    <row r="118" spans="1:11" s="230" customFormat="1" ht="11.4">
      <c r="J118" s="246"/>
      <c r="K118" s="229"/>
    </row>
    <row r="119" spans="1:11" s="230" customFormat="1" ht="11.4">
      <c r="J119" s="246"/>
      <c r="K119" s="229"/>
    </row>
    <row r="120" spans="1:11" s="230" customFormat="1" ht="11.4">
      <c r="J120" s="246"/>
      <c r="K120" s="229"/>
    </row>
    <row r="121" spans="1:11" s="230" customFormat="1" ht="15.6">
      <c r="A121" s="248"/>
      <c r="J121" s="246"/>
      <c r="K121" s="229"/>
    </row>
    <row r="122" spans="1:11" s="250" customFormat="1" ht="15.6">
      <c r="A122" s="249"/>
      <c r="J122" s="251"/>
      <c r="K122" s="252"/>
    </row>
    <row r="123" spans="1:11" s="230" customFormat="1" ht="11.4">
      <c r="A123" s="253"/>
      <c r="J123" s="246"/>
      <c r="K123" s="229"/>
    </row>
    <row r="124" spans="1:11" s="230" customFormat="1" ht="11.4">
      <c r="B124" s="254"/>
      <c r="D124" s="1825"/>
      <c r="E124" s="1795"/>
      <c r="F124" s="1795"/>
      <c r="G124" s="1795"/>
      <c r="H124" s="1795"/>
      <c r="I124" s="1795"/>
      <c r="J124" s="246"/>
      <c r="K124" s="229"/>
    </row>
    <row r="125" spans="1:11" s="230" customFormat="1" ht="13.2">
      <c r="A125" s="1109"/>
      <c r="B125" s="254"/>
      <c r="C125" s="1109"/>
      <c r="D125" s="1795"/>
      <c r="E125" s="1795"/>
      <c r="F125" s="1795"/>
      <c r="G125" s="1795"/>
      <c r="H125" s="1795"/>
      <c r="I125" s="1795"/>
      <c r="J125" s="246"/>
      <c r="K125" s="229"/>
    </row>
    <row r="126" spans="1:11" s="230" customFormat="1" ht="13.2">
      <c r="A126" s="1109"/>
      <c r="B126" s="254"/>
      <c r="C126" s="1109"/>
      <c r="D126" s="1795"/>
      <c r="E126" s="1795"/>
      <c r="F126" s="1795"/>
      <c r="G126" s="1795"/>
      <c r="H126" s="1795"/>
      <c r="I126" s="1795"/>
      <c r="J126" s="246"/>
      <c r="K126" s="229"/>
    </row>
    <row r="127" spans="1:11" s="230" customFormat="1" ht="13.2">
      <c r="A127" s="1109"/>
      <c r="B127" s="254"/>
      <c r="C127" s="1109"/>
      <c r="D127" s="255"/>
      <c r="E127" s="1109"/>
      <c r="F127" s="1109"/>
      <c r="G127" s="1109"/>
      <c r="J127" s="246"/>
      <c r="K127" s="229"/>
    </row>
    <row r="128" spans="1:11" s="230" customFormat="1" ht="13.2">
      <c r="A128" s="1109"/>
      <c r="B128" s="254"/>
      <c r="C128" s="1109"/>
      <c r="D128" s="255"/>
      <c r="E128" s="1109"/>
      <c r="F128" s="1109"/>
      <c r="G128" s="1109"/>
      <c r="J128" s="246"/>
      <c r="K128" s="229"/>
    </row>
    <row r="129" spans="1:11" s="230" customFormat="1" ht="13.2">
      <c r="A129" s="1109"/>
      <c r="B129" s="254"/>
      <c r="C129" s="1109"/>
      <c r="D129" s="1109"/>
      <c r="E129" s="1109"/>
      <c r="F129" s="1109"/>
      <c r="G129" s="1109"/>
      <c r="J129" s="246"/>
      <c r="K129" s="229"/>
    </row>
    <row r="130" spans="1:11" s="230" customFormat="1" ht="13.2">
      <c r="A130" s="1109"/>
      <c r="B130" s="254"/>
      <c r="C130" s="1109"/>
      <c r="D130" s="1109"/>
      <c r="E130" s="1109"/>
      <c r="F130" s="1109"/>
      <c r="G130" s="1109"/>
      <c r="J130" s="246"/>
      <c r="K130" s="229"/>
    </row>
    <row r="131" spans="1:11" s="230" customFormat="1" ht="13.2">
      <c r="A131" s="1109"/>
      <c r="B131" s="256"/>
      <c r="C131" s="1109"/>
      <c r="D131" s="1109"/>
      <c r="E131" s="1109"/>
      <c r="F131" s="1109"/>
      <c r="G131" s="1109"/>
      <c r="J131" s="246"/>
      <c r="K131" s="229"/>
    </row>
    <row r="132" spans="1:11" s="230" customFormat="1" ht="13.2">
      <c r="A132" s="257"/>
      <c r="B132" s="258"/>
      <c r="C132" s="1109"/>
      <c r="D132" s="259"/>
      <c r="E132" s="1109"/>
      <c r="F132" s="1109"/>
      <c r="G132" s="1109"/>
      <c r="J132" s="246"/>
      <c r="K132" s="229"/>
    </row>
    <row r="133" spans="1:11" s="230" customFormat="1" ht="13.2">
      <c r="A133" s="1133"/>
      <c r="B133" s="1109"/>
      <c r="C133" s="1109"/>
      <c r="D133" s="1109"/>
      <c r="E133" s="1109"/>
      <c r="F133" s="1109"/>
      <c r="G133" s="1109"/>
      <c r="J133" s="246"/>
      <c r="K133" s="229"/>
    </row>
    <row r="134" spans="1:11" s="230" customFormat="1" ht="13.2">
      <c r="A134" s="1133"/>
      <c r="B134" s="1109"/>
      <c r="C134" s="1109"/>
      <c r="D134" s="1109"/>
      <c r="E134" s="1109"/>
      <c r="F134" s="1109"/>
      <c r="G134" s="1109"/>
      <c r="J134" s="246"/>
      <c r="K134" s="229"/>
    </row>
    <row r="135" spans="1:11" s="230" customFormat="1" ht="13.2">
      <c r="A135" s="1124"/>
      <c r="B135" s="1109"/>
      <c r="C135" s="1109"/>
      <c r="D135" s="1109"/>
      <c r="E135" s="1109"/>
      <c r="F135" s="1109"/>
      <c r="G135" s="1109"/>
      <c r="J135" s="246"/>
      <c r="K135" s="229"/>
    </row>
    <row r="136" spans="1:11" s="230" customFormat="1" ht="13.2">
      <c r="A136" s="247"/>
      <c r="B136" s="1109"/>
      <c r="C136" s="1109"/>
      <c r="D136" s="1109"/>
      <c r="E136" s="1109"/>
      <c r="F136" s="1109"/>
      <c r="G136" s="1109"/>
      <c r="J136" s="246"/>
      <c r="K136" s="229"/>
    </row>
    <row r="137" spans="1:11" ht="13.2">
      <c r="A137" s="1133"/>
      <c r="B137" s="1109"/>
      <c r="C137" s="1109"/>
      <c r="D137" s="1109"/>
      <c r="E137" s="1109"/>
      <c r="F137" s="1109"/>
      <c r="G137" s="1109"/>
    </row>
    <row r="138" spans="1:11" ht="12" customHeight="1">
      <c r="A138" s="1133"/>
      <c r="B138" s="1109"/>
      <c r="C138" s="1109"/>
      <c r="D138" s="1109"/>
      <c r="E138" s="1109"/>
      <c r="F138" s="1109"/>
      <c r="G138" s="1109"/>
    </row>
    <row r="139" spans="1:11" ht="12" customHeight="1">
      <c r="A139" s="1826"/>
      <c r="B139" s="1795"/>
      <c r="C139" s="1795"/>
      <c r="D139" s="226"/>
      <c r="E139" s="1109"/>
      <c r="F139" s="1109"/>
      <c r="G139" s="1109"/>
    </row>
    <row r="140" spans="1:11" ht="12" customHeight="1">
      <c r="A140" s="1768"/>
      <c r="B140" s="1768"/>
      <c r="C140" s="1768"/>
      <c r="D140" s="226"/>
      <c r="E140" s="1109"/>
      <c r="F140" s="1109"/>
      <c r="G140" s="1109"/>
    </row>
    <row r="141" spans="1:11" ht="12" customHeight="1">
      <c r="A141" s="1133"/>
      <c r="B141" s="1109"/>
      <c r="C141" s="1109"/>
      <c r="D141" s="226"/>
      <c r="E141" s="1109"/>
      <c r="F141" s="1109"/>
      <c r="G141" s="1109"/>
      <c r="H141" s="261"/>
      <c r="I141" s="261"/>
    </row>
    <row r="142" spans="1:11" ht="12" customHeight="1">
      <c r="A142" s="263"/>
      <c r="B142" s="226"/>
      <c r="C142" s="226"/>
      <c r="D142" s="226"/>
      <c r="E142" s="1109"/>
      <c r="F142" s="1109"/>
      <c r="G142" s="1109"/>
      <c r="H142" s="261"/>
      <c r="I142" s="261"/>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977"/>
    <col min="9" max="9" width="7.6640625" style="977" customWidth="1"/>
    <col min="10" max="13" width="2.6640625" style="977"/>
    <col min="14" max="14" width="4.6640625" style="977" customWidth="1"/>
    <col min="15" max="19" width="2.6640625" style="977"/>
    <col min="20" max="20" width="3.6640625" style="977" customWidth="1"/>
    <col min="21" max="37" width="2.6640625" style="977"/>
    <col min="38" max="38" width="3" style="977" customWidth="1"/>
    <col min="39" max="45" width="2.6640625" style="977"/>
    <col min="46" max="46" width="4.6640625" style="977" customWidth="1"/>
    <col min="47" max="51" width="2.6640625" style="977"/>
    <col min="52" max="52" width="3.5546875" style="977" customWidth="1"/>
    <col min="53" max="53" width="2.6640625" style="977"/>
    <col min="54" max="54" width="4.44140625" style="977" customWidth="1"/>
    <col min="55" max="64" width="2.6640625" style="977"/>
    <col min="65" max="65" width="10.44140625" style="977" hidden="1" customWidth="1"/>
    <col min="66" max="66" width="5.5546875" style="978" bestFit="1" customWidth="1"/>
    <col min="67" max="68" width="5.5546875" style="978" customWidth="1"/>
    <col min="69" max="69" width="8" style="978" customWidth="1"/>
    <col min="70" max="70" width="6" style="978" customWidth="1"/>
    <col min="71" max="71" width="6.33203125" style="978" customWidth="1"/>
    <col min="72" max="76" width="5.5546875" style="978" customWidth="1"/>
    <col min="77" max="77" width="6.33203125" style="978" bestFit="1" customWidth="1"/>
    <col min="78" max="78" width="5.5546875" style="977" bestFit="1" customWidth="1"/>
    <col min="79" max="16384" width="2.6640625" style="977"/>
  </cols>
  <sheetData>
    <row r="1" spans="1:65" ht="15.75" customHeight="1">
      <c r="A1" s="2266" t="s">
        <v>1807</v>
      </c>
      <c r="B1" s="2267"/>
      <c r="C1" s="2267"/>
      <c r="D1" s="2267"/>
      <c r="E1" s="2267"/>
      <c r="F1" s="2267"/>
      <c r="G1" s="2267"/>
      <c r="H1" s="2267"/>
      <c r="I1" s="2267"/>
      <c r="J1" s="2267"/>
      <c r="K1" s="2267"/>
      <c r="L1" s="2267"/>
      <c r="M1" s="2267"/>
      <c r="N1" s="2267"/>
      <c r="O1" s="2267"/>
      <c r="P1" s="2267"/>
      <c r="Q1" s="2267"/>
      <c r="R1" s="2267"/>
      <c r="S1" s="2267"/>
      <c r="T1" s="2267"/>
      <c r="U1" s="2267"/>
      <c r="V1" s="2267"/>
      <c r="W1" s="2267"/>
      <c r="X1" s="2267"/>
      <c r="Y1" s="2267"/>
      <c r="Z1" s="2267"/>
      <c r="AA1" s="2267"/>
      <c r="AB1" s="2267"/>
      <c r="AC1" s="2267"/>
      <c r="AD1" s="2267"/>
      <c r="AE1" s="2267"/>
      <c r="AF1" s="2267"/>
      <c r="AG1" s="2267"/>
      <c r="AH1" s="2267"/>
      <c r="AI1" s="2267"/>
      <c r="AJ1" s="2267"/>
      <c r="AK1" s="2267"/>
      <c r="AL1" s="2267"/>
      <c r="AM1" s="2267"/>
      <c r="AN1" s="2267"/>
      <c r="AO1" s="2267"/>
      <c r="AP1" s="2267"/>
      <c r="AQ1" s="2267"/>
      <c r="AR1" s="2267"/>
      <c r="AS1" s="2267"/>
      <c r="AT1" s="2267"/>
      <c r="AU1" s="2267"/>
      <c r="AV1" s="2267"/>
      <c r="AW1" s="2267"/>
      <c r="AX1" s="2267"/>
      <c r="AY1" s="2267"/>
      <c r="AZ1" s="2267"/>
      <c r="BA1" s="2267"/>
      <c r="BB1" s="2267"/>
      <c r="BC1" s="2267"/>
      <c r="BD1" s="2267"/>
      <c r="BE1" s="2268"/>
    </row>
    <row r="2" spans="1:65" ht="15.75" customHeight="1">
      <c r="A2" s="2269" t="s">
        <v>1808</v>
      </c>
      <c r="B2" s="2270"/>
      <c r="C2" s="2270"/>
      <c r="D2" s="2270"/>
      <c r="E2" s="2270"/>
      <c r="F2" s="2270"/>
      <c r="G2" s="2270"/>
      <c r="H2" s="2270"/>
      <c r="I2" s="2270"/>
      <c r="J2" s="2270"/>
      <c r="K2" s="2270"/>
      <c r="L2" s="2270"/>
      <c r="M2" s="2270"/>
      <c r="N2" s="2270"/>
      <c r="O2" s="2270"/>
      <c r="P2" s="2270"/>
      <c r="Q2" s="2270"/>
      <c r="R2" s="2270"/>
      <c r="S2" s="2270"/>
      <c r="T2" s="2270"/>
      <c r="U2" s="2270"/>
      <c r="V2" s="2270"/>
      <c r="W2" s="2270"/>
      <c r="X2" s="2270"/>
      <c r="Y2" s="2270"/>
      <c r="Z2" s="2270"/>
      <c r="AA2" s="2270"/>
      <c r="AB2" s="2270"/>
      <c r="AC2" s="2270"/>
      <c r="AD2" s="2270"/>
      <c r="AE2" s="2270"/>
      <c r="AF2" s="2270"/>
      <c r="AG2" s="2270"/>
      <c r="AH2" s="2270"/>
      <c r="AI2" s="2270"/>
      <c r="AJ2" s="2270"/>
      <c r="AK2" s="2270"/>
      <c r="AL2" s="2270"/>
      <c r="AM2" s="2270"/>
      <c r="AN2" s="2270"/>
      <c r="AO2" s="2270"/>
      <c r="AP2" s="2270"/>
      <c r="AQ2" s="2270"/>
      <c r="AR2" s="2270"/>
      <c r="AS2" s="2270"/>
      <c r="AT2" s="2270"/>
      <c r="AU2" s="2270"/>
      <c r="AV2" s="2270"/>
      <c r="AW2" s="2270"/>
      <c r="AX2" s="2270"/>
      <c r="AY2" s="2270"/>
      <c r="AZ2" s="2270"/>
      <c r="BA2" s="2270"/>
      <c r="BB2" s="2270"/>
      <c r="BC2" s="2270"/>
      <c r="BD2" s="2270"/>
      <c r="BE2" s="2271"/>
      <c r="BF2" s="979"/>
    </row>
    <row r="3" spans="1:65" ht="15.75" customHeight="1" thickBot="1">
      <c r="A3" s="980"/>
      <c r="B3" s="981"/>
      <c r="C3" s="981"/>
      <c r="D3" s="981"/>
      <c r="E3" s="981"/>
      <c r="F3" s="981"/>
      <c r="G3" s="981"/>
      <c r="H3" s="981"/>
      <c r="I3" s="981"/>
      <c r="J3" s="981"/>
      <c r="K3" s="981"/>
      <c r="L3" s="981"/>
      <c r="M3" s="981"/>
      <c r="N3" s="981"/>
      <c r="O3" s="981"/>
      <c r="P3" s="981"/>
      <c r="Q3" s="981"/>
      <c r="R3" s="981"/>
      <c r="S3" s="981"/>
      <c r="T3" s="981"/>
      <c r="U3" s="981"/>
      <c r="V3" s="981"/>
      <c r="W3" s="981"/>
      <c r="X3" s="981"/>
      <c r="Y3" s="981"/>
      <c r="Z3" s="981"/>
      <c r="AA3" s="981"/>
      <c r="AB3" s="981"/>
      <c r="AC3" s="981"/>
      <c r="AD3" s="981"/>
      <c r="AE3" s="981"/>
      <c r="AF3" s="981"/>
      <c r="AG3" s="981"/>
      <c r="AH3" s="981"/>
      <c r="AI3" s="981"/>
      <c r="AJ3" s="981"/>
      <c r="AK3" s="981"/>
      <c r="AL3" s="981"/>
      <c r="AM3" s="981"/>
      <c r="AN3" s="981"/>
      <c r="AO3" s="981"/>
      <c r="AP3" s="981"/>
      <c r="AQ3" s="981"/>
      <c r="AR3" s="981"/>
      <c r="AS3" s="981"/>
      <c r="AT3" s="981"/>
      <c r="AU3" s="981"/>
      <c r="AV3" s="981"/>
      <c r="AW3" s="981"/>
      <c r="AX3" s="2120" t="s">
        <v>1809</v>
      </c>
      <c r="AY3" s="2121"/>
      <c r="AZ3" s="2121"/>
      <c r="BA3" s="2272"/>
      <c r="BB3" s="2120" t="s">
        <v>1810</v>
      </c>
      <c r="BC3" s="2121"/>
      <c r="BD3" s="2121"/>
      <c r="BE3" s="2272"/>
    </row>
    <row r="4" spans="1:65" ht="15.75" customHeight="1" thickBot="1">
      <c r="A4" s="980"/>
      <c r="B4" s="982" t="s">
        <v>77</v>
      </c>
      <c r="C4" s="982"/>
      <c r="D4" s="982"/>
      <c r="E4" s="982"/>
      <c r="F4" s="982"/>
      <c r="G4" s="981"/>
      <c r="H4" s="981"/>
      <c r="I4" s="981"/>
      <c r="J4" s="981"/>
      <c r="K4" s="981"/>
      <c r="L4" s="2263" t="str">
        <f>IF(Application!H18="","",Application!H18)</f>
        <v>Beyer Blvd. Trolley Village</v>
      </c>
      <c r="M4" s="2264"/>
      <c r="N4" s="2264"/>
      <c r="O4" s="2264"/>
      <c r="P4" s="2264"/>
      <c r="Q4" s="2264"/>
      <c r="R4" s="2264"/>
      <c r="S4" s="2264"/>
      <c r="T4" s="2264"/>
      <c r="U4" s="2264"/>
      <c r="V4" s="2264"/>
      <c r="W4" s="2264"/>
      <c r="X4" s="2264"/>
      <c r="Y4" s="2264"/>
      <c r="Z4" s="2264"/>
      <c r="AA4" s="2264"/>
      <c r="AB4" s="2264"/>
      <c r="AC4" s="2265"/>
      <c r="AD4" s="981"/>
      <c r="AE4" s="981"/>
      <c r="AF4" s="2252" t="s">
        <v>1811</v>
      </c>
      <c r="AG4" s="2252"/>
      <c r="AH4" s="2252"/>
      <c r="AI4" s="2252"/>
      <c r="AJ4" s="2252"/>
      <c r="AK4" s="2252"/>
      <c r="AL4" s="2252"/>
      <c r="AM4" s="2252"/>
      <c r="AN4" s="2252"/>
      <c r="AO4" s="2252"/>
      <c r="AP4" s="2253"/>
      <c r="AQ4" s="2254"/>
      <c r="AR4" s="2254"/>
      <c r="AS4" s="2254"/>
      <c r="AT4" s="2254"/>
      <c r="AU4" s="2254"/>
      <c r="AV4" s="981"/>
      <c r="AW4" s="981"/>
      <c r="AX4" s="2260" t="s">
        <v>1812</v>
      </c>
      <c r="AY4" s="2261"/>
      <c r="AZ4" s="2261"/>
      <c r="BA4" s="2262"/>
      <c r="BB4" s="1240">
        <f t="array" ref="BB4">ROUNDDOWN(SUM(IF((B19:I27&gt;0)*(B19:I27&lt;=30%),J19:O27,0))/J29,2)</f>
        <v>0.3</v>
      </c>
      <c r="BC4" s="1241"/>
      <c r="BD4" s="1241"/>
      <c r="BE4" s="1242"/>
    </row>
    <row r="5" spans="1:65" ht="15" thickBot="1">
      <c r="A5" s="980"/>
      <c r="B5" s="981"/>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2252" t="s">
        <v>1813</v>
      </c>
      <c r="AG5" s="2252"/>
      <c r="AH5" s="2252"/>
      <c r="AI5" s="2252"/>
      <c r="AJ5" s="2252"/>
      <c r="AK5" s="2252"/>
      <c r="AL5" s="2252"/>
      <c r="AM5" s="2252"/>
      <c r="AN5" s="2252"/>
      <c r="AO5" s="2252"/>
      <c r="AP5" s="2253"/>
      <c r="AQ5" s="2254"/>
      <c r="AR5" s="2254"/>
      <c r="AS5" s="2254"/>
      <c r="AT5" s="2254"/>
      <c r="AU5" s="2254"/>
      <c r="AV5" s="981"/>
      <c r="AW5" s="981"/>
      <c r="AX5" s="2260" t="s">
        <v>1814</v>
      </c>
      <c r="AY5" s="2261"/>
      <c r="AZ5" s="2261"/>
      <c r="BA5" s="2262"/>
      <c r="BB5" s="1240">
        <f t="array" ref="BB5">ROUNDDOWN(SUM(IF((B19:I27&gt;0%)*(B19:I27&lt;=50%),J19:O27,0))/J29,2)</f>
        <v>0.6</v>
      </c>
      <c r="BC5" s="1241"/>
      <c r="BD5" s="1241"/>
      <c r="BE5" s="1242"/>
    </row>
    <row r="6" spans="1:65" ht="15.75" customHeight="1" thickBot="1">
      <c r="A6" s="980"/>
      <c r="B6" s="982" t="s">
        <v>1815</v>
      </c>
      <c r="C6" s="981"/>
      <c r="D6" s="981"/>
      <c r="E6" s="981"/>
      <c r="F6" s="981"/>
      <c r="G6" s="981"/>
      <c r="H6" s="981"/>
      <c r="I6" s="981"/>
      <c r="J6" s="981"/>
      <c r="K6" s="981"/>
      <c r="L6" s="2263" t="str">
        <f>IF(Application!H16="","",Application!H16)</f>
        <v>Beyer Family Housing, L.P.</v>
      </c>
      <c r="M6" s="2264"/>
      <c r="N6" s="2264"/>
      <c r="O6" s="2264"/>
      <c r="P6" s="2264"/>
      <c r="Q6" s="2264"/>
      <c r="R6" s="2264"/>
      <c r="S6" s="2264"/>
      <c r="T6" s="2264"/>
      <c r="U6" s="2264"/>
      <c r="V6" s="2264"/>
      <c r="W6" s="2264"/>
      <c r="X6" s="2264"/>
      <c r="Y6" s="2264"/>
      <c r="Z6" s="2264"/>
      <c r="AA6" s="2264"/>
      <c r="AB6" s="2264"/>
      <c r="AC6" s="2265"/>
      <c r="AD6" s="981"/>
      <c r="AE6" s="981"/>
      <c r="AF6" s="2255" t="s">
        <v>1816</v>
      </c>
      <c r="AG6" s="2255"/>
      <c r="AH6" s="2255"/>
      <c r="AI6" s="2255"/>
      <c r="AJ6" s="2255"/>
      <c r="AK6" s="2255"/>
      <c r="AL6" s="2255"/>
      <c r="AM6" s="2255"/>
      <c r="AN6" s="2255"/>
      <c r="AO6" s="2255"/>
      <c r="AP6" s="2256"/>
      <c r="AQ6" s="2256"/>
      <c r="AR6" s="2256"/>
      <c r="AS6" s="2256"/>
      <c r="AT6" s="2256"/>
      <c r="AU6" s="2256"/>
      <c r="AV6" s="981"/>
      <c r="AW6" s="981"/>
      <c r="AX6" s="2260" t="s">
        <v>1817</v>
      </c>
      <c r="AY6" s="2261"/>
      <c r="AZ6" s="2261"/>
      <c r="BA6" s="2262"/>
      <c r="BB6" s="1240">
        <f t="array" ref="BB6">ROUNDDOWN(SUM(IF((B19:I27&gt;60%)*(B19:I27&lt;=80%),J19:O27,0))/J29,2)</f>
        <v>0</v>
      </c>
      <c r="BC6" s="1241"/>
      <c r="BD6" s="1241"/>
      <c r="BE6" s="1242"/>
    </row>
    <row r="7" spans="1:65" ht="15" thickBot="1">
      <c r="A7" s="980"/>
      <c r="B7" s="981"/>
      <c r="C7" s="981"/>
      <c r="D7" s="981"/>
      <c r="E7" s="981"/>
      <c r="F7" s="981"/>
      <c r="G7" s="981"/>
      <c r="H7" s="981"/>
      <c r="I7" s="981"/>
      <c r="J7" s="981"/>
      <c r="K7" s="981"/>
      <c r="L7" s="981"/>
      <c r="M7" s="981"/>
      <c r="N7" s="981"/>
      <c r="O7" s="981"/>
      <c r="P7" s="981"/>
      <c r="Q7" s="981"/>
      <c r="R7" s="981"/>
      <c r="S7" s="981"/>
      <c r="T7" s="981"/>
      <c r="U7" s="981"/>
      <c r="V7" s="981"/>
      <c r="W7" s="981"/>
      <c r="X7" s="981"/>
      <c r="Y7" s="981"/>
      <c r="Z7" s="981"/>
      <c r="AA7" s="981"/>
      <c r="AB7" s="981"/>
      <c r="AC7" s="981"/>
      <c r="AD7" s="981"/>
      <c r="AE7" s="981"/>
      <c r="AF7" s="2255" t="s">
        <v>1818</v>
      </c>
      <c r="AG7" s="2255"/>
      <c r="AH7" s="2255"/>
      <c r="AI7" s="2255"/>
      <c r="AJ7" s="2255"/>
      <c r="AK7" s="2255"/>
      <c r="AL7" s="2255"/>
      <c r="AM7" s="2255"/>
      <c r="AN7" s="2255"/>
      <c r="AO7" s="2255"/>
      <c r="AP7" s="2256"/>
      <c r="AQ7" s="2256"/>
      <c r="AR7" s="2256"/>
      <c r="AS7" s="2256"/>
      <c r="AT7" s="2256"/>
      <c r="AU7" s="2256"/>
      <c r="AV7" s="981"/>
      <c r="AW7" s="981"/>
      <c r="AX7" s="981"/>
      <c r="AY7" s="981"/>
      <c r="AZ7" s="981"/>
      <c r="BA7" s="981"/>
      <c r="BB7" s="981"/>
      <c r="BC7" s="981"/>
      <c r="BD7" s="981"/>
      <c r="BE7" s="1136"/>
    </row>
    <row r="8" spans="1:65" ht="15" thickBot="1">
      <c r="A8" s="980"/>
      <c r="B8" s="982" t="s">
        <v>1819</v>
      </c>
      <c r="C8" s="981"/>
      <c r="D8" s="981"/>
      <c r="E8" s="981"/>
      <c r="F8" s="981"/>
      <c r="G8" s="981"/>
      <c r="H8" s="981"/>
      <c r="I8" s="981"/>
      <c r="J8" s="981"/>
      <c r="K8" s="981"/>
      <c r="L8" s="981"/>
      <c r="M8" s="981"/>
      <c r="N8" s="981"/>
      <c r="O8" s="981"/>
      <c r="P8" s="981"/>
      <c r="Q8" s="981"/>
      <c r="R8" s="981"/>
      <c r="S8" s="981"/>
      <c r="T8" s="981"/>
      <c r="U8" s="981"/>
      <c r="V8" s="981"/>
      <c r="W8" s="981"/>
      <c r="X8" s="981"/>
      <c r="Y8" s="981"/>
      <c r="Z8" s="981"/>
      <c r="AA8" s="981"/>
      <c r="AB8" s="2257" t="str">
        <f>Application!T197</f>
        <v>No</v>
      </c>
      <c r="AC8" s="2258"/>
      <c r="AD8" s="2259"/>
      <c r="AE8" s="981"/>
      <c r="AF8" s="2255" t="s">
        <v>1820</v>
      </c>
      <c r="AG8" s="2255"/>
      <c r="AH8" s="2255"/>
      <c r="AI8" s="2255"/>
      <c r="AJ8" s="2255"/>
      <c r="AK8" s="2255"/>
      <c r="AL8" s="2255"/>
      <c r="AM8" s="2255"/>
      <c r="AN8" s="2255"/>
      <c r="AO8" s="2255"/>
      <c r="AP8" s="2256" t="s">
        <v>702</v>
      </c>
      <c r="AQ8" s="2256"/>
      <c r="AR8" s="2256"/>
      <c r="AS8" s="2256"/>
      <c r="AT8" s="2256"/>
      <c r="AU8" s="2256"/>
      <c r="AV8" s="981"/>
      <c r="AW8" s="981"/>
      <c r="AX8" s="981"/>
      <c r="AY8" s="981"/>
      <c r="AZ8" s="981"/>
      <c r="BA8" s="981"/>
      <c r="BB8" s="981"/>
      <c r="BC8" s="981"/>
      <c r="BD8" s="981"/>
      <c r="BE8" s="1136"/>
      <c r="BM8" s="977" t="s">
        <v>1821</v>
      </c>
    </row>
    <row r="9" spans="1:65" ht="14.4">
      <c r="A9" s="981"/>
      <c r="B9" s="981"/>
      <c r="C9" s="981"/>
      <c r="D9" s="981"/>
      <c r="E9" s="981"/>
      <c r="F9" s="981"/>
      <c r="G9" s="981"/>
      <c r="H9" s="981"/>
      <c r="I9" s="981"/>
      <c r="J9" s="981"/>
      <c r="K9" s="981"/>
      <c r="L9" s="981"/>
      <c r="M9" s="981"/>
      <c r="N9" s="981"/>
      <c r="O9" s="981"/>
      <c r="P9" s="981"/>
      <c r="Q9" s="981"/>
      <c r="R9" s="981"/>
      <c r="S9" s="981"/>
      <c r="T9" s="981"/>
      <c r="U9" s="981"/>
      <c r="V9" s="981"/>
      <c r="W9" s="981"/>
      <c r="X9" s="981"/>
      <c r="Y9" s="981"/>
      <c r="Z9" s="981"/>
      <c r="AA9" s="981"/>
      <c r="AB9" s="981"/>
      <c r="AC9" s="981"/>
      <c r="AD9" s="981"/>
      <c r="AE9" s="981"/>
      <c r="AF9" s="2252" t="s">
        <v>1822</v>
      </c>
      <c r="AG9" s="2252"/>
      <c r="AH9" s="2252"/>
      <c r="AI9" s="2252"/>
      <c r="AJ9" s="2252"/>
      <c r="AK9" s="2252"/>
      <c r="AL9" s="2252"/>
      <c r="AM9" s="2252"/>
      <c r="AN9" s="2252"/>
      <c r="AO9" s="2252"/>
      <c r="AP9" s="2253"/>
      <c r="AQ9" s="2254"/>
      <c r="AR9" s="2254"/>
      <c r="AS9" s="2254"/>
      <c r="AT9" s="2254"/>
      <c r="AU9" s="2254"/>
      <c r="AV9" s="981"/>
      <c r="AW9" s="981"/>
      <c r="AX9" s="981"/>
      <c r="AY9" s="981"/>
      <c r="AZ9" s="981"/>
      <c r="BA9" s="981"/>
      <c r="BB9" s="981"/>
      <c r="BC9" s="981"/>
      <c r="BD9" s="981"/>
      <c r="BE9" s="1136"/>
      <c r="BM9" s="977" t="s">
        <v>1823</v>
      </c>
    </row>
    <row r="10" spans="1:65" ht="14.4">
      <c r="A10" s="980"/>
      <c r="B10" s="982" t="s">
        <v>1824</v>
      </c>
      <c r="C10" s="982"/>
      <c r="D10" s="982"/>
      <c r="E10" s="982"/>
      <c r="F10" s="982"/>
      <c r="G10" s="982"/>
      <c r="H10" s="982"/>
      <c r="I10" s="982"/>
      <c r="J10" s="982"/>
      <c r="K10" s="982"/>
      <c r="L10" s="982"/>
      <c r="M10" s="981"/>
      <c r="N10" s="2251">
        <f>Application!AO635</f>
        <v>13764018</v>
      </c>
      <c r="O10" s="2251"/>
      <c r="P10" s="2251"/>
      <c r="Q10" s="2251"/>
      <c r="R10" s="2251"/>
      <c r="S10" s="2251"/>
      <c r="T10" s="2251"/>
      <c r="U10" s="981"/>
      <c r="V10" s="981"/>
      <c r="W10" s="981"/>
      <c r="X10" s="983"/>
      <c r="Y10" s="983"/>
      <c r="Z10" s="983"/>
      <c r="AA10" s="983"/>
      <c r="AB10" s="983"/>
      <c r="AC10" s="983"/>
      <c r="AD10" s="983"/>
      <c r="AE10" s="983"/>
      <c r="AF10" s="2252" t="s">
        <v>1825</v>
      </c>
      <c r="AG10" s="2252"/>
      <c r="AH10" s="2252"/>
      <c r="AI10" s="2252"/>
      <c r="AJ10" s="2252"/>
      <c r="AK10" s="2252"/>
      <c r="AL10" s="2252"/>
      <c r="AM10" s="2252"/>
      <c r="AN10" s="2252"/>
      <c r="AO10" s="2252"/>
      <c r="AP10" s="2253"/>
      <c r="AQ10" s="2254"/>
      <c r="AR10" s="2254"/>
      <c r="AS10" s="2254"/>
      <c r="AT10" s="2254"/>
      <c r="AU10" s="2254"/>
      <c r="AV10" s="983"/>
      <c r="AW10" s="983"/>
      <c r="AX10" s="981"/>
      <c r="AY10" s="981"/>
      <c r="AZ10" s="981"/>
      <c r="BA10" s="981"/>
      <c r="BB10" s="981"/>
      <c r="BC10" s="981"/>
      <c r="BD10" s="981"/>
      <c r="BE10" s="1136"/>
      <c r="BM10" s="977" t="s">
        <v>1826</v>
      </c>
    </row>
    <row r="11" spans="1:65" ht="14.4">
      <c r="A11" s="980"/>
      <c r="B11" s="982" t="s">
        <v>1827</v>
      </c>
      <c r="C11" s="982"/>
      <c r="D11" s="982"/>
      <c r="E11" s="982"/>
      <c r="F11" s="982"/>
      <c r="G11" s="982"/>
      <c r="H11" s="982"/>
      <c r="I11" s="982"/>
      <c r="J11" s="982"/>
      <c r="K11" s="982"/>
      <c r="L11" s="982"/>
      <c r="M11" s="981"/>
      <c r="N11" s="2251">
        <f>Application!AA943</f>
        <v>0</v>
      </c>
      <c r="O11" s="2251"/>
      <c r="P11" s="2251"/>
      <c r="Q11" s="2251"/>
      <c r="R11" s="2251"/>
      <c r="S11" s="2251"/>
      <c r="T11" s="2251"/>
      <c r="U11" s="981"/>
      <c r="V11" s="981"/>
      <c r="W11" s="981"/>
      <c r="X11" s="983"/>
      <c r="Y11" s="983"/>
      <c r="Z11" s="983"/>
      <c r="AA11" s="983"/>
      <c r="AB11" s="983"/>
      <c r="AC11" s="983"/>
      <c r="AD11" s="983"/>
      <c r="AE11" s="983"/>
      <c r="AF11" s="2252" t="s">
        <v>1828</v>
      </c>
      <c r="AG11" s="2252"/>
      <c r="AH11" s="2252"/>
      <c r="AI11" s="2252"/>
      <c r="AJ11" s="2252"/>
      <c r="AK11" s="2252"/>
      <c r="AL11" s="2252"/>
      <c r="AM11" s="2252"/>
      <c r="AN11" s="2252"/>
      <c r="AO11" s="2252"/>
      <c r="AP11" s="2253"/>
      <c r="AQ11" s="2254"/>
      <c r="AR11" s="2254"/>
      <c r="AS11" s="2254"/>
      <c r="AT11" s="2254"/>
      <c r="AU11" s="2254"/>
      <c r="AV11" s="983"/>
      <c r="AW11" s="983"/>
      <c r="AX11" s="981"/>
      <c r="AY11" s="981"/>
      <c r="AZ11" s="981"/>
      <c r="BA11" s="981"/>
      <c r="BB11" s="981"/>
      <c r="BC11" s="981"/>
      <c r="BD11" s="981"/>
      <c r="BE11" s="1136"/>
      <c r="BM11" s="977" t="s">
        <v>702</v>
      </c>
    </row>
    <row r="12" spans="1:65" ht="15" thickBot="1">
      <c r="A12" s="981"/>
      <c r="B12" s="981"/>
      <c r="C12" s="981"/>
      <c r="D12" s="981"/>
      <c r="E12" s="981"/>
      <c r="F12" s="981"/>
      <c r="G12" s="981"/>
      <c r="H12" s="981"/>
      <c r="I12" s="981"/>
      <c r="J12" s="981"/>
      <c r="K12" s="981"/>
      <c r="L12" s="981"/>
      <c r="M12" s="981"/>
      <c r="N12" s="981"/>
      <c r="O12" s="981"/>
      <c r="P12" s="981"/>
      <c r="Q12" s="981"/>
      <c r="R12" s="981"/>
      <c r="S12" s="981"/>
      <c r="T12" s="981"/>
      <c r="U12" s="981"/>
      <c r="V12" s="981"/>
      <c r="W12" s="981"/>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1"/>
      <c r="AW12" s="981"/>
      <c r="AX12" s="981"/>
      <c r="AY12" s="981"/>
      <c r="AZ12" s="981"/>
      <c r="BA12" s="981"/>
      <c r="BB12" s="981"/>
      <c r="BC12" s="981"/>
      <c r="BD12" s="981"/>
      <c r="BE12" s="984"/>
      <c r="BM12" s="977" t="s">
        <v>1829</v>
      </c>
    </row>
    <row r="13" spans="1:65" ht="15" thickBot="1">
      <c r="A13" s="981"/>
      <c r="B13" s="2242" t="s">
        <v>1830</v>
      </c>
      <c r="C13" s="2243"/>
      <c r="D13" s="2243"/>
      <c r="E13" s="2243"/>
      <c r="F13" s="2243"/>
      <c r="G13" s="2243"/>
      <c r="H13" s="2243"/>
      <c r="I13" s="2243"/>
      <c r="J13" s="2243"/>
      <c r="K13" s="2243"/>
      <c r="L13" s="2243"/>
      <c r="M13" s="2243"/>
      <c r="N13" s="2243"/>
      <c r="O13" s="2243"/>
      <c r="P13" s="2244"/>
      <c r="Q13" s="2245" t="s">
        <v>710</v>
      </c>
      <c r="R13" s="2246"/>
      <c r="S13" s="2246"/>
      <c r="T13" s="2247"/>
      <c r="U13" s="983"/>
      <c r="V13" s="981"/>
      <c r="W13" s="981"/>
      <c r="X13" s="981"/>
      <c r="Y13" s="981"/>
      <c r="Z13" s="981"/>
      <c r="AA13" s="2232" t="s">
        <v>1831</v>
      </c>
      <c r="AB13" s="2232"/>
      <c r="AC13" s="2232"/>
      <c r="AD13" s="2232"/>
      <c r="AE13" s="2232"/>
      <c r="AF13" s="2232"/>
      <c r="AG13" s="2232"/>
      <c r="AH13" s="2232"/>
      <c r="AI13" s="2232"/>
      <c r="AJ13" s="2232"/>
      <c r="AK13" s="2232"/>
      <c r="AL13" s="2232"/>
      <c r="AM13" s="2232"/>
      <c r="AN13" s="2232"/>
      <c r="AO13" s="2248">
        <f>Application!W481</f>
        <v>0</v>
      </c>
      <c r="AP13" s="2249"/>
      <c r="AQ13" s="2249"/>
      <c r="AR13" s="2249"/>
      <c r="AS13" s="2249"/>
      <c r="AT13" s="983"/>
      <c r="AU13" s="983"/>
      <c r="AV13" s="983"/>
      <c r="AW13" s="983"/>
      <c r="AX13" s="983"/>
      <c r="AY13" s="983"/>
      <c r="AZ13" s="983"/>
      <c r="BA13" s="983"/>
      <c r="BB13" s="983"/>
      <c r="BC13" s="983"/>
      <c r="BD13" s="983"/>
      <c r="BE13" s="984"/>
      <c r="BM13" s="977" t="s">
        <v>1832</v>
      </c>
    </row>
    <row r="14" spans="1:65" ht="15" thickBot="1">
      <c r="A14" s="981"/>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1"/>
      <c r="Z14" s="981"/>
      <c r="AA14" s="2250" t="s">
        <v>1833</v>
      </c>
      <c r="AB14" s="2250"/>
      <c r="AC14" s="2250"/>
      <c r="AD14" s="2250"/>
      <c r="AE14" s="2250"/>
      <c r="AF14" s="2250"/>
      <c r="AG14" s="2250"/>
      <c r="AH14" s="2250"/>
      <c r="AI14" s="2250"/>
      <c r="AJ14" s="2250"/>
      <c r="AK14" s="2250"/>
      <c r="AL14" s="2250"/>
      <c r="AM14" s="2250"/>
      <c r="AN14" s="2250"/>
      <c r="AO14" s="2233"/>
      <c r="AP14" s="2234"/>
      <c r="AQ14" s="2234"/>
      <c r="AR14" s="2234"/>
      <c r="AS14" s="2234"/>
      <c r="AT14" s="983"/>
      <c r="AU14" s="983"/>
      <c r="AV14" s="983"/>
      <c r="AW14" s="983"/>
      <c r="AX14" s="983"/>
      <c r="AY14" s="983"/>
      <c r="AZ14" s="983"/>
      <c r="BA14" s="983"/>
      <c r="BB14" s="983"/>
      <c r="BC14" s="983"/>
      <c r="BD14" s="983"/>
      <c r="BE14" s="984"/>
    </row>
    <row r="15" spans="1:65" ht="15" thickBot="1">
      <c r="A15" s="981"/>
      <c r="B15" s="2227" t="s">
        <v>1834</v>
      </c>
      <c r="C15" s="2228"/>
      <c r="D15" s="2228"/>
      <c r="E15" s="2228"/>
      <c r="F15" s="2228"/>
      <c r="G15" s="2228"/>
      <c r="H15" s="2228"/>
      <c r="I15" s="2228"/>
      <c r="J15" s="2228"/>
      <c r="K15" s="2228"/>
      <c r="L15" s="2228"/>
      <c r="M15" s="2228"/>
      <c r="N15" s="2228"/>
      <c r="O15" s="2228"/>
      <c r="P15" s="2228"/>
      <c r="Q15" s="2228"/>
      <c r="R15" s="2229"/>
      <c r="S15" s="2230" t="str">
        <f>IF(Application!AB215="","",Application!AB215)</f>
        <v/>
      </c>
      <c r="T15" s="2230"/>
      <c r="U15" s="2230"/>
      <c r="V15" s="2230"/>
      <c r="W15" s="2231"/>
      <c r="X15" s="983"/>
      <c r="Y15" s="981"/>
      <c r="Z15" s="981"/>
      <c r="AA15" s="2232" t="s">
        <v>1835</v>
      </c>
      <c r="AB15" s="2232"/>
      <c r="AC15" s="2232"/>
      <c r="AD15" s="2232"/>
      <c r="AE15" s="2232"/>
      <c r="AF15" s="2232"/>
      <c r="AG15" s="2232"/>
      <c r="AH15" s="2232"/>
      <c r="AI15" s="2232"/>
      <c r="AJ15" s="2232"/>
      <c r="AK15" s="2232"/>
      <c r="AL15" s="2232"/>
      <c r="AM15" s="2232"/>
      <c r="AN15" s="2232"/>
      <c r="AO15" s="2233"/>
      <c r="AP15" s="2234"/>
      <c r="AQ15" s="2234"/>
      <c r="AR15" s="2234"/>
      <c r="AS15" s="2234"/>
      <c r="AT15" s="983"/>
      <c r="AU15" s="983"/>
      <c r="AV15" s="983"/>
      <c r="AW15" s="983"/>
      <c r="AX15" s="983"/>
      <c r="AY15" s="983"/>
      <c r="AZ15" s="983"/>
      <c r="BA15" s="983"/>
      <c r="BB15" s="983"/>
      <c r="BC15" s="983"/>
      <c r="BD15" s="983"/>
      <c r="BE15" s="984"/>
    </row>
    <row r="16" spans="1:65" ht="15" thickBot="1">
      <c r="A16" s="980"/>
      <c r="B16" s="981"/>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1"/>
      <c r="AG16" s="981"/>
      <c r="AH16" s="981"/>
      <c r="AI16" s="981"/>
      <c r="AJ16" s="981"/>
      <c r="AK16" s="981"/>
      <c r="AL16" s="981"/>
      <c r="AM16" s="981"/>
      <c r="AN16" s="981"/>
      <c r="AO16" s="981"/>
      <c r="AP16" s="981"/>
      <c r="AQ16" s="981"/>
      <c r="AR16" s="981"/>
      <c r="AS16" s="981"/>
      <c r="AT16" s="981"/>
      <c r="AU16" s="981"/>
      <c r="AV16" s="981"/>
      <c r="AW16" s="981"/>
      <c r="AX16" s="981"/>
      <c r="AY16" s="981"/>
      <c r="AZ16" s="981"/>
      <c r="BA16" s="981"/>
      <c r="BB16" s="981"/>
      <c r="BC16" s="981"/>
      <c r="BD16" s="981"/>
      <c r="BE16" s="984"/>
    </row>
    <row r="17" spans="1:58" ht="14.4">
      <c r="A17" s="981"/>
      <c r="B17" s="2055" t="s">
        <v>1836</v>
      </c>
      <c r="C17" s="2056"/>
      <c r="D17" s="2056"/>
      <c r="E17" s="2056"/>
      <c r="F17" s="2056"/>
      <c r="G17" s="2056"/>
      <c r="H17" s="2056"/>
      <c r="I17" s="2056"/>
      <c r="J17" s="2056"/>
      <c r="K17" s="2056"/>
      <c r="L17" s="2056"/>
      <c r="M17" s="2056"/>
      <c r="N17" s="2056"/>
      <c r="O17" s="2056"/>
      <c r="P17" s="2056"/>
      <c r="Q17" s="2056"/>
      <c r="R17" s="2056"/>
      <c r="S17" s="2056"/>
      <c r="T17" s="2056"/>
      <c r="U17" s="2056"/>
      <c r="V17" s="2056"/>
      <c r="W17" s="2056"/>
      <c r="X17" s="2056"/>
      <c r="Y17" s="2056"/>
      <c r="Z17" s="2056"/>
      <c r="AA17" s="2056"/>
      <c r="AB17" s="2056"/>
      <c r="AC17" s="2056"/>
      <c r="AD17" s="2056"/>
      <c r="AE17" s="2056"/>
      <c r="AF17" s="2056"/>
      <c r="AG17" s="2056"/>
      <c r="AH17" s="2056"/>
      <c r="AI17" s="2056"/>
      <c r="AJ17" s="2056"/>
      <c r="AK17" s="2056"/>
      <c r="AL17" s="2056"/>
      <c r="AM17" s="2056"/>
      <c r="AN17" s="2056"/>
      <c r="AO17" s="2056"/>
      <c r="AP17" s="2056"/>
      <c r="AQ17" s="2056"/>
      <c r="AR17" s="2056"/>
      <c r="AS17" s="2056"/>
      <c r="AT17" s="2056"/>
      <c r="AU17" s="2056"/>
      <c r="AV17" s="2056"/>
      <c r="AW17" s="2056"/>
      <c r="AX17" s="2056"/>
      <c r="AY17" s="2057"/>
      <c r="AZ17" s="981"/>
      <c r="BA17" s="981"/>
      <c r="BB17" s="981"/>
      <c r="BC17" s="981"/>
      <c r="BD17" s="981"/>
      <c r="BE17" s="984"/>
      <c r="BF17" s="979"/>
    </row>
    <row r="18" spans="1:58" ht="15.75" customHeight="1">
      <c r="A18" s="981"/>
      <c r="B18" s="2235" t="s">
        <v>1837</v>
      </c>
      <c r="C18" s="2236"/>
      <c r="D18" s="2236"/>
      <c r="E18" s="2236"/>
      <c r="F18" s="2236"/>
      <c r="G18" s="2236"/>
      <c r="H18" s="2236"/>
      <c r="I18" s="2237"/>
      <c r="J18" s="2238" t="s">
        <v>1838</v>
      </c>
      <c r="K18" s="2239"/>
      <c r="L18" s="2239"/>
      <c r="M18" s="2239"/>
      <c r="N18" s="2239"/>
      <c r="O18" s="2240"/>
      <c r="P18" s="2238" t="s">
        <v>846</v>
      </c>
      <c r="Q18" s="2239"/>
      <c r="R18" s="2239"/>
      <c r="S18" s="2239"/>
      <c r="T18" s="2239"/>
      <c r="U18" s="2240"/>
      <c r="V18" s="2238" t="s">
        <v>847</v>
      </c>
      <c r="W18" s="2239"/>
      <c r="X18" s="2239"/>
      <c r="Y18" s="2239"/>
      <c r="Z18" s="2239"/>
      <c r="AA18" s="2240"/>
      <c r="AB18" s="2238" t="s">
        <v>848</v>
      </c>
      <c r="AC18" s="2239"/>
      <c r="AD18" s="2239"/>
      <c r="AE18" s="2239"/>
      <c r="AF18" s="2239"/>
      <c r="AG18" s="2240"/>
      <c r="AH18" s="2238" t="s">
        <v>849</v>
      </c>
      <c r="AI18" s="2239"/>
      <c r="AJ18" s="2239"/>
      <c r="AK18" s="2239"/>
      <c r="AL18" s="2239"/>
      <c r="AM18" s="2240"/>
      <c r="AN18" s="2238" t="s">
        <v>850</v>
      </c>
      <c r="AO18" s="2239"/>
      <c r="AP18" s="2239"/>
      <c r="AQ18" s="2239"/>
      <c r="AR18" s="2239"/>
      <c r="AS18" s="2240"/>
      <c r="AT18" s="2238" t="s">
        <v>1839</v>
      </c>
      <c r="AU18" s="2239"/>
      <c r="AV18" s="2239"/>
      <c r="AW18" s="2239"/>
      <c r="AX18" s="2239"/>
      <c r="AY18" s="2241"/>
      <c r="AZ18" s="981"/>
      <c r="BA18" s="981"/>
      <c r="BB18" s="981"/>
      <c r="BC18" s="981"/>
      <c r="BD18" s="981"/>
      <c r="BE18" s="984"/>
    </row>
    <row r="19" spans="1:58" ht="14.4">
      <c r="A19" s="981"/>
      <c r="B19" s="2221">
        <v>0.3</v>
      </c>
      <c r="C19" s="2222"/>
      <c r="D19" s="2222"/>
      <c r="E19" s="2222"/>
      <c r="F19" s="2222"/>
      <c r="G19" s="2222"/>
      <c r="H19" s="2222"/>
      <c r="I19" s="2223"/>
      <c r="J19" s="2224">
        <f t="shared" ref="J19:J24" si="0">SUM(P19:AS19)</f>
        <v>30</v>
      </c>
      <c r="K19" s="2225"/>
      <c r="L19" s="2225"/>
      <c r="M19" s="2225"/>
      <c r="N19" s="2225"/>
      <c r="O19" s="2226"/>
      <c r="P19" s="2224" cm="1">
        <f t="array" ref="P19">SUMPRODUCT((Application!$B$726:$B$760 = 'CalHFA Addendum'!P$18)*(Application!$AC$726:$AC$760 = 'CalHFA Addendum'!$B19),Application!$G$726:$G$760)</f>
        <v>2</v>
      </c>
      <c r="Q19" s="2225"/>
      <c r="R19" s="2225"/>
      <c r="S19" s="2225"/>
      <c r="T19" s="2225"/>
      <c r="U19" s="2226"/>
      <c r="V19" s="2224" cm="1">
        <f t="array" ref="V19">SUMPRODUCT((Application!$B$726:$B$760 = 'CalHFA Addendum'!V$18)*(Application!$AC$726:$AC$760 = 'CalHFA Addendum'!$B19),Application!$G$726:$G$760)</f>
        <v>8</v>
      </c>
      <c r="W19" s="2225"/>
      <c r="X19" s="2225"/>
      <c r="Y19" s="2225"/>
      <c r="Z19" s="2225"/>
      <c r="AA19" s="2226"/>
      <c r="AB19" s="2224" cm="1">
        <f t="array" ref="AB19">SUMPRODUCT((Application!$B$726:$B$760 = 'CalHFA Addendum'!AB$18)*(Application!$AC$726:$AC$760 = 'CalHFA Addendum'!$B19),Application!$G$726:$G$760)</f>
        <v>10</v>
      </c>
      <c r="AC19" s="2225"/>
      <c r="AD19" s="2225"/>
      <c r="AE19" s="2225"/>
      <c r="AF19" s="2225"/>
      <c r="AG19" s="2226"/>
      <c r="AH19" s="2224" cm="1">
        <f t="array" ref="AH19">SUMPRODUCT((Application!$B$726:$B$760 = 'CalHFA Addendum'!AH$18)*(Application!$AC$726:$AC$760 = 'CalHFA Addendum'!$B19),Application!$G$726:$G$760)</f>
        <v>10</v>
      </c>
      <c r="AI19" s="2225"/>
      <c r="AJ19" s="2225"/>
      <c r="AK19" s="2225"/>
      <c r="AL19" s="2225"/>
      <c r="AM19" s="2226"/>
      <c r="AN19" s="2224" cm="1">
        <f t="array" ref="AN19">SUMPRODUCT((Application!$B$726:$B$760 = 'CalHFA Addendum'!AN$18)*(Application!$AC$726:$AC$760 = 'CalHFA Addendum'!$B19),Application!$G$726:$G$760)</f>
        <v>0</v>
      </c>
      <c r="AO19" s="2225"/>
      <c r="AP19" s="2225"/>
      <c r="AQ19" s="2225"/>
      <c r="AR19" s="2225"/>
      <c r="AS19" s="2226"/>
      <c r="AT19" s="2209">
        <f>J19/$J$29</f>
        <v>0.3</v>
      </c>
      <c r="AU19" s="2210"/>
      <c r="AV19" s="2210"/>
      <c r="AW19" s="2210"/>
      <c r="AX19" s="2210"/>
      <c r="AY19" s="2211"/>
      <c r="AZ19" s="985"/>
      <c r="BA19" s="981"/>
      <c r="BB19" s="981"/>
      <c r="BC19" s="981"/>
      <c r="BD19" s="981"/>
      <c r="BE19" s="984"/>
    </row>
    <row r="20" spans="1:58" ht="15" customHeight="1">
      <c r="A20" s="981"/>
      <c r="B20" s="2221">
        <v>0.4</v>
      </c>
      <c r="C20" s="2222"/>
      <c r="D20" s="2222"/>
      <c r="E20" s="2222"/>
      <c r="F20" s="2222"/>
      <c r="G20" s="2222"/>
      <c r="H20" s="2222"/>
      <c r="I20" s="2223"/>
      <c r="J20" s="2224">
        <f t="shared" si="0"/>
        <v>0</v>
      </c>
      <c r="K20" s="2225"/>
      <c r="L20" s="2225"/>
      <c r="M20" s="2225"/>
      <c r="N20" s="2225"/>
      <c r="O20" s="2226"/>
      <c r="P20" s="2224" cm="1">
        <f t="array" ref="P20">SUMPRODUCT((Application!$B$726:$B$760 = 'CalHFA Addendum'!P$18)*(Application!$AC$726:$AC$760 = 'CalHFA Addendum'!$B20),Application!$G$726:$G$760)</f>
        <v>0</v>
      </c>
      <c r="Q20" s="2225"/>
      <c r="R20" s="2225"/>
      <c r="S20" s="2225"/>
      <c r="T20" s="2225"/>
      <c r="U20" s="2226"/>
      <c r="V20" s="2224" cm="1">
        <f t="array" ref="V20">SUMPRODUCT((Application!$B$726:$B$760 = 'CalHFA Addendum'!V$18)*(Application!$AC$726:$AC$760 = 'CalHFA Addendum'!$B20),Application!$G$726:$G$760)</f>
        <v>0</v>
      </c>
      <c r="W20" s="2225"/>
      <c r="X20" s="2225"/>
      <c r="Y20" s="2225"/>
      <c r="Z20" s="2225"/>
      <c r="AA20" s="2226"/>
      <c r="AB20" s="2224" cm="1">
        <f t="array" ref="AB20">SUMPRODUCT((Application!$B$726:$B$760 = 'CalHFA Addendum'!AB$18)*(Application!$AC$726:$AC$760 = 'CalHFA Addendum'!$B20),Application!$G$726:$G$760)</f>
        <v>0</v>
      </c>
      <c r="AC20" s="2225"/>
      <c r="AD20" s="2225"/>
      <c r="AE20" s="2225"/>
      <c r="AF20" s="2225"/>
      <c r="AG20" s="2226"/>
      <c r="AH20" s="2224" cm="1">
        <f t="array" ref="AH20">SUMPRODUCT((Application!$B$726:$B$760 = 'CalHFA Addendum'!AH$18)*(Application!$AC$726:$AC$760 = 'CalHFA Addendum'!$B20),Application!$G$726:$G$760)</f>
        <v>0</v>
      </c>
      <c r="AI20" s="2225"/>
      <c r="AJ20" s="2225"/>
      <c r="AK20" s="2225"/>
      <c r="AL20" s="2225"/>
      <c r="AM20" s="2226"/>
      <c r="AN20" s="2224" cm="1">
        <f t="array" ref="AN20">SUMPRODUCT((Application!$B$726:$B$760 = 'CalHFA Addendum'!AN$18)*(Application!$AC$726:$AC$760 = 'CalHFA Addendum'!$B20),Application!$G$726:$G$760)</f>
        <v>0</v>
      </c>
      <c r="AO20" s="2225"/>
      <c r="AP20" s="2225"/>
      <c r="AQ20" s="2225"/>
      <c r="AR20" s="2225"/>
      <c r="AS20" s="2226"/>
      <c r="AT20" s="2209">
        <f t="shared" ref="AT20:AT29" si="1">J20/$J$29</f>
        <v>0</v>
      </c>
      <c r="AU20" s="2210"/>
      <c r="AV20" s="2210"/>
      <c r="AW20" s="2210"/>
      <c r="AX20" s="2210"/>
      <c r="AY20" s="2211"/>
      <c r="AZ20" s="981"/>
      <c r="BA20" s="981"/>
      <c r="BB20" s="981"/>
      <c r="BC20" s="981"/>
      <c r="BD20" s="981"/>
      <c r="BE20" s="984"/>
    </row>
    <row r="21" spans="1:58" ht="14.4">
      <c r="A21" s="981"/>
      <c r="B21" s="2221">
        <v>0.5</v>
      </c>
      <c r="C21" s="2222"/>
      <c r="D21" s="2222"/>
      <c r="E21" s="2222"/>
      <c r="F21" s="2222"/>
      <c r="G21" s="2222"/>
      <c r="H21" s="2222"/>
      <c r="I21" s="2223"/>
      <c r="J21" s="2224">
        <f t="shared" si="0"/>
        <v>30</v>
      </c>
      <c r="K21" s="2225"/>
      <c r="L21" s="2225"/>
      <c r="M21" s="2225"/>
      <c r="N21" s="2225"/>
      <c r="O21" s="2226"/>
      <c r="P21" s="2224" cm="1">
        <f t="array" ref="P21">SUMPRODUCT((Application!$B$726:$B$760 = 'CalHFA Addendum'!P$18)*(Application!$AC$726:$AC$760 = 'CalHFA Addendum'!$B21),Application!$G$726:$G$760)</f>
        <v>2</v>
      </c>
      <c r="Q21" s="2225"/>
      <c r="R21" s="2225"/>
      <c r="S21" s="2225"/>
      <c r="T21" s="2225"/>
      <c r="U21" s="2226"/>
      <c r="V21" s="2224" cm="1">
        <f t="array" ref="V21">SUMPRODUCT((Application!$B$726:$B$760 = 'CalHFA Addendum'!V$18)*(Application!$AC$726:$AC$760 = 'CalHFA Addendum'!$B21),Application!$G$726:$G$760)</f>
        <v>14</v>
      </c>
      <c r="W21" s="2225"/>
      <c r="X21" s="2225"/>
      <c r="Y21" s="2225"/>
      <c r="Z21" s="2225"/>
      <c r="AA21" s="2226"/>
      <c r="AB21" s="2224" cm="1">
        <f t="array" ref="AB21">SUMPRODUCT((Application!$B$726:$B$760 = 'CalHFA Addendum'!AB$18)*(Application!$AC$726:$AC$760 = 'CalHFA Addendum'!$B21),Application!$G$726:$G$760)</f>
        <v>9</v>
      </c>
      <c r="AC21" s="2225"/>
      <c r="AD21" s="2225"/>
      <c r="AE21" s="2225"/>
      <c r="AF21" s="2225"/>
      <c r="AG21" s="2226"/>
      <c r="AH21" s="2224" cm="1">
        <f t="array" ref="AH21">SUMPRODUCT((Application!$B$726:$B$760 = 'CalHFA Addendum'!AH$18)*(Application!$AC$726:$AC$760 = 'CalHFA Addendum'!$B21),Application!$G$726:$G$760)</f>
        <v>5</v>
      </c>
      <c r="AI21" s="2225"/>
      <c r="AJ21" s="2225"/>
      <c r="AK21" s="2225"/>
      <c r="AL21" s="2225"/>
      <c r="AM21" s="2226"/>
      <c r="AN21" s="2224" cm="1">
        <f t="array" ref="AN21">SUMPRODUCT((Application!$B$726:$B$760 = 'CalHFA Addendum'!AN$18)*(Application!$AC$726:$AC$760 = 'CalHFA Addendum'!$B21),Application!$G$726:$G$760)</f>
        <v>0</v>
      </c>
      <c r="AO21" s="2225"/>
      <c r="AP21" s="2225"/>
      <c r="AQ21" s="2225"/>
      <c r="AR21" s="2225"/>
      <c r="AS21" s="2226"/>
      <c r="AT21" s="2209">
        <f t="shared" si="1"/>
        <v>0.3</v>
      </c>
      <c r="AU21" s="2210"/>
      <c r="AV21" s="2210"/>
      <c r="AW21" s="2210"/>
      <c r="AX21" s="2210"/>
      <c r="AY21" s="2211"/>
      <c r="AZ21" s="981"/>
      <c r="BA21" s="981"/>
      <c r="BB21" s="981"/>
      <c r="BC21" s="981"/>
      <c r="BD21" s="981"/>
      <c r="BE21" s="984"/>
    </row>
    <row r="22" spans="1:58" ht="14.4">
      <c r="A22" s="981"/>
      <c r="B22" s="2221">
        <v>0.6</v>
      </c>
      <c r="C22" s="2222"/>
      <c r="D22" s="2222"/>
      <c r="E22" s="2222"/>
      <c r="F22" s="2222"/>
      <c r="G22" s="2222"/>
      <c r="H22" s="2222"/>
      <c r="I22" s="2223"/>
      <c r="J22" s="2224">
        <f t="shared" si="0"/>
        <v>39</v>
      </c>
      <c r="K22" s="2225"/>
      <c r="L22" s="2225"/>
      <c r="M22" s="2225"/>
      <c r="N22" s="2225"/>
      <c r="O22" s="2226"/>
      <c r="P22" s="2224" cm="1">
        <f t="array" ref="P22">SUMPRODUCT((Application!$B$726:$B$760 = 'CalHFA Addendum'!P$18)*(Application!$AC$726:$AC$760 = 'CalHFA Addendum'!$B22),Application!$G$726:$G$760)</f>
        <v>0</v>
      </c>
      <c r="Q22" s="2225"/>
      <c r="R22" s="2225"/>
      <c r="S22" s="2225"/>
      <c r="T22" s="2225"/>
      <c r="U22" s="2226"/>
      <c r="V22" s="2224" cm="1">
        <f t="array" ref="V22">SUMPRODUCT((Application!$B$726:$B$760 = 'CalHFA Addendum'!V$18)*(Application!$AC$726:$AC$760 = 'CalHFA Addendum'!$B22),Application!$G$726:$G$760)</f>
        <v>23</v>
      </c>
      <c r="W22" s="2225"/>
      <c r="X22" s="2225"/>
      <c r="Y22" s="2225"/>
      <c r="Z22" s="2225"/>
      <c r="AA22" s="2226"/>
      <c r="AB22" s="2224" cm="1">
        <f t="array" ref="AB22">SUMPRODUCT((Application!$B$726:$B$760 = 'CalHFA Addendum'!AB$18)*(Application!$AC$726:$AC$760 = 'CalHFA Addendum'!$B22),Application!$G$726:$G$760)</f>
        <v>6</v>
      </c>
      <c r="AC22" s="2225"/>
      <c r="AD22" s="2225"/>
      <c r="AE22" s="2225"/>
      <c r="AF22" s="2225"/>
      <c r="AG22" s="2226"/>
      <c r="AH22" s="2224" cm="1">
        <f t="array" ref="AH22">SUMPRODUCT((Application!$B$726:$B$760 = 'CalHFA Addendum'!AH$18)*(Application!$AC$726:$AC$760 = 'CalHFA Addendum'!$B22),Application!$G$726:$G$760)</f>
        <v>10</v>
      </c>
      <c r="AI22" s="2225"/>
      <c r="AJ22" s="2225"/>
      <c r="AK22" s="2225"/>
      <c r="AL22" s="2225"/>
      <c r="AM22" s="2226"/>
      <c r="AN22" s="2224" cm="1">
        <f t="array" ref="AN22">SUMPRODUCT((Application!$B$726:$B$760 = 'CalHFA Addendum'!AN$18)*(Application!$AC$726:$AC$760 = 'CalHFA Addendum'!$B22),Application!$G$726:$G$760)</f>
        <v>0</v>
      </c>
      <c r="AO22" s="2225"/>
      <c r="AP22" s="2225"/>
      <c r="AQ22" s="2225"/>
      <c r="AR22" s="2225"/>
      <c r="AS22" s="2226"/>
      <c r="AT22" s="2209">
        <f t="shared" si="1"/>
        <v>0.39</v>
      </c>
      <c r="AU22" s="2210"/>
      <c r="AV22" s="2210"/>
      <c r="AW22" s="2210"/>
      <c r="AX22" s="2210"/>
      <c r="AY22" s="2211"/>
      <c r="AZ22" s="981"/>
      <c r="BA22" s="981"/>
      <c r="BB22" s="981"/>
      <c r="BC22" s="981"/>
      <c r="BD22" s="981"/>
      <c r="BE22" s="984"/>
    </row>
    <row r="23" spans="1:58" ht="14.4">
      <c r="A23" s="981"/>
      <c r="B23" s="2221">
        <v>0.7</v>
      </c>
      <c r="C23" s="2222"/>
      <c r="D23" s="2222"/>
      <c r="E23" s="2222"/>
      <c r="F23" s="2222"/>
      <c r="G23" s="2222"/>
      <c r="H23" s="2222"/>
      <c r="I23" s="2223"/>
      <c r="J23" s="2224">
        <f t="shared" si="0"/>
        <v>0</v>
      </c>
      <c r="K23" s="2225"/>
      <c r="L23" s="2225"/>
      <c r="M23" s="2225"/>
      <c r="N23" s="2225"/>
      <c r="O23" s="2226"/>
      <c r="P23" s="2224" cm="1">
        <f t="array" ref="P23">SUMPRODUCT((Application!$B$726:$B$760 = 'CalHFA Addendum'!P$18)*(Application!$AC$726:$AC$760 = 'CalHFA Addendum'!$B23),Application!$G$726:$G$760)</f>
        <v>0</v>
      </c>
      <c r="Q23" s="2225"/>
      <c r="R23" s="2225"/>
      <c r="S23" s="2225"/>
      <c r="T23" s="2225"/>
      <c r="U23" s="2226"/>
      <c r="V23" s="2224" cm="1">
        <f t="array" ref="V23">SUMPRODUCT((Application!$B$726:$B$760 = 'CalHFA Addendum'!V$18)*(Application!$AC$726:$AC$760 = 'CalHFA Addendum'!$B23),Application!$G$726:$G$760)</f>
        <v>0</v>
      </c>
      <c r="W23" s="2225"/>
      <c r="X23" s="2225"/>
      <c r="Y23" s="2225"/>
      <c r="Z23" s="2225"/>
      <c r="AA23" s="2226"/>
      <c r="AB23" s="2224" cm="1">
        <f t="array" ref="AB23">SUMPRODUCT((Application!$B$726:$B$760 = 'CalHFA Addendum'!AB$18)*(Application!$AC$726:$AC$760 = 'CalHFA Addendum'!$B23),Application!$G$726:$G$760)</f>
        <v>0</v>
      </c>
      <c r="AC23" s="2225"/>
      <c r="AD23" s="2225"/>
      <c r="AE23" s="2225"/>
      <c r="AF23" s="2225"/>
      <c r="AG23" s="2226"/>
      <c r="AH23" s="2224" cm="1">
        <f t="array" ref="AH23">SUMPRODUCT((Application!$B$726:$B$760 = 'CalHFA Addendum'!AH$18)*(Application!$AC$726:$AC$760 = 'CalHFA Addendum'!$B23),Application!$G$726:$G$760)</f>
        <v>0</v>
      </c>
      <c r="AI23" s="2225"/>
      <c r="AJ23" s="2225"/>
      <c r="AK23" s="2225"/>
      <c r="AL23" s="2225"/>
      <c r="AM23" s="2226"/>
      <c r="AN23" s="2224" cm="1">
        <f t="array" ref="AN23">SUMPRODUCT((Application!$B$726:$B$760 = 'CalHFA Addendum'!AN$18)*(Application!$AC$726:$AC$760 = 'CalHFA Addendum'!$B23),Application!$G$726:$G$760)</f>
        <v>0</v>
      </c>
      <c r="AO23" s="2225"/>
      <c r="AP23" s="2225"/>
      <c r="AQ23" s="2225"/>
      <c r="AR23" s="2225"/>
      <c r="AS23" s="2226"/>
      <c r="AT23" s="2209">
        <f t="shared" si="1"/>
        <v>0</v>
      </c>
      <c r="AU23" s="2210"/>
      <c r="AV23" s="2210"/>
      <c r="AW23" s="2210"/>
      <c r="AX23" s="2210"/>
      <c r="AY23" s="2211"/>
      <c r="AZ23" s="981"/>
      <c r="BA23" s="981"/>
      <c r="BB23" s="981"/>
      <c r="BC23" s="981"/>
      <c r="BD23" s="981"/>
      <c r="BE23" s="984"/>
    </row>
    <row r="24" spans="1:58" ht="14.4">
      <c r="A24" s="981"/>
      <c r="B24" s="2221">
        <v>0.8</v>
      </c>
      <c r="C24" s="2222"/>
      <c r="D24" s="2222"/>
      <c r="E24" s="2222"/>
      <c r="F24" s="2222"/>
      <c r="G24" s="2222"/>
      <c r="H24" s="2222"/>
      <c r="I24" s="2223"/>
      <c r="J24" s="2224">
        <f t="shared" si="0"/>
        <v>0</v>
      </c>
      <c r="K24" s="2225"/>
      <c r="L24" s="2225"/>
      <c r="M24" s="2225"/>
      <c r="N24" s="2225"/>
      <c r="O24" s="2226"/>
      <c r="P24" s="2224" cm="1">
        <f t="array" ref="P24">SUMPRODUCT((Application!$B$726:$B$760 = 'CalHFA Addendum'!P$18)*(Application!$AC$726:$AC$760 = 'CalHFA Addendum'!$B24),Application!$G$726:$G$760)</f>
        <v>0</v>
      </c>
      <c r="Q24" s="2225"/>
      <c r="R24" s="2225"/>
      <c r="S24" s="2225"/>
      <c r="T24" s="2225"/>
      <c r="U24" s="2226"/>
      <c r="V24" s="2224" cm="1">
        <f t="array" ref="V24">SUMPRODUCT((Application!$B$726:$B$760 = 'CalHFA Addendum'!V$18)*(Application!$AC$726:$AC$760 = 'CalHFA Addendum'!$B24),Application!$G$726:$G$760)</f>
        <v>0</v>
      </c>
      <c r="W24" s="2225"/>
      <c r="X24" s="2225"/>
      <c r="Y24" s="2225"/>
      <c r="Z24" s="2225"/>
      <c r="AA24" s="2226"/>
      <c r="AB24" s="2224" cm="1">
        <f t="array" ref="AB24">SUMPRODUCT((Application!$B$726:$B$760 = 'CalHFA Addendum'!AB$18)*(Application!$AC$726:$AC$760 = 'CalHFA Addendum'!$B24),Application!$G$726:$G$760)</f>
        <v>0</v>
      </c>
      <c r="AC24" s="2225"/>
      <c r="AD24" s="2225"/>
      <c r="AE24" s="2225"/>
      <c r="AF24" s="2225"/>
      <c r="AG24" s="2226"/>
      <c r="AH24" s="2224" cm="1">
        <f t="array" ref="AH24">SUMPRODUCT((Application!$B$726:$B$760 = 'CalHFA Addendum'!AH$18)*(Application!$AC$726:$AC$760 = 'CalHFA Addendum'!$B24),Application!$G$726:$G$760)</f>
        <v>0</v>
      </c>
      <c r="AI24" s="2225"/>
      <c r="AJ24" s="2225"/>
      <c r="AK24" s="2225"/>
      <c r="AL24" s="2225"/>
      <c r="AM24" s="2226"/>
      <c r="AN24" s="2224" cm="1">
        <f t="array" ref="AN24">SUMPRODUCT((Application!$B$726:$B$760 = 'CalHFA Addendum'!AN$18)*(Application!$AC$726:$AC$760 = 'CalHFA Addendum'!$B24),Application!$G$726:$G$760)</f>
        <v>0</v>
      </c>
      <c r="AO24" s="2225"/>
      <c r="AP24" s="2225"/>
      <c r="AQ24" s="2225"/>
      <c r="AR24" s="2225"/>
      <c r="AS24" s="2226"/>
      <c r="AT24" s="2209">
        <f t="shared" si="1"/>
        <v>0</v>
      </c>
      <c r="AU24" s="2210"/>
      <c r="AV24" s="2210"/>
      <c r="AW24" s="2210"/>
      <c r="AX24" s="2210"/>
      <c r="AY24" s="2211"/>
      <c r="AZ24" s="981"/>
      <c r="BA24" s="981"/>
      <c r="BB24" s="981"/>
      <c r="BC24" s="981"/>
      <c r="BD24" s="981"/>
      <c r="BE24" s="984"/>
    </row>
    <row r="25" spans="1:58" ht="14.4">
      <c r="A25" s="981"/>
      <c r="B25" s="2221">
        <v>0.9</v>
      </c>
      <c r="C25" s="2222"/>
      <c r="D25" s="2222"/>
      <c r="E25" s="2222"/>
      <c r="F25" s="2222"/>
      <c r="G25" s="2222"/>
      <c r="H25" s="2222"/>
      <c r="I25" s="2223"/>
      <c r="J25" s="2206"/>
      <c r="K25" s="2207"/>
      <c r="L25" s="2207"/>
      <c r="M25" s="2207"/>
      <c r="N25" s="2207"/>
      <c r="O25" s="2208"/>
      <c r="P25" s="2206"/>
      <c r="Q25" s="2207"/>
      <c r="R25" s="2207"/>
      <c r="S25" s="2207"/>
      <c r="T25" s="2207"/>
      <c r="U25" s="2208"/>
      <c r="V25" s="2206"/>
      <c r="W25" s="2207"/>
      <c r="X25" s="2207"/>
      <c r="Y25" s="2207"/>
      <c r="Z25" s="2207"/>
      <c r="AA25" s="2208"/>
      <c r="AB25" s="2206"/>
      <c r="AC25" s="2207"/>
      <c r="AD25" s="2207"/>
      <c r="AE25" s="2207"/>
      <c r="AF25" s="2207"/>
      <c r="AG25" s="2208"/>
      <c r="AH25" s="2206"/>
      <c r="AI25" s="2207"/>
      <c r="AJ25" s="2207"/>
      <c r="AK25" s="2207"/>
      <c r="AL25" s="2207"/>
      <c r="AM25" s="2208"/>
      <c r="AN25" s="2206"/>
      <c r="AO25" s="2207"/>
      <c r="AP25" s="2207"/>
      <c r="AQ25" s="2207"/>
      <c r="AR25" s="2207"/>
      <c r="AS25" s="2208"/>
      <c r="AT25" s="2209">
        <f t="shared" si="1"/>
        <v>0</v>
      </c>
      <c r="AU25" s="2210"/>
      <c r="AV25" s="2210"/>
      <c r="AW25" s="2210"/>
      <c r="AX25" s="2210"/>
      <c r="AY25" s="2211"/>
      <c r="AZ25" s="981"/>
      <c r="BA25" s="981"/>
      <c r="BB25" s="981"/>
      <c r="BC25" s="981"/>
      <c r="BD25" s="981"/>
      <c r="BE25" s="984"/>
    </row>
    <row r="26" spans="1:58" ht="14.4">
      <c r="A26" s="981"/>
      <c r="B26" s="2221">
        <v>1</v>
      </c>
      <c r="C26" s="2222"/>
      <c r="D26" s="2222"/>
      <c r="E26" s="2222"/>
      <c r="F26" s="2222"/>
      <c r="G26" s="2222"/>
      <c r="H26" s="2222"/>
      <c r="I26" s="2223"/>
      <c r="J26" s="2206"/>
      <c r="K26" s="2207"/>
      <c r="L26" s="2207"/>
      <c r="M26" s="2207"/>
      <c r="N26" s="2207"/>
      <c r="O26" s="2208"/>
      <c r="P26" s="2206"/>
      <c r="Q26" s="2207"/>
      <c r="R26" s="2207"/>
      <c r="S26" s="2207"/>
      <c r="T26" s="2207"/>
      <c r="U26" s="2208"/>
      <c r="V26" s="2206"/>
      <c r="W26" s="2207"/>
      <c r="X26" s="2207"/>
      <c r="Y26" s="2207"/>
      <c r="Z26" s="2207"/>
      <c r="AA26" s="2208"/>
      <c r="AB26" s="2206"/>
      <c r="AC26" s="2207"/>
      <c r="AD26" s="2207"/>
      <c r="AE26" s="2207"/>
      <c r="AF26" s="2207"/>
      <c r="AG26" s="2208"/>
      <c r="AH26" s="2206"/>
      <c r="AI26" s="2207"/>
      <c r="AJ26" s="2207"/>
      <c r="AK26" s="2207"/>
      <c r="AL26" s="2207"/>
      <c r="AM26" s="2208"/>
      <c r="AN26" s="2206"/>
      <c r="AO26" s="2207"/>
      <c r="AP26" s="2207"/>
      <c r="AQ26" s="2207"/>
      <c r="AR26" s="2207"/>
      <c r="AS26" s="2208"/>
      <c r="AT26" s="2209">
        <f t="shared" si="1"/>
        <v>0</v>
      </c>
      <c r="AU26" s="2210"/>
      <c r="AV26" s="2210"/>
      <c r="AW26" s="2210"/>
      <c r="AX26" s="2210"/>
      <c r="AY26" s="2211"/>
      <c r="AZ26" s="981"/>
      <c r="BA26" s="981"/>
      <c r="BB26" s="981"/>
      <c r="BC26" s="981"/>
      <c r="BD26" s="981"/>
      <c r="BE26" s="984"/>
    </row>
    <row r="27" spans="1:58" ht="14.4">
      <c r="A27" s="981"/>
      <c r="B27" s="2221">
        <v>1.2</v>
      </c>
      <c r="C27" s="2222"/>
      <c r="D27" s="2222"/>
      <c r="E27" s="2222"/>
      <c r="F27" s="2222"/>
      <c r="G27" s="2222"/>
      <c r="H27" s="2222"/>
      <c r="I27" s="2223"/>
      <c r="J27" s="2206"/>
      <c r="K27" s="2207"/>
      <c r="L27" s="2207"/>
      <c r="M27" s="2207"/>
      <c r="N27" s="2207"/>
      <c r="O27" s="2208"/>
      <c r="P27" s="2206"/>
      <c r="Q27" s="2207"/>
      <c r="R27" s="2207"/>
      <c r="S27" s="2207"/>
      <c r="T27" s="2207"/>
      <c r="U27" s="2208"/>
      <c r="V27" s="2206"/>
      <c r="W27" s="2207"/>
      <c r="X27" s="2207"/>
      <c r="Y27" s="2207"/>
      <c r="Z27" s="2207"/>
      <c r="AA27" s="2208"/>
      <c r="AB27" s="2206"/>
      <c r="AC27" s="2207"/>
      <c r="AD27" s="2207"/>
      <c r="AE27" s="2207"/>
      <c r="AF27" s="2207"/>
      <c r="AG27" s="2208"/>
      <c r="AH27" s="2206"/>
      <c r="AI27" s="2207"/>
      <c r="AJ27" s="2207"/>
      <c r="AK27" s="2207"/>
      <c r="AL27" s="2207"/>
      <c r="AM27" s="2208"/>
      <c r="AN27" s="2206"/>
      <c r="AO27" s="2207"/>
      <c r="AP27" s="2207"/>
      <c r="AQ27" s="2207"/>
      <c r="AR27" s="2207"/>
      <c r="AS27" s="2208"/>
      <c r="AT27" s="2209">
        <f t="shared" si="1"/>
        <v>0</v>
      </c>
      <c r="AU27" s="2210"/>
      <c r="AV27" s="2210"/>
      <c r="AW27" s="2210"/>
      <c r="AX27" s="2210"/>
      <c r="AY27" s="2211"/>
      <c r="AZ27" s="981"/>
      <c r="BA27" s="981"/>
      <c r="BB27" s="981"/>
      <c r="BC27" s="981"/>
      <c r="BD27" s="981"/>
      <c r="BE27" s="984"/>
    </row>
    <row r="28" spans="1:58" ht="15" thickBot="1">
      <c r="A28" s="981"/>
      <c r="B28" s="2212" t="s">
        <v>1840</v>
      </c>
      <c r="C28" s="2213"/>
      <c r="D28" s="2213"/>
      <c r="E28" s="2213"/>
      <c r="F28" s="2213"/>
      <c r="G28" s="2213"/>
      <c r="H28" s="2213"/>
      <c r="I28" s="2214"/>
      <c r="J28" s="2215">
        <f>SUM(P28:AS28)</f>
        <v>1</v>
      </c>
      <c r="K28" s="2216"/>
      <c r="L28" s="2216"/>
      <c r="M28" s="2216"/>
      <c r="N28" s="2216"/>
      <c r="O28" s="2217"/>
      <c r="P28" s="2215">
        <f>_xlfn.IFNA(VLOOKUP(P$18,Application!$J$781:$S$784,6,FALSE), 0)</f>
        <v>0</v>
      </c>
      <c r="Q28" s="2216"/>
      <c r="R28" s="2216"/>
      <c r="S28" s="2216"/>
      <c r="T28" s="2216"/>
      <c r="U28" s="2217"/>
      <c r="V28" s="2215">
        <f>_xlfn.IFNA(VLOOKUP(V$18,Application!$J$781:$S$784,6,FALSE), 0)</f>
        <v>0</v>
      </c>
      <c r="W28" s="2216"/>
      <c r="X28" s="2216"/>
      <c r="Y28" s="2216"/>
      <c r="Z28" s="2216"/>
      <c r="AA28" s="2217"/>
      <c r="AB28" s="2215">
        <f>_xlfn.IFNA(VLOOKUP(AB$18,Application!$J$781:$S$784,6,FALSE), 0)</f>
        <v>0</v>
      </c>
      <c r="AC28" s="2216"/>
      <c r="AD28" s="2216"/>
      <c r="AE28" s="2216"/>
      <c r="AF28" s="2216"/>
      <c r="AG28" s="2217"/>
      <c r="AH28" s="2215">
        <f>_xlfn.IFNA(VLOOKUP(AH$18,Application!$J$781:$S$784,6,FALSE), 0)</f>
        <v>1</v>
      </c>
      <c r="AI28" s="2216"/>
      <c r="AJ28" s="2216"/>
      <c r="AK28" s="2216"/>
      <c r="AL28" s="2216"/>
      <c r="AM28" s="2217"/>
      <c r="AN28" s="2215">
        <f>_xlfn.IFNA(VLOOKUP(AN$18,Application!$J$781:$S$784,6,FALSE), 0)</f>
        <v>0</v>
      </c>
      <c r="AO28" s="2216"/>
      <c r="AP28" s="2216"/>
      <c r="AQ28" s="2216"/>
      <c r="AR28" s="2216"/>
      <c r="AS28" s="2217"/>
      <c r="AT28" s="2218">
        <f t="shared" si="1"/>
        <v>0.01</v>
      </c>
      <c r="AU28" s="2219"/>
      <c r="AV28" s="2219"/>
      <c r="AW28" s="2219"/>
      <c r="AX28" s="2219"/>
      <c r="AY28" s="2220"/>
      <c r="AZ28" s="981"/>
      <c r="BA28" s="981"/>
      <c r="BB28" s="981"/>
      <c r="BC28" s="981"/>
      <c r="BD28" s="981"/>
      <c r="BE28" s="984"/>
    </row>
    <row r="29" spans="1:58" ht="15" thickBot="1">
      <c r="A29" s="981"/>
      <c r="B29" s="2195" t="s">
        <v>1838</v>
      </c>
      <c r="C29" s="2168"/>
      <c r="D29" s="2168"/>
      <c r="E29" s="2168"/>
      <c r="F29" s="2168"/>
      <c r="G29" s="2168"/>
      <c r="H29" s="2168"/>
      <c r="I29" s="2169"/>
      <c r="J29" s="2167">
        <f>SUM(J19:O28)</f>
        <v>100</v>
      </c>
      <c r="K29" s="2168"/>
      <c r="L29" s="2168"/>
      <c r="M29" s="2168"/>
      <c r="N29" s="2168"/>
      <c r="O29" s="2169"/>
      <c r="P29" s="2167">
        <f>SUM(P19:U28)</f>
        <v>4</v>
      </c>
      <c r="Q29" s="2168"/>
      <c r="R29" s="2168"/>
      <c r="S29" s="2168"/>
      <c r="T29" s="2168"/>
      <c r="U29" s="2169"/>
      <c r="V29" s="2167">
        <f>SUM(V19:AA28)</f>
        <v>45</v>
      </c>
      <c r="W29" s="2168"/>
      <c r="X29" s="2168"/>
      <c r="Y29" s="2168"/>
      <c r="Z29" s="2168"/>
      <c r="AA29" s="2169"/>
      <c r="AB29" s="2167">
        <f>SUM(AB19:AG28)</f>
        <v>25</v>
      </c>
      <c r="AC29" s="2168"/>
      <c r="AD29" s="2168"/>
      <c r="AE29" s="2168"/>
      <c r="AF29" s="2168"/>
      <c r="AG29" s="2169"/>
      <c r="AH29" s="2167">
        <f>SUM(AH19:AM28)</f>
        <v>26</v>
      </c>
      <c r="AI29" s="2168"/>
      <c r="AJ29" s="2168"/>
      <c r="AK29" s="2168"/>
      <c r="AL29" s="2168"/>
      <c r="AM29" s="2169"/>
      <c r="AN29" s="2167">
        <f>SUM(AN19:AS28)</f>
        <v>0</v>
      </c>
      <c r="AO29" s="2168"/>
      <c r="AP29" s="2168"/>
      <c r="AQ29" s="2168"/>
      <c r="AR29" s="2168"/>
      <c r="AS29" s="2169"/>
      <c r="AT29" s="2170">
        <f t="shared" si="1"/>
        <v>1</v>
      </c>
      <c r="AU29" s="2171"/>
      <c r="AV29" s="2171"/>
      <c r="AW29" s="2171"/>
      <c r="AX29" s="2171"/>
      <c r="AY29" s="2172"/>
      <c r="AZ29" s="981"/>
      <c r="BA29" s="981"/>
      <c r="BB29" s="981"/>
      <c r="BC29" s="981"/>
      <c r="BD29" s="981"/>
      <c r="BE29" s="984"/>
    </row>
    <row r="30" spans="1:58" ht="15" thickBot="1">
      <c r="A30" s="980"/>
      <c r="B30" s="981"/>
      <c r="C30" s="981"/>
      <c r="D30" s="981"/>
      <c r="E30" s="981"/>
      <c r="F30" s="981"/>
      <c r="G30" s="981"/>
      <c r="H30" s="981"/>
      <c r="I30" s="981"/>
      <c r="J30" s="981"/>
      <c r="K30" s="981"/>
      <c r="L30" s="981"/>
      <c r="M30" s="981"/>
      <c r="N30" s="981"/>
      <c r="O30" s="981"/>
      <c r="P30" s="981"/>
      <c r="Q30" s="981"/>
      <c r="R30" s="981"/>
      <c r="S30" s="981"/>
      <c r="T30" s="981"/>
      <c r="U30" s="981"/>
      <c r="V30" s="981"/>
      <c r="W30" s="981"/>
      <c r="X30" s="981"/>
      <c r="Y30" s="981"/>
      <c r="Z30" s="981"/>
      <c r="AA30" s="981"/>
      <c r="AB30" s="981"/>
      <c r="AC30" s="981"/>
      <c r="AD30" s="981"/>
      <c r="AE30" s="981"/>
      <c r="AF30" s="981"/>
      <c r="AG30" s="981"/>
      <c r="AH30" s="981"/>
      <c r="AI30" s="981"/>
      <c r="AJ30" s="981"/>
      <c r="AK30" s="981"/>
      <c r="AL30" s="981"/>
      <c r="AM30" s="981"/>
      <c r="AN30" s="981"/>
      <c r="AO30" s="981"/>
      <c r="AP30" s="981"/>
      <c r="AQ30" s="981"/>
      <c r="AR30" s="981"/>
      <c r="AS30" s="981"/>
      <c r="AT30" s="981"/>
      <c r="AU30" s="981"/>
      <c r="AV30" s="981"/>
      <c r="AW30" s="981"/>
      <c r="AX30" s="981"/>
      <c r="AY30" s="981"/>
      <c r="AZ30" s="981"/>
      <c r="BA30" s="981"/>
      <c r="BB30" s="981"/>
      <c r="BC30" s="981"/>
      <c r="BD30" s="981"/>
      <c r="BE30" s="984"/>
    </row>
    <row r="31" spans="1:58" ht="15" thickBot="1">
      <c r="A31" s="981"/>
      <c r="B31" s="2173" t="s">
        <v>1841</v>
      </c>
      <c r="C31" s="2174"/>
      <c r="D31" s="2174"/>
      <c r="E31" s="2174"/>
      <c r="F31" s="2174"/>
      <c r="G31" s="2174"/>
      <c r="H31" s="2174"/>
      <c r="I31" s="2174"/>
      <c r="J31" s="2174"/>
      <c r="K31" s="2174"/>
      <c r="L31" s="2174"/>
      <c r="M31" s="2174"/>
      <c r="N31" s="2174"/>
      <c r="O31" s="2174"/>
      <c r="P31" s="2174"/>
      <c r="Q31" s="2174"/>
      <c r="R31" s="2174"/>
      <c r="S31" s="2174"/>
      <c r="T31" s="2174"/>
      <c r="U31" s="2174"/>
      <c r="V31" s="2174"/>
      <c r="W31" s="2174"/>
      <c r="X31" s="2174"/>
      <c r="Y31" s="2174"/>
      <c r="Z31" s="2174"/>
      <c r="AA31" s="2174"/>
      <c r="AB31" s="2174"/>
      <c r="AC31" s="2174"/>
      <c r="AD31" s="2174"/>
      <c r="AE31" s="2174"/>
      <c r="AF31" s="2174"/>
      <c r="AG31" s="2174"/>
      <c r="AH31" s="2174"/>
      <c r="AI31" s="2174"/>
      <c r="AJ31" s="2174"/>
      <c r="AK31" s="2174"/>
      <c r="AL31" s="2174"/>
      <c r="AM31" s="2174"/>
      <c r="AN31" s="2174"/>
      <c r="AO31" s="2174"/>
      <c r="AP31" s="2174"/>
      <c r="AQ31" s="2174"/>
      <c r="AR31" s="2174"/>
      <c r="AS31" s="2174"/>
      <c r="AT31" s="2174"/>
      <c r="AU31" s="2174"/>
      <c r="AV31" s="2174"/>
      <c r="AW31" s="2174"/>
      <c r="AX31" s="2174"/>
      <c r="AY31" s="2174"/>
      <c r="AZ31" s="2174"/>
      <c r="BA31" s="2174"/>
      <c r="BB31" s="2174"/>
      <c r="BC31" s="2174"/>
      <c r="BD31" s="2175"/>
      <c r="BE31" s="984"/>
    </row>
    <row r="32" spans="1:58" ht="15" thickBot="1">
      <c r="A32" s="981"/>
      <c r="B32" s="2176" t="s">
        <v>1842</v>
      </c>
      <c r="C32" s="2177"/>
      <c r="D32" s="2177"/>
      <c r="E32" s="2177"/>
      <c r="F32" s="2177"/>
      <c r="G32" s="2177"/>
      <c r="H32" s="2177"/>
      <c r="I32" s="2177"/>
      <c r="J32" s="2180" t="s">
        <v>1843</v>
      </c>
      <c r="K32" s="2181"/>
      <c r="L32" s="2181"/>
      <c r="M32" s="2181"/>
      <c r="N32" s="2180" t="s">
        <v>1844</v>
      </c>
      <c r="O32" s="2181"/>
      <c r="P32" s="2181"/>
      <c r="Q32" s="2183"/>
      <c r="R32" s="2185" t="s">
        <v>1845</v>
      </c>
      <c r="S32" s="2186"/>
      <c r="T32" s="2186"/>
      <c r="U32" s="2186"/>
      <c r="V32" s="2186"/>
      <c r="W32" s="2186"/>
      <c r="X32" s="2186"/>
      <c r="Y32" s="2186"/>
      <c r="Z32" s="2186"/>
      <c r="AA32" s="2186"/>
      <c r="AB32" s="2186"/>
      <c r="AC32" s="2186"/>
      <c r="AD32" s="2186"/>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186"/>
      <c r="BB32" s="2186"/>
      <c r="BC32" s="2186"/>
      <c r="BD32" s="2187"/>
      <c r="BE32" s="984"/>
    </row>
    <row r="33" spans="1:58" ht="15" customHeight="1">
      <c r="A33" s="981"/>
      <c r="B33" s="2178"/>
      <c r="C33" s="2179"/>
      <c r="D33" s="2179"/>
      <c r="E33" s="2179"/>
      <c r="F33" s="2179"/>
      <c r="G33" s="2179"/>
      <c r="H33" s="2179"/>
      <c r="I33" s="2179"/>
      <c r="J33" s="2182"/>
      <c r="K33" s="2182"/>
      <c r="L33" s="2182"/>
      <c r="M33" s="2182"/>
      <c r="N33" s="2182"/>
      <c r="O33" s="2182"/>
      <c r="P33" s="2182"/>
      <c r="Q33" s="2184"/>
      <c r="R33" s="2188" t="s">
        <v>1846</v>
      </c>
      <c r="S33" s="2189"/>
      <c r="T33" s="2189"/>
      <c r="U33" s="2189"/>
      <c r="V33" s="2189"/>
      <c r="W33" s="2189"/>
      <c r="X33" s="2189"/>
      <c r="Y33" s="2189"/>
      <c r="Z33" s="2189"/>
      <c r="AA33" s="2189"/>
      <c r="AB33" s="2189"/>
      <c r="AC33" s="2189"/>
      <c r="AD33" s="2189"/>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189"/>
      <c r="BB33" s="2189"/>
      <c r="BC33" s="2189"/>
      <c r="BD33" s="2190"/>
      <c r="BE33" s="984"/>
    </row>
    <row r="34" spans="1:58" ht="15.75" customHeight="1" thickBot="1">
      <c r="A34" s="981"/>
      <c r="B34" s="2178"/>
      <c r="C34" s="2179"/>
      <c r="D34" s="2179"/>
      <c r="E34" s="2179"/>
      <c r="F34" s="2179"/>
      <c r="G34" s="2179"/>
      <c r="H34" s="2179"/>
      <c r="I34" s="2179"/>
      <c r="J34" s="2182"/>
      <c r="K34" s="2182"/>
      <c r="L34" s="2182"/>
      <c r="M34" s="2182"/>
      <c r="N34" s="2182"/>
      <c r="O34" s="2182"/>
      <c r="P34" s="2182"/>
      <c r="Q34" s="2184"/>
      <c r="R34" s="2191"/>
      <c r="S34" s="2192"/>
      <c r="T34" s="2192"/>
      <c r="U34" s="2192"/>
      <c r="V34" s="2192"/>
      <c r="W34" s="2192"/>
      <c r="X34" s="2192"/>
      <c r="Y34" s="2192"/>
      <c r="Z34" s="2192"/>
      <c r="AA34" s="2192"/>
      <c r="AB34" s="2192"/>
      <c r="AC34" s="2192"/>
      <c r="AD34" s="2192"/>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192"/>
      <c r="BB34" s="2192"/>
      <c r="BC34" s="2192"/>
      <c r="BD34" s="2193"/>
      <c r="BE34" s="984"/>
    </row>
    <row r="35" spans="1:58" ht="15.75" customHeight="1">
      <c r="A35" s="981"/>
      <c r="B35" s="2178"/>
      <c r="C35" s="2179"/>
      <c r="D35" s="2179"/>
      <c r="E35" s="2179"/>
      <c r="F35" s="2179"/>
      <c r="G35" s="2179"/>
      <c r="H35" s="2179"/>
      <c r="I35" s="2179"/>
      <c r="J35" s="2182"/>
      <c r="K35" s="2182"/>
      <c r="L35" s="2182"/>
      <c r="M35" s="2182"/>
      <c r="N35" s="2182"/>
      <c r="O35" s="2182"/>
      <c r="P35" s="2182"/>
      <c r="Q35" s="2182"/>
      <c r="R35" s="2194">
        <v>0.3</v>
      </c>
      <c r="S35" s="2194"/>
      <c r="T35" s="2194"/>
      <c r="U35" s="2194"/>
      <c r="V35" s="2194">
        <v>0.4</v>
      </c>
      <c r="W35" s="2194"/>
      <c r="X35" s="2194"/>
      <c r="Y35" s="2194"/>
      <c r="Z35" s="2194">
        <v>0.5</v>
      </c>
      <c r="AA35" s="2194"/>
      <c r="AB35" s="2194"/>
      <c r="AC35" s="2194"/>
      <c r="AD35" s="2194">
        <v>0.6</v>
      </c>
      <c r="AE35" s="2194"/>
      <c r="AF35" s="2194"/>
      <c r="AG35" s="2194"/>
      <c r="AH35" s="2194">
        <v>0.7</v>
      </c>
      <c r="AI35" s="2194"/>
      <c r="AJ35" s="2194"/>
      <c r="AK35" s="2194"/>
      <c r="AL35" s="2199">
        <v>0.8</v>
      </c>
      <c r="AM35" s="2200"/>
      <c r="AN35" s="2200"/>
      <c r="AO35" s="2201"/>
      <c r="AP35" s="2202">
        <v>1.2</v>
      </c>
      <c r="AQ35" s="2203"/>
      <c r="AR35" s="2204"/>
      <c r="AS35" s="2196" t="s">
        <v>1847</v>
      </c>
      <c r="AT35" s="2197"/>
      <c r="AU35" s="2197"/>
      <c r="AV35" s="2197"/>
      <c r="AW35" s="2197"/>
      <c r="AX35" s="2205"/>
      <c r="AY35" s="2196" t="s">
        <v>1848</v>
      </c>
      <c r="AZ35" s="2197"/>
      <c r="BA35" s="2197"/>
      <c r="BB35" s="2197"/>
      <c r="BC35" s="2197"/>
      <c r="BD35" s="2198"/>
      <c r="BE35" s="984"/>
    </row>
    <row r="36" spans="1:58" ht="15.75" customHeight="1">
      <c r="A36" s="981"/>
      <c r="B36" s="2100" t="s">
        <v>1849</v>
      </c>
      <c r="C36" s="2101"/>
      <c r="D36" s="2101"/>
      <c r="E36" s="2101"/>
      <c r="F36" s="2101"/>
      <c r="G36" s="2101"/>
      <c r="H36" s="2101"/>
      <c r="I36" s="2101"/>
      <c r="J36" s="2165" t="s">
        <v>1850</v>
      </c>
      <c r="K36" s="2165"/>
      <c r="L36" s="2165"/>
      <c r="M36" s="2165"/>
      <c r="N36" s="2165">
        <v>55</v>
      </c>
      <c r="O36" s="2165"/>
      <c r="P36" s="2165"/>
      <c r="Q36" s="2165"/>
      <c r="R36" s="2166"/>
      <c r="S36" s="2166"/>
      <c r="T36" s="2166"/>
      <c r="U36" s="2166"/>
      <c r="V36" s="2166"/>
      <c r="W36" s="2166"/>
      <c r="X36" s="2166"/>
      <c r="Y36" s="2166"/>
      <c r="Z36" s="2166"/>
      <c r="AA36" s="2166"/>
      <c r="AB36" s="2166"/>
      <c r="AC36" s="2166"/>
      <c r="AD36" s="2166"/>
      <c r="AE36" s="2166"/>
      <c r="AF36" s="2166"/>
      <c r="AG36" s="2166"/>
      <c r="AH36" s="2166"/>
      <c r="AI36" s="2166"/>
      <c r="AJ36" s="2166"/>
      <c r="AK36" s="2166"/>
      <c r="AL36" s="2150"/>
      <c r="AM36" s="2151"/>
      <c r="AN36" s="2151"/>
      <c r="AO36" s="2152"/>
      <c r="AP36" s="2150"/>
      <c r="AQ36" s="2151"/>
      <c r="AR36" s="2152"/>
      <c r="AS36" s="2153">
        <f t="shared" ref="AS36:AS47" si="2">SUM(R36:AR36)</f>
        <v>0</v>
      </c>
      <c r="AT36" s="2154"/>
      <c r="AU36" s="2154"/>
      <c r="AV36" s="2154"/>
      <c r="AW36" s="2154"/>
      <c r="AX36" s="2155"/>
      <c r="AY36" s="2156">
        <f t="shared" ref="AY36:AY47" si="3">AS36/$J$29</f>
        <v>0</v>
      </c>
      <c r="AZ36" s="2157"/>
      <c r="BA36" s="2157"/>
      <c r="BB36" s="2157"/>
      <c r="BC36" s="2157"/>
      <c r="BD36" s="2158"/>
      <c r="BE36" s="984"/>
    </row>
    <row r="37" spans="1:58" ht="15.75" customHeight="1">
      <c r="A37" s="981"/>
      <c r="B37" s="2100" t="s">
        <v>1851</v>
      </c>
      <c r="C37" s="2101"/>
      <c r="D37" s="2101"/>
      <c r="E37" s="2101"/>
      <c r="F37" s="2101"/>
      <c r="G37" s="2101"/>
      <c r="H37" s="2101"/>
      <c r="I37" s="2101"/>
      <c r="J37" s="2165" t="s">
        <v>1852</v>
      </c>
      <c r="K37" s="2165"/>
      <c r="L37" s="2165"/>
      <c r="M37" s="2165"/>
      <c r="N37" s="2165">
        <v>55</v>
      </c>
      <c r="O37" s="2165"/>
      <c r="P37" s="2165"/>
      <c r="Q37" s="2165"/>
      <c r="R37" s="2166"/>
      <c r="S37" s="2166"/>
      <c r="T37" s="2166"/>
      <c r="U37" s="2166"/>
      <c r="V37" s="2166"/>
      <c r="W37" s="2166"/>
      <c r="X37" s="2166"/>
      <c r="Y37" s="2166"/>
      <c r="Z37" s="2166"/>
      <c r="AA37" s="2166"/>
      <c r="AB37" s="2166"/>
      <c r="AC37" s="2166"/>
      <c r="AD37" s="2166"/>
      <c r="AE37" s="2166"/>
      <c r="AF37" s="2166"/>
      <c r="AG37" s="2166"/>
      <c r="AH37" s="2166"/>
      <c r="AI37" s="2166"/>
      <c r="AJ37" s="2166"/>
      <c r="AK37" s="2166"/>
      <c r="AL37" s="2150"/>
      <c r="AM37" s="2151"/>
      <c r="AN37" s="2151"/>
      <c r="AO37" s="2152"/>
      <c r="AP37" s="2150"/>
      <c r="AQ37" s="2151"/>
      <c r="AR37" s="2152"/>
      <c r="AS37" s="2153">
        <f t="shared" si="2"/>
        <v>0</v>
      </c>
      <c r="AT37" s="2154"/>
      <c r="AU37" s="2154"/>
      <c r="AV37" s="2154"/>
      <c r="AW37" s="2154"/>
      <c r="AX37" s="2155"/>
      <c r="AY37" s="2156">
        <f t="shared" si="3"/>
        <v>0</v>
      </c>
      <c r="AZ37" s="2157"/>
      <c r="BA37" s="2157"/>
      <c r="BB37" s="2157"/>
      <c r="BC37" s="2157"/>
      <c r="BD37" s="2158"/>
      <c r="BE37" s="984"/>
    </row>
    <row r="38" spans="1:58" ht="15.75" customHeight="1">
      <c r="A38" s="981"/>
      <c r="B38" s="2100" t="s">
        <v>1853</v>
      </c>
      <c r="C38" s="2101"/>
      <c r="D38" s="2101"/>
      <c r="E38" s="2101"/>
      <c r="F38" s="2101"/>
      <c r="G38" s="2101"/>
      <c r="H38" s="2101"/>
      <c r="I38" s="2101"/>
      <c r="J38" s="2165" t="s">
        <v>1854</v>
      </c>
      <c r="K38" s="2165"/>
      <c r="L38" s="2165"/>
      <c r="M38" s="2165"/>
      <c r="N38" s="2165">
        <v>55</v>
      </c>
      <c r="O38" s="2165"/>
      <c r="P38" s="2165"/>
      <c r="Q38" s="2165"/>
      <c r="R38" s="2166"/>
      <c r="S38" s="2166"/>
      <c r="T38" s="2166"/>
      <c r="U38" s="2166"/>
      <c r="V38" s="2166"/>
      <c r="W38" s="2166"/>
      <c r="X38" s="2166"/>
      <c r="Y38" s="2166"/>
      <c r="Z38" s="2166"/>
      <c r="AA38" s="2166"/>
      <c r="AB38" s="2166"/>
      <c r="AC38" s="2166"/>
      <c r="AD38" s="2166"/>
      <c r="AE38" s="2166"/>
      <c r="AF38" s="2166"/>
      <c r="AG38" s="2166"/>
      <c r="AH38" s="2166"/>
      <c r="AI38" s="2166"/>
      <c r="AJ38" s="2166"/>
      <c r="AK38" s="2166"/>
      <c r="AL38" s="2150"/>
      <c r="AM38" s="2151"/>
      <c r="AN38" s="2151"/>
      <c r="AO38" s="2152"/>
      <c r="AP38" s="2150"/>
      <c r="AQ38" s="2151"/>
      <c r="AR38" s="2152"/>
      <c r="AS38" s="2153">
        <f t="shared" si="2"/>
        <v>0</v>
      </c>
      <c r="AT38" s="2154"/>
      <c r="AU38" s="2154"/>
      <c r="AV38" s="2154"/>
      <c r="AW38" s="2154"/>
      <c r="AX38" s="2155"/>
      <c r="AY38" s="2156">
        <f t="shared" si="3"/>
        <v>0</v>
      </c>
      <c r="AZ38" s="2157"/>
      <c r="BA38" s="2157"/>
      <c r="BB38" s="2157"/>
      <c r="BC38" s="2157"/>
      <c r="BD38" s="2158"/>
      <c r="BE38" s="984"/>
    </row>
    <row r="39" spans="1:58" ht="15.75" customHeight="1">
      <c r="A39" s="981"/>
      <c r="B39" s="2100" t="s">
        <v>1855</v>
      </c>
      <c r="C39" s="2101"/>
      <c r="D39" s="2101"/>
      <c r="E39" s="2101"/>
      <c r="F39" s="2101"/>
      <c r="G39" s="2101"/>
      <c r="H39" s="2101"/>
      <c r="I39" s="2101"/>
      <c r="J39" s="2165"/>
      <c r="K39" s="2165"/>
      <c r="L39" s="2165"/>
      <c r="M39" s="2165"/>
      <c r="N39" s="2165"/>
      <c r="O39" s="2165"/>
      <c r="P39" s="2165"/>
      <c r="Q39" s="2165"/>
      <c r="R39" s="2166"/>
      <c r="S39" s="2166"/>
      <c r="T39" s="2166"/>
      <c r="U39" s="2166"/>
      <c r="V39" s="2166"/>
      <c r="W39" s="2166"/>
      <c r="X39" s="2166"/>
      <c r="Y39" s="2166"/>
      <c r="Z39" s="2166"/>
      <c r="AA39" s="2166"/>
      <c r="AB39" s="2166"/>
      <c r="AC39" s="2166"/>
      <c r="AD39" s="2166"/>
      <c r="AE39" s="2166"/>
      <c r="AF39" s="2166"/>
      <c r="AG39" s="2166"/>
      <c r="AH39" s="2166"/>
      <c r="AI39" s="2166"/>
      <c r="AJ39" s="2166"/>
      <c r="AK39" s="2166"/>
      <c r="AL39" s="2150"/>
      <c r="AM39" s="2151"/>
      <c r="AN39" s="2151"/>
      <c r="AO39" s="2152"/>
      <c r="AP39" s="2150"/>
      <c r="AQ39" s="2151"/>
      <c r="AR39" s="2152"/>
      <c r="AS39" s="2153">
        <f t="shared" si="2"/>
        <v>0</v>
      </c>
      <c r="AT39" s="2154"/>
      <c r="AU39" s="2154"/>
      <c r="AV39" s="2154"/>
      <c r="AW39" s="2154"/>
      <c r="AX39" s="2155"/>
      <c r="AY39" s="2156">
        <f t="shared" si="3"/>
        <v>0</v>
      </c>
      <c r="AZ39" s="2157"/>
      <c r="BA39" s="2157"/>
      <c r="BB39" s="2157"/>
      <c r="BC39" s="2157"/>
      <c r="BD39" s="2158"/>
      <c r="BE39" s="984"/>
    </row>
    <row r="40" spans="1:58" ht="15.75" customHeight="1">
      <c r="A40" s="981"/>
      <c r="B40" s="2100" t="s">
        <v>1855</v>
      </c>
      <c r="C40" s="2101"/>
      <c r="D40" s="2101"/>
      <c r="E40" s="2101"/>
      <c r="F40" s="2101"/>
      <c r="G40" s="2101"/>
      <c r="H40" s="2101"/>
      <c r="I40" s="2101"/>
      <c r="J40" s="2165"/>
      <c r="K40" s="2165"/>
      <c r="L40" s="2165"/>
      <c r="M40" s="2165"/>
      <c r="N40" s="2165"/>
      <c r="O40" s="2165"/>
      <c r="P40" s="2165"/>
      <c r="Q40" s="2165"/>
      <c r="R40" s="2166"/>
      <c r="S40" s="2166"/>
      <c r="T40" s="2166"/>
      <c r="U40" s="2166"/>
      <c r="V40" s="2166"/>
      <c r="W40" s="2166"/>
      <c r="X40" s="2166"/>
      <c r="Y40" s="2166"/>
      <c r="Z40" s="2166"/>
      <c r="AA40" s="2166"/>
      <c r="AB40" s="2166"/>
      <c r="AC40" s="2166"/>
      <c r="AD40" s="2166"/>
      <c r="AE40" s="2166"/>
      <c r="AF40" s="2166"/>
      <c r="AG40" s="2166"/>
      <c r="AH40" s="2166"/>
      <c r="AI40" s="2166"/>
      <c r="AJ40" s="2166"/>
      <c r="AK40" s="2166"/>
      <c r="AL40" s="2150"/>
      <c r="AM40" s="2151"/>
      <c r="AN40" s="2151"/>
      <c r="AO40" s="2152"/>
      <c r="AP40" s="2150"/>
      <c r="AQ40" s="2151"/>
      <c r="AR40" s="2152"/>
      <c r="AS40" s="2153">
        <f t="shared" si="2"/>
        <v>0</v>
      </c>
      <c r="AT40" s="2154"/>
      <c r="AU40" s="2154"/>
      <c r="AV40" s="2154"/>
      <c r="AW40" s="2154"/>
      <c r="AX40" s="2155"/>
      <c r="AY40" s="2156">
        <f t="shared" si="3"/>
        <v>0</v>
      </c>
      <c r="AZ40" s="2157"/>
      <c r="BA40" s="2157"/>
      <c r="BB40" s="2157"/>
      <c r="BC40" s="2157"/>
      <c r="BD40" s="2158"/>
      <c r="BE40" s="984"/>
    </row>
    <row r="41" spans="1:58" ht="15.75" customHeight="1">
      <c r="A41" s="981"/>
      <c r="B41" s="2100" t="s">
        <v>1856</v>
      </c>
      <c r="C41" s="2101"/>
      <c r="D41" s="2101"/>
      <c r="E41" s="2101"/>
      <c r="F41" s="2101"/>
      <c r="G41" s="2101"/>
      <c r="H41" s="2101"/>
      <c r="I41" s="2101"/>
      <c r="J41" s="2165"/>
      <c r="K41" s="2165"/>
      <c r="L41" s="2165"/>
      <c r="M41" s="2165"/>
      <c r="N41" s="2165"/>
      <c r="O41" s="2165"/>
      <c r="P41" s="2165"/>
      <c r="Q41" s="2165"/>
      <c r="R41" s="2166"/>
      <c r="S41" s="2166"/>
      <c r="T41" s="2166"/>
      <c r="U41" s="2166"/>
      <c r="V41" s="2166"/>
      <c r="W41" s="2166"/>
      <c r="X41" s="2166"/>
      <c r="Y41" s="2166"/>
      <c r="Z41" s="2166"/>
      <c r="AA41" s="2166"/>
      <c r="AB41" s="2166"/>
      <c r="AC41" s="2166"/>
      <c r="AD41" s="2166"/>
      <c r="AE41" s="2166"/>
      <c r="AF41" s="2166"/>
      <c r="AG41" s="2166"/>
      <c r="AH41" s="2166"/>
      <c r="AI41" s="2166"/>
      <c r="AJ41" s="2166"/>
      <c r="AK41" s="2166"/>
      <c r="AL41" s="2150"/>
      <c r="AM41" s="2151"/>
      <c r="AN41" s="2151"/>
      <c r="AO41" s="2152"/>
      <c r="AP41" s="2150"/>
      <c r="AQ41" s="2151"/>
      <c r="AR41" s="2152"/>
      <c r="AS41" s="2153">
        <f t="shared" si="2"/>
        <v>0</v>
      </c>
      <c r="AT41" s="2154"/>
      <c r="AU41" s="2154"/>
      <c r="AV41" s="2154"/>
      <c r="AW41" s="2154"/>
      <c r="AX41" s="2155"/>
      <c r="AY41" s="2156">
        <f t="shared" si="3"/>
        <v>0</v>
      </c>
      <c r="AZ41" s="2157"/>
      <c r="BA41" s="2157"/>
      <c r="BB41" s="2157"/>
      <c r="BC41" s="2157"/>
      <c r="BD41" s="2158"/>
      <c r="BE41" s="984"/>
    </row>
    <row r="42" spans="1:58" ht="15.75" customHeight="1">
      <c r="A42" s="981"/>
      <c r="B42" s="2100" t="s">
        <v>1856</v>
      </c>
      <c r="C42" s="2101"/>
      <c r="D42" s="2101"/>
      <c r="E42" s="2101"/>
      <c r="F42" s="2101"/>
      <c r="G42" s="2101"/>
      <c r="H42" s="2101"/>
      <c r="I42" s="2101"/>
      <c r="J42" s="2165"/>
      <c r="K42" s="2165"/>
      <c r="L42" s="2165"/>
      <c r="M42" s="2165"/>
      <c r="N42" s="2165"/>
      <c r="O42" s="2165"/>
      <c r="P42" s="2165"/>
      <c r="Q42" s="2165"/>
      <c r="R42" s="2166"/>
      <c r="S42" s="2166"/>
      <c r="T42" s="2166"/>
      <c r="U42" s="2166"/>
      <c r="V42" s="2166"/>
      <c r="W42" s="2166"/>
      <c r="X42" s="2166"/>
      <c r="Y42" s="2166"/>
      <c r="Z42" s="2166"/>
      <c r="AA42" s="2166"/>
      <c r="AB42" s="2166"/>
      <c r="AC42" s="2166"/>
      <c r="AD42" s="2166"/>
      <c r="AE42" s="2166"/>
      <c r="AF42" s="2166"/>
      <c r="AG42" s="2166"/>
      <c r="AH42" s="2166"/>
      <c r="AI42" s="2166"/>
      <c r="AJ42" s="2166"/>
      <c r="AK42" s="2166"/>
      <c r="AL42" s="2150"/>
      <c r="AM42" s="2151"/>
      <c r="AN42" s="2151"/>
      <c r="AO42" s="2152"/>
      <c r="AP42" s="2150"/>
      <c r="AQ42" s="2151"/>
      <c r="AR42" s="2152"/>
      <c r="AS42" s="2153">
        <f t="shared" si="2"/>
        <v>0</v>
      </c>
      <c r="AT42" s="2154"/>
      <c r="AU42" s="2154"/>
      <c r="AV42" s="2154"/>
      <c r="AW42" s="2154"/>
      <c r="AX42" s="2155"/>
      <c r="AY42" s="2156">
        <f t="shared" si="3"/>
        <v>0</v>
      </c>
      <c r="AZ42" s="2157"/>
      <c r="BA42" s="2157"/>
      <c r="BB42" s="2157"/>
      <c r="BC42" s="2157"/>
      <c r="BD42" s="2158"/>
      <c r="BE42" s="984"/>
    </row>
    <row r="43" spans="1:58" ht="15.75" customHeight="1">
      <c r="A43" s="981"/>
      <c r="B43" s="2105" t="s">
        <v>1857</v>
      </c>
      <c r="C43" s="2106"/>
      <c r="D43" s="2106"/>
      <c r="E43" s="2106"/>
      <c r="F43" s="2106"/>
      <c r="G43" s="2106"/>
      <c r="H43" s="2106"/>
      <c r="I43" s="2106"/>
      <c r="J43" s="2165"/>
      <c r="K43" s="2165"/>
      <c r="L43" s="2165"/>
      <c r="M43" s="2165"/>
      <c r="N43" s="2165"/>
      <c r="O43" s="2165"/>
      <c r="P43" s="2165"/>
      <c r="Q43" s="2165"/>
      <c r="R43" s="2166"/>
      <c r="S43" s="2166"/>
      <c r="T43" s="2166"/>
      <c r="U43" s="2166"/>
      <c r="V43" s="2166"/>
      <c r="W43" s="2166"/>
      <c r="X43" s="2166"/>
      <c r="Y43" s="2166"/>
      <c r="Z43" s="2166"/>
      <c r="AA43" s="2166"/>
      <c r="AB43" s="2166"/>
      <c r="AC43" s="2166"/>
      <c r="AD43" s="2166"/>
      <c r="AE43" s="2166"/>
      <c r="AF43" s="2166"/>
      <c r="AG43" s="2166"/>
      <c r="AH43" s="2166"/>
      <c r="AI43" s="2166"/>
      <c r="AJ43" s="2166"/>
      <c r="AK43" s="2166"/>
      <c r="AL43" s="2150"/>
      <c r="AM43" s="2151"/>
      <c r="AN43" s="2151"/>
      <c r="AO43" s="2152"/>
      <c r="AP43" s="2150"/>
      <c r="AQ43" s="2151"/>
      <c r="AR43" s="2152"/>
      <c r="AS43" s="2153">
        <f t="shared" si="2"/>
        <v>0</v>
      </c>
      <c r="AT43" s="2154"/>
      <c r="AU43" s="2154"/>
      <c r="AV43" s="2154"/>
      <c r="AW43" s="2154"/>
      <c r="AX43" s="2155"/>
      <c r="AY43" s="2156">
        <f t="shared" si="3"/>
        <v>0</v>
      </c>
      <c r="AZ43" s="2157"/>
      <c r="BA43" s="2157"/>
      <c r="BB43" s="2157"/>
      <c r="BC43" s="2157"/>
      <c r="BD43" s="2158"/>
      <c r="BE43" s="984"/>
    </row>
    <row r="44" spans="1:58" ht="15.75" customHeight="1">
      <c r="A44" s="981"/>
      <c r="B44" s="2105" t="s">
        <v>1858</v>
      </c>
      <c r="C44" s="2106"/>
      <c r="D44" s="2106"/>
      <c r="E44" s="2106"/>
      <c r="F44" s="2106"/>
      <c r="G44" s="2106"/>
      <c r="H44" s="2106"/>
      <c r="I44" s="2106"/>
      <c r="J44" s="2165"/>
      <c r="K44" s="2165"/>
      <c r="L44" s="2165"/>
      <c r="M44" s="2165"/>
      <c r="N44" s="2165"/>
      <c r="O44" s="2165"/>
      <c r="P44" s="2165"/>
      <c r="Q44" s="2165"/>
      <c r="R44" s="2166"/>
      <c r="S44" s="2166"/>
      <c r="T44" s="2166"/>
      <c r="U44" s="2166"/>
      <c r="V44" s="2166"/>
      <c r="W44" s="2166"/>
      <c r="X44" s="2166"/>
      <c r="Y44" s="2166"/>
      <c r="Z44" s="2166"/>
      <c r="AA44" s="2166"/>
      <c r="AB44" s="2166"/>
      <c r="AC44" s="2166"/>
      <c r="AD44" s="2166"/>
      <c r="AE44" s="2166"/>
      <c r="AF44" s="2166"/>
      <c r="AG44" s="2166"/>
      <c r="AH44" s="2166"/>
      <c r="AI44" s="2166"/>
      <c r="AJ44" s="2166"/>
      <c r="AK44" s="2166"/>
      <c r="AL44" s="2150"/>
      <c r="AM44" s="2151"/>
      <c r="AN44" s="2151"/>
      <c r="AO44" s="2152"/>
      <c r="AP44" s="2150"/>
      <c r="AQ44" s="2151"/>
      <c r="AR44" s="2152"/>
      <c r="AS44" s="2153">
        <f t="shared" si="2"/>
        <v>0</v>
      </c>
      <c r="AT44" s="2154"/>
      <c r="AU44" s="2154"/>
      <c r="AV44" s="2154"/>
      <c r="AW44" s="2154"/>
      <c r="AX44" s="2155"/>
      <c r="AY44" s="2156">
        <f t="shared" si="3"/>
        <v>0</v>
      </c>
      <c r="AZ44" s="2157"/>
      <c r="BA44" s="2157"/>
      <c r="BB44" s="2157"/>
      <c r="BC44" s="2157"/>
      <c r="BD44" s="2158"/>
      <c r="BE44" s="984"/>
    </row>
    <row r="45" spans="1:58" ht="15.75" customHeight="1">
      <c r="A45" s="981"/>
      <c r="B45" s="2105" t="s">
        <v>1859</v>
      </c>
      <c r="C45" s="2106"/>
      <c r="D45" s="2106"/>
      <c r="E45" s="2106"/>
      <c r="F45" s="2106"/>
      <c r="G45" s="2106"/>
      <c r="H45" s="2106"/>
      <c r="I45" s="2106"/>
      <c r="J45" s="2165"/>
      <c r="K45" s="2165"/>
      <c r="L45" s="2165"/>
      <c r="M45" s="2165"/>
      <c r="N45" s="2165"/>
      <c r="O45" s="2165"/>
      <c r="P45" s="2165"/>
      <c r="Q45" s="2165"/>
      <c r="R45" s="2166"/>
      <c r="S45" s="2166"/>
      <c r="T45" s="2166"/>
      <c r="U45" s="2166"/>
      <c r="V45" s="2166"/>
      <c r="W45" s="2166"/>
      <c r="X45" s="2166"/>
      <c r="Y45" s="2166"/>
      <c r="Z45" s="2166"/>
      <c r="AA45" s="2166"/>
      <c r="AB45" s="2166"/>
      <c r="AC45" s="2166"/>
      <c r="AD45" s="2166"/>
      <c r="AE45" s="2166"/>
      <c r="AF45" s="2166"/>
      <c r="AG45" s="2166"/>
      <c r="AH45" s="2166"/>
      <c r="AI45" s="2166"/>
      <c r="AJ45" s="2166"/>
      <c r="AK45" s="2166"/>
      <c r="AL45" s="2150"/>
      <c r="AM45" s="2151"/>
      <c r="AN45" s="2151"/>
      <c r="AO45" s="2152"/>
      <c r="AP45" s="2150"/>
      <c r="AQ45" s="2151"/>
      <c r="AR45" s="2152"/>
      <c r="AS45" s="2153">
        <f t="shared" si="2"/>
        <v>0</v>
      </c>
      <c r="AT45" s="2154"/>
      <c r="AU45" s="2154"/>
      <c r="AV45" s="2154"/>
      <c r="AW45" s="2154"/>
      <c r="AX45" s="2155"/>
      <c r="AY45" s="2156">
        <f t="shared" si="3"/>
        <v>0</v>
      </c>
      <c r="AZ45" s="2157"/>
      <c r="BA45" s="2157"/>
      <c r="BB45" s="2157"/>
      <c r="BC45" s="2157"/>
      <c r="BD45" s="2158"/>
      <c r="BE45" s="984"/>
    </row>
    <row r="46" spans="1:58" ht="15.75" customHeight="1">
      <c r="A46" s="981"/>
      <c r="B46" s="2105" t="s">
        <v>1860</v>
      </c>
      <c r="C46" s="2106"/>
      <c r="D46" s="2106"/>
      <c r="E46" s="2106"/>
      <c r="F46" s="2106"/>
      <c r="G46" s="2106"/>
      <c r="H46" s="2106"/>
      <c r="I46" s="2106"/>
      <c r="J46" s="2165"/>
      <c r="K46" s="2165"/>
      <c r="L46" s="2165"/>
      <c r="M46" s="2165"/>
      <c r="N46" s="2165">
        <v>99</v>
      </c>
      <c r="O46" s="2165"/>
      <c r="P46" s="2165"/>
      <c r="Q46" s="2165"/>
      <c r="R46" s="2166"/>
      <c r="S46" s="2166"/>
      <c r="T46" s="2166"/>
      <c r="U46" s="2166"/>
      <c r="V46" s="2166"/>
      <c r="W46" s="2166"/>
      <c r="X46" s="2166"/>
      <c r="Y46" s="2166"/>
      <c r="Z46" s="2166"/>
      <c r="AA46" s="2166"/>
      <c r="AB46" s="2166"/>
      <c r="AC46" s="2166"/>
      <c r="AD46" s="2166"/>
      <c r="AE46" s="2166"/>
      <c r="AF46" s="2166"/>
      <c r="AG46" s="2166"/>
      <c r="AH46" s="2166"/>
      <c r="AI46" s="2166"/>
      <c r="AJ46" s="2166"/>
      <c r="AK46" s="2166"/>
      <c r="AL46" s="2150"/>
      <c r="AM46" s="2151"/>
      <c r="AN46" s="2151"/>
      <c r="AO46" s="2152"/>
      <c r="AP46" s="2150"/>
      <c r="AQ46" s="2151"/>
      <c r="AR46" s="2152"/>
      <c r="AS46" s="2153">
        <f t="shared" si="2"/>
        <v>0</v>
      </c>
      <c r="AT46" s="2154"/>
      <c r="AU46" s="2154"/>
      <c r="AV46" s="2154"/>
      <c r="AW46" s="2154"/>
      <c r="AX46" s="2155"/>
      <c r="AY46" s="2156">
        <f t="shared" si="3"/>
        <v>0</v>
      </c>
      <c r="AZ46" s="2157"/>
      <c r="BA46" s="2157"/>
      <c r="BB46" s="2157"/>
      <c r="BC46" s="2157"/>
      <c r="BD46" s="2158"/>
      <c r="BE46" s="984"/>
    </row>
    <row r="47" spans="1:58" ht="15.75" customHeight="1" thickBot="1">
      <c r="A47" s="981"/>
      <c r="B47" s="2159" t="s">
        <v>1064</v>
      </c>
      <c r="C47" s="2160"/>
      <c r="D47" s="2160"/>
      <c r="E47" s="2160"/>
      <c r="F47" s="2160"/>
      <c r="G47" s="2160"/>
      <c r="H47" s="2160"/>
      <c r="I47" s="2160"/>
      <c r="J47" s="2161"/>
      <c r="K47" s="2161"/>
      <c r="L47" s="2161"/>
      <c r="M47" s="2161"/>
      <c r="N47" s="2161"/>
      <c r="O47" s="2161"/>
      <c r="P47" s="2161"/>
      <c r="Q47" s="2161"/>
      <c r="R47" s="2146"/>
      <c r="S47" s="2146"/>
      <c r="T47" s="2146"/>
      <c r="U47" s="2146"/>
      <c r="V47" s="2146"/>
      <c r="W47" s="2146"/>
      <c r="X47" s="2146"/>
      <c r="Y47" s="2146"/>
      <c r="Z47" s="2146"/>
      <c r="AA47" s="2146"/>
      <c r="AB47" s="2146"/>
      <c r="AC47" s="2146"/>
      <c r="AD47" s="2146"/>
      <c r="AE47" s="2146"/>
      <c r="AF47" s="2146"/>
      <c r="AG47" s="2146"/>
      <c r="AH47" s="2146"/>
      <c r="AI47" s="2146"/>
      <c r="AJ47" s="2146"/>
      <c r="AK47" s="2146"/>
      <c r="AL47" s="2147"/>
      <c r="AM47" s="2148"/>
      <c r="AN47" s="2148"/>
      <c r="AO47" s="2149"/>
      <c r="AP47" s="2147"/>
      <c r="AQ47" s="2148"/>
      <c r="AR47" s="2149"/>
      <c r="AS47" s="2153">
        <f t="shared" si="2"/>
        <v>0</v>
      </c>
      <c r="AT47" s="2154"/>
      <c r="AU47" s="2154"/>
      <c r="AV47" s="2154"/>
      <c r="AW47" s="2154"/>
      <c r="AX47" s="2155"/>
      <c r="AY47" s="2162">
        <f t="shared" si="3"/>
        <v>0</v>
      </c>
      <c r="AZ47" s="2163"/>
      <c r="BA47" s="2163"/>
      <c r="BB47" s="2163"/>
      <c r="BC47" s="2163"/>
      <c r="BD47" s="2164"/>
      <c r="BE47" s="984"/>
    </row>
    <row r="48" spans="1:58" ht="15.75" customHeight="1">
      <c r="A48" s="981"/>
      <c r="B48" s="986" t="s">
        <v>1861</v>
      </c>
      <c r="C48" s="981"/>
      <c r="D48" s="981"/>
      <c r="E48" s="981"/>
      <c r="F48" s="981"/>
      <c r="G48" s="981"/>
      <c r="H48" s="981"/>
      <c r="I48" s="981"/>
      <c r="J48" s="981"/>
      <c r="K48" s="981"/>
      <c r="L48" s="981"/>
      <c r="M48" s="981"/>
      <c r="N48" s="981"/>
      <c r="O48" s="981"/>
      <c r="P48" s="981"/>
      <c r="Q48" s="981"/>
      <c r="R48" s="981"/>
      <c r="S48" s="981"/>
      <c r="T48" s="981"/>
      <c r="U48" s="981"/>
      <c r="V48" s="981"/>
      <c r="W48" s="981"/>
      <c r="X48" s="981"/>
      <c r="Y48" s="981"/>
      <c r="Z48" s="981"/>
      <c r="AA48" s="981"/>
      <c r="AB48" s="981"/>
      <c r="AC48" s="981"/>
      <c r="AD48" s="981"/>
      <c r="AE48" s="981"/>
      <c r="AF48" s="981"/>
      <c r="AG48" s="981"/>
      <c r="AH48" s="981"/>
      <c r="AI48" s="981"/>
      <c r="AJ48" s="981"/>
      <c r="AK48" s="981"/>
      <c r="AL48" s="981"/>
      <c r="AM48" s="981"/>
      <c r="AN48" s="981"/>
      <c r="AO48" s="981"/>
      <c r="AP48" s="981"/>
      <c r="AQ48" s="981"/>
      <c r="AR48" s="981"/>
      <c r="AS48" s="981"/>
      <c r="AT48" s="981"/>
      <c r="AU48" s="981"/>
      <c r="AV48" s="981"/>
      <c r="AW48" s="981"/>
      <c r="AX48" s="981"/>
      <c r="AY48" s="981"/>
      <c r="AZ48" s="981"/>
      <c r="BA48" s="981"/>
      <c r="BB48" s="981"/>
      <c r="BC48" s="981"/>
      <c r="BD48" s="981"/>
      <c r="BE48" s="984"/>
      <c r="BF48" s="979"/>
    </row>
    <row r="49" spans="1:77" ht="15.75" customHeight="1" thickBot="1">
      <c r="A49" s="981"/>
      <c r="B49" s="986" t="s">
        <v>1862</v>
      </c>
      <c r="C49" s="981"/>
      <c r="D49" s="981"/>
      <c r="E49" s="981"/>
      <c r="F49" s="981"/>
      <c r="G49" s="981"/>
      <c r="H49" s="981"/>
      <c r="I49" s="981"/>
      <c r="J49" s="981"/>
      <c r="K49" s="981"/>
      <c r="L49" s="981"/>
      <c r="M49" s="981"/>
      <c r="N49" s="981"/>
      <c r="O49" s="981"/>
      <c r="P49" s="981"/>
      <c r="Q49" s="981"/>
      <c r="R49" s="981"/>
      <c r="S49" s="981"/>
      <c r="T49" s="981"/>
      <c r="U49" s="981"/>
      <c r="V49" s="981"/>
      <c r="W49" s="981"/>
      <c r="X49" s="981"/>
      <c r="Y49" s="981"/>
      <c r="Z49" s="981"/>
      <c r="AA49" s="981"/>
      <c r="AB49" s="981"/>
      <c r="AC49" s="981"/>
      <c r="AD49" s="981"/>
      <c r="AE49" s="981"/>
      <c r="AF49" s="981"/>
      <c r="AG49" s="981"/>
      <c r="AH49" s="981"/>
      <c r="AI49" s="981"/>
      <c r="AJ49" s="981"/>
      <c r="AK49" s="981"/>
      <c r="AL49" s="981"/>
      <c r="AM49" s="981"/>
      <c r="AN49" s="981"/>
      <c r="AO49" s="981"/>
      <c r="AP49" s="982"/>
      <c r="AQ49" s="982"/>
      <c r="AR49" s="982"/>
      <c r="AS49" s="982"/>
      <c r="AT49" s="982"/>
      <c r="AU49" s="982"/>
      <c r="AV49" s="982"/>
      <c r="AW49" s="982"/>
      <c r="AX49" s="981"/>
      <c r="AY49" s="981"/>
      <c r="AZ49" s="981"/>
      <c r="BA49" s="981"/>
      <c r="BB49" s="981"/>
      <c r="BC49" s="981"/>
      <c r="BD49" s="981"/>
      <c r="BE49" s="984"/>
      <c r="BF49" s="979"/>
    </row>
    <row r="50" spans="1:77" ht="15.75" customHeight="1">
      <c r="A50" s="981"/>
      <c r="B50" s="2024" t="s">
        <v>1863</v>
      </c>
      <c r="C50" s="1980"/>
      <c r="D50" s="1980"/>
      <c r="E50" s="1980"/>
      <c r="F50" s="1980"/>
      <c r="G50" s="1980"/>
      <c r="H50" s="1980"/>
      <c r="I50" s="1980"/>
      <c r="J50" s="1980"/>
      <c r="K50" s="1980"/>
      <c r="L50" s="1980"/>
      <c r="M50" s="1980"/>
      <c r="N50" s="1980"/>
      <c r="O50" s="1980"/>
      <c r="P50" s="1980"/>
      <c r="Q50" s="1980"/>
      <c r="R50" s="1980"/>
      <c r="S50" s="1980"/>
      <c r="T50" s="1980"/>
      <c r="U50" s="1980"/>
      <c r="V50" s="1980"/>
      <c r="W50" s="1980"/>
      <c r="X50" s="1980"/>
      <c r="Y50" s="1980"/>
      <c r="Z50" s="1980"/>
      <c r="AA50" s="1980"/>
      <c r="AB50" s="1980"/>
      <c r="AC50" s="1980"/>
      <c r="AD50" s="1980"/>
      <c r="AE50" s="1980"/>
      <c r="AF50" s="1980"/>
      <c r="AG50" s="1980"/>
      <c r="AH50" s="1980"/>
      <c r="AI50" s="1980"/>
      <c r="AJ50" s="1980"/>
      <c r="AK50" s="1980"/>
      <c r="AL50" s="1980"/>
      <c r="AM50" s="1980"/>
      <c r="AN50" s="1980"/>
      <c r="AO50" s="1981"/>
      <c r="AP50" s="982"/>
      <c r="AQ50" s="982"/>
      <c r="AR50" s="982"/>
      <c r="AS50" s="982"/>
      <c r="AT50" s="982"/>
      <c r="AU50" s="982"/>
      <c r="AV50" s="982"/>
      <c r="AW50" s="982"/>
      <c r="AX50" s="981"/>
      <c r="AY50" s="981"/>
      <c r="AZ50" s="981"/>
      <c r="BA50" s="981"/>
      <c r="BB50" s="981"/>
      <c r="BC50" s="981"/>
      <c r="BD50" s="981"/>
      <c r="BE50" s="984"/>
    </row>
    <row r="51" spans="1:77" ht="33.75" customHeight="1">
      <c r="A51" s="981"/>
      <c r="B51" s="2058" t="s">
        <v>1864</v>
      </c>
      <c r="C51" s="2052"/>
      <c r="D51" s="2052"/>
      <c r="E51" s="2052"/>
      <c r="F51" s="2052"/>
      <c r="G51" s="2052"/>
      <c r="H51" s="2052"/>
      <c r="I51" s="2052"/>
      <c r="J51" s="2052" t="s">
        <v>1865</v>
      </c>
      <c r="K51" s="2052"/>
      <c r="L51" s="2052"/>
      <c r="M51" s="2052"/>
      <c r="N51" s="2052"/>
      <c r="O51" s="2052"/>
      <c r="P51" s="2052"/>
      <c r="Q51" s="2052"/>
      <c r="R51" s="2144" t="s">
        <v>1866</v>
      </c>
      <c r="S51" s="2144"/>
      <c r="T51" s="2144"/>
      <c r="U51" s="2144"/>
      <c r="V51" s="2144"/>
      <c r="W51" s="2144"/>
      <c r="X51" s="2144"/>
      <c r="Y51" s="2144"/>
      <c r="Z51" s="2144" t="s">
        <v>1867</v>
      </c>
      <c r="AA51" s="2144"/>
      <c r="AB51" s="2144"/>
      <c r="AC51" s="2144"/>
      <c r="AD51" s="2144"/>
      <c r="AE51" s="2144"/>
      <c r="AF51" s="2144"/>
      <c r="AG51" s="2144"/>
      <c r="AH51" s="2144" t="s">
        <v>1868</v>
      </c>
      <c r="AI51" s="2144"/>
      <c r="AJ51" s="2144"/>
      <c r="AK51" s="2144"/>
      <c r="AL51" s="2144"/>
      <c r="AM51" s="2144"/>
      <c r="AN51" s="2144"/>
      <c r="AO51" s="2145"/>
      <c r="AP51" s="982"/>
      <c r="AQ51" s="982"/>
      <c r="AR51" s="982"/>
      <c r="AS51" s="982"/>
      <c r="AT51" s="982"/>
      <c r="AU51" s="982"/>
      <c r="AV51" s="982"/>
      <c r="AW51" s="982"/>
      <c r="AX51" s="985"/>
      <c r="AY51" s="981"/>
      <c r="AZ51" s="981"/>
      <c r="BA51" s="981"/>
      <c r="BB51" s="981"/>
      <c r="BC51" s="981"/>
      <c r="BD51" s="981"/>
      <c r="BE51" s="984"/>
    </row>
    <row r="52" spans="1:77" ht="15.75" customHeight="1">
      <c r="A52" s="981"/>
      <c r="B52" s="2105" t="s">
        <v>1869</v>
      </c>
      <c r="C52" s="2106"/>
      <c r="D52" s="2106"/>
      <c r="E52" s="2106"/>
      <c r="F52" s="2106"/>
      <c r="G52" s="2106"/>
      <c r="H52" s="2106"/>
      <c r="I52" s="2106"/>
      <c r="J52" s="1941">
        <v>0</v>
      </c>
      <c r="K52" s="1941"/>
      <c r="L52" s="1941"/>
      <c r="M52" s="1941"/>
      <c r="N52" s="1941"/>
      <c r="O52" s="1941"/>
      <c r="P52" s="1941"/>
      <c r="Q52" s="1941"/>
      <c r="R52" s="2136">
        <v>0</v>
      </c>
      <c r="S52" s="2136"/>
      <c r="T52" s="2136"/>
      <c r="U52" s="2136"/>
      <c r="V52" s="2136"/>
      <c r="W52" s="2136"/>
      <c r="X52" s="2136"/>
      <c r="Y52" s="2136"/>
      <c r="Z52" s="2137">
        <v>0</v>
      </c>
      <c r="AA52" s="2137"/>
      <c r="AB52" s="2137"/>
      <c r="AC52" s="2137"/>
      <c r="AD52" s="2137"/>
      <c r="AE52" s="2137"/>
      <c r="AF52" s="2137"/>
      <c r="AG52" s="2137"/>
      <c r="AH52" s="2138"/>
      <c r="AI52" s="2138"/>
      <c r="AJ52" s="2138"/>
      <c r="AK52" s="2138"/>
      <c r="AL52" s="2138"/>
      <c r="AM52" s="2138"/>
      <c r="AN52" s="2138"/>
      <c r="AO52" s="2139"/>
      <c r="AP52" s="982"/>
      <c r="AQ52" s="982"/>
      <c r="AR52" s="982"/>
      <c r="AS52" s="982"/>
      <c r="AT52" s="982"/>
      <c r="AU52" s="982"/>
      <c r="AV52" s="982"/>
      <c r="AW52" s="982"/>
      <c r="AX52" s="985"/>
      <c r="AY52" s="981"/>
      <c r="AZ52" s="981"/>
      <c r="BA52" s="981"/>
      <c r="BB52" s="981"/>
      <c r="BC52" s="981"/>
      <c r="BD52" s="981"/>
      <c r="BE52" s="984"/>
    </row>
    <row r="53" spans="1:77" ht="15.75" customHeight="1">
      <c r="A53" s="981"/>
      <c r="B53" s="2105" t="s">
        <v>1870</v>
      </c>
      <c r="C53" s="2106"/>
      <c r="D53" s="2106"/>
      <c r="E53" s="2106"/>
      <c r="F53" s="2106"/>
      <c r="G53" s="2106"/>
      <c r="H53" s="2106"/>
      <c r="I53" s="2106"/>
      <c r="J53" s="1941">
        <v>0</v>
      </c>
      <c r="K53" s="1941"/>
      <c r="L53" s="1941"/>
      <c r="M53" s="1941"/>
      <c r="N53" s="1941"/>
      <c r="O53" s="1941"/>
      <c r="P53" s="1941"/>
      <c r="Q53" s="1941"/>
      <c r="R53" s="2136">
        <v>0</v>
      </c>
      <c r="S53" s="2136"/>
      <c r="T53" s="2136"/>
      <c r="U53" s="2136"/>
      <c r="V53" s="2136"/>
      <c r="W53" s="2136"/>
      <c r="X53" s="2136"/>
      <c r="Y53" s="2136"/>
      <c r="Z53" s="2137">
        <v>0</v>
      </c>
      <c r="AA53" s="2137"/>
      <c r="AB53" s="2137"/>
      <c r="AC53" s="2137"/>
      <c r="AD53" s="2137"/>
      <c r="AE53" s="2137"/>
      <c r="AF53" s="2137"/>
      <c r="AG53" s="2137"/>
      <c r="AH53" s="2138"/>
      <c r="AI53" s="2138"/>
      <c r="AJ53" s="2138"/>
      <c r="AK53" s="2138"/>
      <c r="AL53" s="2138"/>
      <c r="AM53" s="2138"/>
      <c r="AN53" s="2138"/>
      <c r="AO53" s="2139"/>
      <c r="AP53" s="982"/>
      <c r="AQ53" s="982"/>
      <c r="AR53" s="982"/>
      <c r="AS53" s="982"/>
      <c r="AT53" s="982"/>
      <c r="AU53" s="982"/>
      <c r="AV53" s="982"/>
      <c r="AW53" s="982"/>
      <c r="AX53" s="981"/>
      <c r="AY53" s="981"/>
      <c r="AZ53" s="981"/>
      <c r="BA53" s="981"/>
      <c r="BB53" s="981"/>
      <c r="BC53" s="981"/>
      <c r="BD53" s="981"/>
      <c r="BE53" s="984"/>
    </row>
    <row r="54" spans="1:77" ht="15.75" customHeight="1">
      <c r="A54" s="981"/>
      <c r="B54" s="2105"/>
      <c r="C54" s="2106"/>
      <c r="D54" s="2106"/>
      <c r="E54" s="2106"/>
      <c r="F54" s="2106"/>
      <c r="G54" s="2106"/>
      <c r="H54" s="2106"/>
      <c r="I54" s="2106"/>
      <c r="J54" s="1941"/>
      <c r="K54" s="1941"/>
      <c r="L54" s="1941"/>
      <c r="M54" s="1941"/>
      <c r="N54" s="1941"/>
      <c r="O54" s="1941"/>
      <c r="P54" s="1941"/>
      <c r="Q54" s="1941"/>
      <c r="R54" s="2136"/>
      <c r="S54" s="2136"/>
      <c r="T54" s="2136"/>
      <c r="U54" s="2136"/>
      <c r="V54" s="2136"/>
      <c r="W54" s="2136"/>
      <c r="X54" s="2136"/>
      <c r="Y54" s="2136"/>
      <c r="Z54" s="2137"/>
      <c r="AA54" s="2137"/>
      <c r="AB54" s="2137"/>
      <c r="AC54" s="2137"/>
      <c r="AD54" s="2137"/>
      <c r="AE54" s="2137"/>
      <c r="AF54" s="2137"/>
      <c r="AG54" s="2137"/>
      <c r="AH54" s="2138"/>
      <c r="AI54" s="2138"/>
      <c r="AJ54" s="2138"/>
      <c r="AK54" s="2138"/>
      <c r="AL54" s="2138"/>
      <c r="AM54" s="2138"/>
      <c r="AN54" s="2138"/>
      <c r="AO54" s="2139"/>
      <c r="AP54" s="982"/>
      <c r="AQ54" s="982"/>
      <c r="AR54" s="982"/>
      <c r="AS54" s="982"/>
      <c r="AT54" s="982"/>
      <c r="AU54" s="982"/>
      <c r="AV54" s="982"/>
      <c r="AW54" s="982"/>
      <c r="AX54" s="981"/>
      <c r="AY54" s="981"/>
      <c r="AZ54" s="981"/>
      <c r="BA54" s="981"/>
      <c r="BB54" s="981"/>
      <c r="BC54" s="981"/>
      <c r="BD54" s="981"/>
      <c r="BE54" s="984"/>
    </row>
    <row r="55" spans="1:77" ht="15.75" customHeight="1">
      <c r="A55" s="981"/>
      <c r="B55" s="2105"/>
      <c r="C55" s="2106"/>
      <c r="D55" s="2106"/>
      <c r="E55" s="2106"/>
      <c r="F55" s="2106"/>
      <c r="G55" s="2106"/>
      <c r="H55" s="2106"/>
      <c r="I55" s="2106"/>
      <c r="J55" s="1941"/>
      <c r="K55" s="1941"/>
      <c r="L55" s="1941"/>
      <c r="M55" s="1941"/>
      <c r="N55" s="1941"/>
      <c r="O55" s="1941"/>
      <c r="P55" s="1941"/>
      <c r="Q55" s="1941"/>
      <c r="R55" s="2136"/>
      <c r="S55" s="2136"/>
      <c r="T55" s="2136"/>
      <c r="U55" s="2136"/>
      <c r="V55" s="2136"/>
      <c r="W55" s="2136"/>
      <c r="X55" s="2136"/>
      <c r="Y55" s="2136"/>
      <c r="Z55" s="2137"/>
      <c r="AA55" s="2137"/>
      <c r="AB55" s="2137"/>
      <c r="AC55" s="2137"/>
      <c r="AD55" s="2137"/>
      <c r="AE55" s="2137"/>
      <c r="AF55" s="2137"/>
      <c r="AG55" s="2137"/>
      <c r="AH55" s="2138"/>
      <c r="AI55" s="2138"/>
      <c r="AJ55" s="2138"/>
      <c r="AK55" s="2138"/>
      <c r="AL55" s="2138"/>
      <c r="AM55" s="2138"/>
      <c r="AN55" s="2138"/>
      <c r="AO55" s="2139"/>
      <c r="AP55" s="982"/>
      <c r="AQ55" s="982"/>
      <c r="AR55" s="982"/>
      <c r="AS55" s="982"/>
      <c r="AT55" s="982" t="s">
        <v>254</v>
      </c>
      <c r="AU55" s="982"/>
      <c r="AV55" s="982"/>
      <c r="AW55" s="982"/>
      <c r="AX55" s="981"/>
      <c r="AY55" s="981"/>
      <c r="AZ55" s="981"/>
      <c r="BA55" s="981"/>
      <c r="BB55" s="981"/>
      <c r="BC55" s="981"/>
      <c r="BD55" s="981"/>
      <c r="BE55" s="984"/>
    </row>
    <row r="56" spans="1:77" ht="15.75" customHeight="1">
      <c r="A56" s="981"/>
      <c r="B56" s="2105"/>
      <c r="C56" s="2106"/>
      <c r="D56" s="2106"/>
      <c r="E56" s="2106"/>
      <c r="F56" s="2106"/>
      <c r="G56" s="2106"/>
      <c r="H56" s="2106"/>
      <c r="I56" s="2106"/>
      <c r="J56" s="1941"/>
      <c r="K56" s="1941"/>
      <c r="L56" s="1941"/>
      <c r="M56" s="1941"/>
      <c r="N56" s="1941"/>
      <c r="O56" s="1941"/>
      <c r="P56" s="1941"/>
      <c r="Q56" s="1941"/>
      <c r="R56" s="2136"/>
      <c r="S56" s="2136"/>
      <c r="T56" s="2136"/>
      <c r="U56" s="2136"/>
      <c r="V56" s="2136"/>
      <c r="W56" s="2136"/>
      <c r="X56" s="2136"/>
      <c r="Y56" s="2136"/>
      <c r="Z56" s="2137"/>
      <c r="AA56" s="2137"/>
      <c r="AB56" s="2137"/>
      <c r="AC56" s="2137"/>
      <c r="AD56" s="2137"/>
      <c r="AE56" s="2137"/>
      <c r="AF56" s="2137"/>
      <c r="AG56" s="2137"/>
      <c r="AH56" s="2138"/>
      <c r="AI56" s="2138"/>
      <c r="AJ56" s="2138"/>
      <c r="AK56" s="2138"/>
      <c r="AL56" s="2138"/>
      <c r="AM56" s="2138"/>
      <c r="AN56" s="2138"/>
      <c r="AO56" s="2139"/>
      <c r="AP56" s="982"/>
      <c r="AQ56" s="982"/>
      <c r="AR56" s="982"/>
      <c r="AS56" s="982"/>
      <c r="AT56" s="982"/>
      <c r="AU56" s="982"/>
      <c r="AV56" s="982"/>
      <c r="AW56" s="982"/>
      <c r="AX56" s="981"/>
      <c r="AY56" s="981"/>
      <c r="AZ56" s="981"/>
      <c r="BA56" s="981"/>
      <c r="BB56" s="981"/>
      <c r="BC56" s="981"/>
      <c r="BD56" s="981"/>
      <c r="BE56" s="984"/>
    </row>
    <row r="57" spans="1:77" s="988" customFormat="1" ht="15.75" customHeight="1" thickBot="1">
      <c r="A57" s="982"/>
      <c r="B57" s="2086" t="s">
        <v>1838</v>
      </c>
      <c r="C57" s="2087"/>
      <c r="D57" s="2087"/>
      <c r="E57" s="2087"/>
      <c r="F57" s="2087"/>
      <c r="G57" s="2087"/>
      <c r="H57" s="2087"/>
      <c r="I57" s="2087"/>
      <c r="J57" s="2087"/>
      <c r="K57" s="2087"/>
      <c r="L57" s="2087"/>
      <c r="M57" s="2087"/>
      <c r="N57" s="2087"/>
      <c r="O57" s="2087"/>
      <c r="P57" s="2087"/>
      <c r="Q57" s="2087"/>
      <c r="R57" s="2140">
        <f>SUM(R52:Y56)</f>
        <v>0</v>
      </c>
      <c r="S57" s="2140"/>
      <c r="T57" s="2140"/>
      <c r="U57" s="2140"/>
      <c r="V57" s="2140"/>
      <c r="W57" s="2140"/>
      <c r="X57" s="2140"/>
      <c r="Y57" s="2140"/>
      <c r="Z57" s="2141">
        <f>SUM(Z52:AG56)</f>
        <v>0</v>
      </c>
      <c r="AA57" s="2141"/>
      <c r="AB57" s="2141"/>
      <c r="AC57" s="2141"/>
      <c r="AD57" s="2141"/>
      <c r="AE57" s="2141"/>
      <c r="AF57" s="2141"/>
      <c r="AG57" s="2141"/>
      <c r="AH57" s="2142"/>
      <c r="AI57" s="2142"/>
      <c r="AJ57" s="2142"/>
      <c r="AK57" s="2142"/>
      <c r="AL57" s="2142"/>
      <c r="AM57" s="2142"/>
      <c r="AN57" s="2142"/>
      <c r="AO57" s="2143"/>
      <c r="AP57" s="982"/>
      <c r="AQ57" s="982"/>
      <c r="AR57" s="982"/>
      <c r="AS57" s="982"/>
      <c r="AT57" s="982"/>
      <c r="AU57" s="982"/>
      <c r="AV57" s="982"/>
      <c r="AW57" s="982"/>
      <c r="AX57" s="982"/>
      <c r="AY57" s="982"/>
      <c r="AZ57" s="982"/>
      <c r="BA57" s="982"/>
      <c r="BB57" s="982"/>
      <c r="BC57" s="982"/>
      <c r="BD57" s="982"/>
      <c r="BE57" s="987"/>
      <c r="BN57" s="989"/>
      <c r="BO57" s="989"/>
      <c r="BP57" s="989"/>
      <c r="BQ57" s="989"/>
      <c r="BR57" s="989"/>
      <c r="BS57" s="989"/>
      <c r="BT57" s="989"/>
      <c r="BU57" s="989"/>
      <c r="BV57" s="989"/>
      <c r="BW57" s="989"/>
      <c r="BX57" s="989"/>
      <c r="BY57" s="989"/>
    </row>
    <row r="58" spans="1:77" ht="15.75" customHeight="1" thickBot="1">
      <c r="A58" s="981"/>
      <c r="B58" s="981"/>
      <c r="C58" s="981"/>
      <c r="D58" s="981"/>
      <c r="E58" s="981"/>
      <c r="F58" s="981"/>
      <c r="G58" s="981"/>
      <c r="H58" s="981"/>
      <c r="I58" s="981"/>
      <c r="J58" s="981"/>
      <c r="K58" s="981"/>
      <c r="L58" s="981"/>
      <c r="M58" s="981"/>
      <c r="N58" s="981"/>
      <c r="O58" s="981"/>
      <c r="P58" s="981"/>
      <c r="Q58" s="981"/>
      <c r="R58" s="981"/>
      <c r="S58" s="981"/>
      <c r="T58" s="981"/>
      <c r="U58" s="981"/>
      <c r="V58" s="981"/>
      <c r="W58" s="981"/>
      <c r="X58" s="981"/>
      <c r="Y58" s="981"/>
      <c r="Z58" s="981"/>
      <c r="AA58" s="981"/>
      <c r="AB58" s="981"/>
      <c r="AC58" s="981"/>
      <c r="AD58" s="981"/>
      <c r="AE58" s="981"/>
      <c r="AF58" s="981"/>
      <c r="AG58" s="981"/>
      <c r="AH58" s="981"/>
      <c r="AI58" s="981"/>
      <c r="AJ58" s="981"/>
      <c r="AK58" s="981"/>
      <c r="AL58" s="981"/>
      <c r="AM58" s="981"/>
      <c r="AN58" s="981"/>
      <c r="AO58" s="981"/>
      <c r="AP58" s="981"/>
      <c r="AQ58" s="981"/>
      <c r="AR58" s="981"/>
      <c r="AS58" s="981"/>
      <c r="AT58" s="981"/>
      <c r="AU58" s="981"/>
      <c r="AV58" s="981"/>
      <c r="AW58" s="981"/>
      <c r="AX58" s="981"/>
      <c r="AY58" s="981"/>
      <c r="AZ58" s="981"/>
      <c r="BA58" s="981"/>
      <c r="BB58" s="981"/>
      <c r="BC58" s="981"/>
      <c r="BD58" s="981"/>
      <c r="BE58" s="984"/>
    </row>
    <row r="59" spans="1:77" ht="15.75" customHeight="1">
      <c r="A59" s="981"/>
      <c r="B59" s="2133" t="s">
        <v>1864</v>
      </c>
      <c r="C59" s="2134"/>
      <c r="D59" s="2134"/>
      <c r="E59" s="2134"/>
      <c r="F59" s="2134"/>
      <c r="G59" s="2134"/>
      <c r="H59" s="2134"/>
      <c r="I59" s="2135"/>
      <c r="J59" s="2056" t="s">
        <v>1871</v>
      </c>
      <c r="K59" s="2056"/>
      <c r="L59" s="2056"/>
      <c r="M59" s="2056"/>
      <c r="N59" s="2056"/>
      <c r="O59" s="2056"/>
      <c r="P59" s="2056"/>
      <c r="Q59" s="2056"/>
      <c r="R59" s="2056"/>
      <c r="S59" s="2056"/>
      <c r="T59" s="2056"/>
      <c r="U59" s="2056"/>
      <c r="V59" s="2056"/>
      <c r="W59" s="2056"/>
      <c r="X59" s="2056"/>
      <c r="Y59" s="2056"/>
      <c r="Z59" s="2056"/>
      <c r="AA59" s="2056"/>
      <c r="AB59" s="2056"/>
      <c r="AC59" s="2056"/>
      <c r="AD59" s="2056"/>
      <c r="AE59" s="2056"/>
      <c r="AF59" s="2056"/>
      <c r="AG59" s="2056"/>
      <c r="AH59" s="2056"/>
      <c r="AI59" s="2056"/>
      <c r="AJ59" s="2056"/>
      <c r="AK59" s="2056"/>
      <c r="AL59" s="2056"/>
      <c r="AM59" s="2056"/>
      <c r="AN59" s="2056"/>
      <c r="AO59" s="2056"/>
      <c r="AP59" s="2056"/>
      <c r="AQ59" s="2056"/>
      <c r="AR59" s="2056"/>
      <c r="AS59" s="2056"/>
      <c r="AT59" s="2056"/>
      <c r="AU59" s="2056"/>
      <c r="AV59" s="2056"/>
      <c r="AW59" s="2057"/>
      <c r="AX59" s="981"/>
      <c r="AY59" s="981"/>
      <c r="AZ59" s="981"/>
      <c r="BA59" s="981"/>
      <c r="BB59" s="981"/>
      <c r="BC59" s="981"/>
      <c r="BD59" s="981"/>
      <c r="BE59" s="984"/>
    </row>
    <row r="60" spans="1:77" ht="15.75" customHeight="1">
      <c r="A60" s="981"/>
      <c r="B60" s="2125" t="str">
        <f>IF(B52="", "", B52)</f>
        <v>Services Company 1</v>
      </c>
      <c r="C60" s="2126"/>
      <c r="D60" s="2126"/>
      <c r="E60" s="2126"/>
      <c r="F60" s="2126"/>
      <c r="G60" s="2126"/>
      <c r="H60" s="2126"/>
      <c r="I60" s="2127"/>
      <c r="J60" s="2128"/>
      <c r="K60" s="1944"/>
      <c r="L60" s="1944"/>
      <c r="M60" s="1944"/>
      <c r="N60" s="1944"/>
      <c r="O60" s="1944"/>
      <c r="P60" s="1944"/>
      <c r="Q60" s="1944"/>
      <c r="R60" s="1944"/>
      <c r="S60" s="1944"/>
      <c r="T60" s="1944"/>
      <c r="U60" s="1944"/>
      <c r="V60" s="1944"/>
      <c r="W60" s="1944"/>
      <c r="X60" s="1944"/>
      <c r="Y60" s="1944"/>
      <c r="Z60" s="1944"/>
      <c r="AA60" s="1944"/>
      <c r="AB60" s="1944"/>
      <c r="AC60" s="1944"/>
      <c r="AD60" s="1944"/>
      <c r="AE60" s="1944"/>
      <c r="AF60" s="1944"/>
      <c r="AG60" s="1944"/>
      <c r="AH60" s="1944"/>
      <c r="AI60" s="1944"/>
      <c r="AJ60" s="1944"/>
      <c r="AK60" s="1944"/>
      <c r="AL60" s="1944"/>
      <c r="AM60" s="1944"/>
      <c r="AN60" s="1944"/>
      <c r="AO60" s="1944"/>
      <c r="AP60" s="1944"/>
      <c r="AQ60" s="1944"/>
      <c r="AR60" s="1944"/>
      <c r="AS60" s="1944"/>
      <c r="AT60" s="1944"/>
      <c r="AU60" s="1944"/>
      <c r="AV60" s="1944"/>
      <c r="AW60" s="1945"/>
      <c r="AX60" s="981"/>
      <c r="AY60" s="981"/>
      <c r="AZ60" s="981"/>
      <c r="BA60" s="981"/>
      <c r="BB60" s="981"/>
      <c r="BC60" s="981"/>
      <c r="BD60" s="981"/>
      <c r="BE60" s="984"/>
    </row>
    <row r="61" spans="1:77" ht="15.75" customHeight="1">
      <c r="A61" s="981"/>
      <c r="B61" s="2125" t="str">
        <f>IF(B53="", "", B53)</f>
        <v>Services Company 2</v>
      </c>
      <c r="C61" s="2126"/>
      <c r="D61" s="2126"/>
      <c r="E61" s="2126"/>
      <c r="F61" s="2126"/>
      <c r="G61" s="2126"/>
      <c r="H61" s="2126"/>
      <c r="I61" s="2127"/>
      <c r="J61" s="2128"/>
      <c r="K61" s="1944"/>
      <c r="L61" s="1944"/>
      <c r="M61" s="1944"/>
      <c r="N61" s="1944"/>
      <c r="O61" s="1944"/>
      <c r="P61" s="1944"/>
      <c r="Q61" s="1944"/>
      <c r="R61" s="1944"/>
      <c r="S61" s="1944"/>
      <c r="T61" s="1944"/>
      <c r="U61" s="1944"/>
      <c r="V61" s="1944"/>
      <c r="W61" s="1944"/>
      <c r="X61" s="1944"/>
      <c r="Y61" s="1944"/>
      <c r="Z61" s="1944"/>
      <c r="AA61" s="1944"/>
      <c r="AB61" s="1944"/>
      <c r="AC61" s="1944"/>
      <c r="AD61" s="1944"/>
      <c r="AE61" s="1944"/>
      <c r="AF61" s="1944"/>
      <c r="AG61" s="1944"/>
      <c r="AH61" s="1944"/>
      <c r="AI61" s="1944"/>
      <c r="AJ61" s="1944"/>
      <c r="AK61" s="1944"/>
      <c r="AL61" s="1944"/>
      <c r="AM61" s="1944"/>
      <c r="AN61" s="1944"/>
      <c r="AO61" s="1944"/>
      <c r="AP61" s="1944"/>
      <c r="AQ61" s="1944"/>
      <c r="AR61" s="1944"/>
      <c r="AS61" s="1944"/>
      <c r="AT61" s="1944"/>
      <c r="AU61" s="1944"/>
      <c r="AV61" s="1944"/>
      <c r="AW61" s="1945"/>
      <c r="AX61" s="981"/>
      <c r="AY61" s="981"/>
      <c r="AZ61" s="981"/>
      <c r="BA61" s="981"/>
      <c r="BB61" s="981"/>
      <c r="BC61" s="981"/>
      <c r="BD61" s="981"/>
      <c r="BE61" s="984"/>
    </row>
    <row r="62" spans="1:77" ht="15.75" customHeight="1">
      <c r="A62" s="981"/>
      <c r="B62" s="2125" t="str">
        <f>IF(B54="", "", B54)</f>
        <v/>
      </c>
      <c r="C62" s="2126"/>
      <c r="D62" s="2126"/>
      <c r="E62" s="2126"/>
      <c r="F62" s="2126"/>
      <c r="G62" s="2126"/>
      <c r="H62" s="2126"/>
      <c r="I62" s="2127"/>
      <c r="J62" s="2128"/>
      <c r="K62" s="1944"/>
      <c r="L62" s="1944"/>
      <c r="M62" s="1944"/>
      <c r="N62" s="1944"/>
      <c r="O62" s="1944"/>
      <c r="P62" s="1944"/>
      <c r="Q62" s="1944"/>
      <c r="R62" s="1944"/>
      <c r="S62" s="1944"/>
      <c r="T62" s="1944"/>
      <c r="U62" s="1944"/>
      <c r="V62" s="1944"/>
      <c r="W62" s="1944"/>
      <c r="X62" s="1944"/>
      <c r="Y62" s="1944"/>
      <c r="Z62" s="1944"/>
      <c r="AA62" s="1944"/>
      <c r="AB62" s="1944"/>
      <c r="AC62" s="1944"/>
      <c r="AD62" s="1944"/>
      <c r="AE62" s="1944"/>
      <c r="AF62" s="1944"/>
      <c r="AG62" s="1944"/>
      <c r="AH62" s="1944"/>
      <c r="AI62" s="1944"/>
      <c r="AJ62" s="1944"/>
      <c r="AK62" s="1944"/>
      <c r="AL62" s="1944"/>
      <c r="AM62" s="1944"/>
      <c r="AN62" s="1944"/>
      <c r="AO62" s="1944"/>
      <c r="AP62" s="1944"/>
      <c r="AQ62" s="1944"/>
      <c r="AR62" s="1944"/>
      <c r="AS62" s="1944"/>
      <c r="AT62" s="1944"/>
      <c r="AU62" s="1944"/>
      <c r="AV62" s="1944"/>
      <c r="AW62" s="1945"/>
      <c r="AX62" s="981"/>
      <c r="AY62" s="981"/>
      <c r="AZ62" s="981"/>
      <c r="BA62" s="981"/>
      <c r="BB62" s="981"/>
      <c r="BC62" s="981"/>
      <c r="BD62" s="981"/>
      <c r="BE62" s="984"/>
    </row>
    <row r="63" spans="1:77" ht="15.75" customHeight="1">
      <c r="A63" s="981"/>
      <c r="B63" s="2125" t="str">
        <f>IF(B55="", "", B55)</f>
        <v/>
      </c>
      <c r="C63" s="2126"/>
      <c r="D63" s="2126"/>
      <c r="E63" s="2126"/>
      <c r="F63" s="2126"/>
      <c r="G63" s="2126"/>
      <c r="H63" s="2126"/>
      <c r="I63" s="2127"/>
      <c r="J63" s="2128"/>
      <c r="K63" s="1944"/>
      <c r="L63" s="1944"/>
      <c r="M63" s="1944"/>
      <c r="N63" s="1944"/>
      <c r="O63" s="1944"/>
      <c r="P63" s="1944"/>
      <c r="Q63" s="1944"/>
      <c r="R63" s="1944"/>
      <c r="S63" s="1944"/>
      <c r="T63" s="1944"/>
      <c r="U63" s="1944"/>
      <c r="V63" s="1944"/>
      <c r="W63" s="1944"/>
      <c r="X63" s="1944"/>
      <c r="Y63" s="1944"/>
      <c r="Z63" s="1944"/>
      <c r="AA63" s="1944"/>
      <c r="AB63" s="1944"/>
      <c r="AC63" s="1944"/>
      <c r="AD63" s="1944"/>
      <c r="AE63" s="1944"/>
      <c r="AF63" s="1944"/>
      <c r="AG63" s="1944"/>
      <c r="AH63" s="1944"/>
      <c r="AI63" s="1944"/>
      <c r="AJ63" s="1944"/>
      <c r="AK63" s="1944"/>
      <c r="AL63" s="1944"/>
      <c r="AM63" s="1944"/>
      <c r="AN63" s="1944"/>
      <c r="AO63" s="1944"/>
      <c r="AP63" s="1944"/>
      <c r="AQ63" s="1944"/>
      <c r="AR63" s="1944"/>
      <c r="AS63" s="1944"/>
      <c r="AT63" s="1944"/>
      <c r="AU63" s="1944"/>
      <c r="AV63" s="1944"/>
      <c r="AW63" s="1945"/>
      <c r="AX63" s="981"/>
      <c r="AY63" s="981"/>
      <c r="AZ63" s="981"/>
      <c r="BA63" s="981"/>
      <c r="BB63" s="981"/>
      <c r="BC63" s="981"/>
      <c r="BD63" s="981"/>
      <c r="BE63" s="984"/>
    </row>
    <row r="64" spans="1:77" ht="15.75" customHeight="1" thickBot="1">
      <c r="A64" s="981"/>
      <c r="B64" s="2129" t="str">
        <f>IF(B56="", "", B56)</f>
        <v/>
      </c>
      <c r="C64" s="2130"/>
      <c r="D64" s="2130"/>
      <c r="E64" s="2130"/>
      <c r="F64" s="2130"/>
      <c r="G64" s="2130"/>
      <c r="H64" s="2130"/>
      <c r="I64" s="2131"/>
      <c r="J64" s="2132"/>
      <c r="K64" s="2115"/>
      <c r="L64" s="2115"/>
      <c r="M64" s="2115"/>
      <c r="N64" s="2115"/>
      <c r="O64" s="2115"/>
      <c r="P64" s="2115"/>
      <c r="Q64" s="2115"/>
      <c r="R64" s="2115"/>
      <c r="S64" s="2115"/>
      <c r="T64" s="2115"/>
      <c r="U64" s="2115"/>
      <c r="V64" s="2115"/>
      <c r="W64" s="2115"/>
      <c r="X64" s="2115"/>
      <c r="Y64" s="2115"/>
      <c r="Z64" s="2115"/>
      <c r="AA64" s="2115"/>
      <c r="AB64" s="2115"/>
      <c r="AC64" s="2115"/>
      <c r="AD64" s="2115"/>
      <c r="AE64" s="2115"/>
      <c r="AF64" s="2115"/>
      <c r="AG64" s="2115"/>
      <c r="AH64" s="2115"/>
      <c r="AI64" s="2115"/>
      <c r="AJ64" s="2115"/>
      <c r="AK64" s="2115"/>
      <c r="AL64" s="2115"/>
      <c r="AM64" s="2115"/>
      <c r="AN64" s="2115"/>
      <c r="AO64" s="2115"/>
      <c r="AP64" s="2115"/>
      <c r="AQ64" s="2115"/>
      <c r="AR64" s="2115"/>
      <c r="AS64" s="2115"/>
      <c r="AT64" s="2115"/>
      <c r="AU64" s="2115"/>
      <c r="AV64" s="2115"/>
      <c r="AW64" s="2116"/>
      <c r="AX64" s="981"/>
      <c r="AY64" s="981"/>
      <c r="AZ64" s="981"/>
      <c r="BA64" s="981"/>
      <c r="BB64" s="981"/>
      <c r="BC64" s="981"/>
      <c r="BD64" s="981"/>
      <c r="BE64" s="984"/>
    </row>
    <row r="65" spans="1:94" ht="15.75" customHeight="1">
      <c r="A65" s="981"/>
      <c r="B65" s="981"/>
      <c r="C65" s="981"/>
      <c r="D65" s="981"/>
      <c r="E65" s="981"/>
      <c r="F65" s="981"/>
      <c r="G65" s="981"/>
      <c r="H65" s="981"/>
      <c r="I65" s="981"/>
      <c r="J65" s="981"/>
      <c r="K65" s="981"/>
      <c r="L65" s="981"/>
      <c r="M65" s="981"/>
      <c r="N65" s="981"/>
      <c r="O65" s="981"/>
      <c r="P65" s="981"/>
      <c r="Q65" s="981"/>
      <c r="R65" s="981"/>
      <c r="S65" s="981"/>
      <c r="T65" s="981"/>
      <c r="U65" s="981"/>
      <c r="V65" s="981"/>
      <c r="W65" s="981"/>
      <c r="X65" s="981"/>
      <c r="Y65" s="981"/>
      <c r="Z65" s="981"/>
      <c r="AA65" s="981"/>
      <c r="AB65" s="981"/>
      <c r="AC65" s="981"/>
      <c r="AD65" s="981"/>
      <c r="AE65" s="981"/>
      <c r="AF65" s="981"/>
      <c r="AG65" s="981"/>
      <c r="AH65" s="981"/>
      <c r="AI65" s="981"/>
      <c r="AJ65" s="981"/>
      <c r="AK65" s="981"/>
      <c r="AL65" s="981"/>
      <c r="AM65" s="981"/>
      <c r="AN65" s="981"/>
      <c r="AO65" s="981"/>
      <c r="AP65" s="981"/>
      <c r="AQ65" s="981"/>
      <c r="AR65" s="981"/>
      <c r="AS65" s="981"/>
      <c r="AT65" s="981"/>
      <c r="AU65" s="981"/>
      <c r="AV65" s="981"/>
      <c r="AW65" s="981"/>
      <c r="AX65" s="981"/>
      <c r="AY65" s="981"/>
      <c r="AZ65" s="981"/>
      <c r="BA65" s="981"/>
      <c r="BB65" s="981"/>
      <c r="BC65" s="981"/>
      <c r="BD65" s="981"/>
      <c r="BE65" s="984"/>
    </row>
    <row r="66" spans="1:94" ht="15.75" customHeight="1">
      <c r="A66" s="981"/>
      <c r="B66" s="988" t="s">
        <v>1872</v>
      </c>
      <c r="C66" s="988"/>
      <c r="D66" s="988"/>
      <c r="E66" s="988"/>
      <c r="F66" s="988"/>
      <c r="G66" s="988"/>
      <c r="H66" s="988"/>
      <c r="I66" s="988"/>
      <c r="J66" s="988"/>
      <c r="K66" s="988"/>
      <c r="L66" s="981"/>
      <c r="M66" s="981"/>
      <c r="N66" s="981"/>
      <c r="O66" s="981"/>
      <c r="P66" s="981"/>
      <c r="Q66" s="981"/>
      <c r="R66" s="981"/>
      <c r="S66" s="981"/>
      <c r="T66" s="981"/>
      <c r="U66" s="981"/>
      <c r="V66" s="981"/>
      <c r="W66" s="981"/>
      <c r="X66" s="981"/>
      <c r="Y66" s="981"/>
      <c r="Z66" s="981"/>
      <c r="AA66" s="981"/>
      <c r="AB66" s="981"/>
      <c r="AC66" s="981"/>
      <c r="AD66" s="981"/>
      <c r="AE66" s="981"/>
      <c r="AF66" s="981"/>
      <c r="AG66" s="981"/>
      <c r="AH66" s="981"/>
      <c r="AI66" s="981"/>
      <c r="AJ66" s="981"/>
      <c r="AK66" s="981"/>
      <c r="AL66" s="981"/>
      <c r="AM66" s="981"/>
      <c r="AN66" s="981"/>
      <c r="AO66" s="981"/>
      <c r="AP66" s="981"/>
      <c r="AQ66" s="981"/>
      <c r="AR66" s="981"/>
      <c r="AS66" s="981"/>
      <c r="AT66" s="981"/>
      <c r="AU66" s="981"/>
      <c r="AV66" s="981"/>
      <c r="AW66" s="981"/>
      <c r="AX66" s="981"/>
      <c r="AY66" s="981"/>
      <c r="AZ66" s="981"/>
      <c r="BA66" s="981"/>
      <c r="BB66" s="981"/>
      <c r="BC66" s="981"/>
      <c r="BD66" s="981"/>
      <c r="BE66" s="984"/>
    </row>
    <row r="67" spans="1:94" ht="15.75" customHeight="1" thickBot="1">
      <c r="A67" s="981"/>
      <c r="B67" s="981"/>
      <c r="C67" s="981"/>
      <c r="D67" s="981"/>
      <c r="E67" s="981"/>
      <c r="F67" s="981"/>
      <c r="G67" s="981"/>
      <c r="H67" s="981"/>
      <c r="I67" s="981"/>
      <c r="J67" s="981"/>
      <c r="K67" s="981"/>
      <c r="L67" s="981"/>
      <c r="M67" s="981"/>
      <c r="N67" s="981"/>
      <c r="O67" s="981"/>
      <c r="P67" s="981"/>
      <c r="Q67" s="981"/>
      <c r="R67" s="981"/>
      <c r="S67" s="981"/>
      <c r="T67" s="981"/>
      <c r="U67" s="981"/>
      <c r="V67" s="981"/>
      <c r="W67" s="981"/>
      <c r="X67" s="981"/>
      <c r="Y67" s="981"/>
      <c r="Z67" s="981"/>
      <c r="AA67" s="981"/>
      <c r="AB67" s="981"/>
      <c r="AC67" s="981"/>
      <c r="AD67" s="981"/>
      <c r="AE67" s="981"/>
      <c r="AF67" s="981"/>
      <c r="AG67" s="981"/>
      <c r="AH67" s="981"/>
      <c r="AI67" s="981"/>
      <c r="AJ67" s="981"/>
      <c r="AK67" s="981"/>
      <c r="AL67" s="981"/>
      <c r="AM67" s="981"/>
      <c r="AN67" s="981"/>
      <c r="AO67" s="981"/>
      <c r="AP67" s="981"/>
      <c r="AQ67" s="981"/>
      <c r="AR67" s="981"/>
      <c r="AS67" s="981"/>
      <c r="AT67" s="981"/>
      <c r="AU67" s="981"/>
      <c r="AV67" s="981"/>
      <c r="AW67" s="981"/>
      <c r="AX67" s="981"/>
      <c r="AY67" s="981"/>
      <c r="AZ67" s="981"/>
      <c r="BA67" s="981"/>
      <c r="BB67" s="981"/>
      <c r="BC67" s="981"/>
      <c r="BD67" s="981"/>
      <c r="BE67" s="984"/>
    </row>
    <row r="68" spans="1:94" ht="15.75" customHeight="1" thickBot="1">
      <c r="A68" s="981"/>
      <c r="B68" s="2055" t="s">
        <v>1873</v>
      </c>
      <c r="C68" s="2056"/>
      <c r="D68" s="2056"/>
      <c r="E68" s="2056"/>
      <c r="F68" s="2056"/>
      <c r="G68" s="2056"/>
      <c r="H68" s="2056"/>
      <c r="I68" s="2056"/>
      <c r="J68" s="2056"/>
      <c r="K68" s="2056"/>
      <c r="L68" s="2056"/>
      <c r="M68" s="2056"/>
      <c r="N68" s="2056"/>
      <c r="O68" s="2056"/>
      <c r="P68" s="2056"/>
      <c r="Q68" s="2056"/>
      <c r="R68" s="2056"/>
      <c r="S68" s="2056"/>
      <c r="T68" s="2056"/>
      <c r="U68" s="2056"/>
      <c r="V68" s="2056"/>
      <c r="W68" s="2056"/>
      <c r="X68" s="2056"/>
      <c r="Y68" s="2056"/>
      <c r="Z68" s="2056"/>
      <c r="AA68" s="2057"/>
      <c r="AB68" s="981"/>
      <c r="AC68" s="1978" t="s">
        <v>1874</v>
      </c>
      <c r="AD68" s="1979"/>
      <c r="AE68" s="1979"/>
      <c r="AF68" s="1979"/>
      <c r="AG68" s="1979"/>
      <c r="AH68" s="1979"/>
      <c r="AI68" s="1979"/>
      <c r="AJ68" s="1979"/>
      <c r="AK68" s="1979"/>
      <c r="AL68" s="1979"/>
      <c r="AM68" s="1979"/>
      <c r="AN68" s="1979"/>
      <c r="AO68" s="1979"/>
      <c r="AP68" s="1979"/>
      <c r="AQ68" s="1979"/>
      <c r="AR68" s="1979"/>
      <c r="AS68" s="1979"/>
      <c r="AT68" s="1979"/>
      <c r="AU68" s="1979"/>
      <c r="AV68" s="2117" t="s">
        <v>710</v>
      </c>
      <c r="AW68" s="2035"/>
      <c r="AX68" s="2035"/>
      <c r="AY68" s="2035"/>
      <c r="AZ68" s="2035"/>
      <c r="BA68" s="2035"/>
      <c r="BB68" s="2035"/>
      <c r="BC68" s="2036"/>
      <c r="BD68" s="981"/>
      <c r="BE68" s="984"/>
      <c r="BM68" s="990" t="s">
        <v>1875</v>
      </c>
    </row>
    <row r="69" spans="1:94" ht="15.75" customHeight="1" thickTop="1" thickBot="1">
      <c r="A69" s="981"/>
      <c r="B69" s="2118" t="s">
        <v>1876</v>
      </c>
      <c r="C69" s="2119"/>
      <c r="D69" s="2119"/>
      <c r="E69" s="2119"/>
      <c r="F69" s="2119"/>
      <c r="G69" s="2119"/>
      <c r="H69" s="2119"/>
      <c r="I69" s="2119"/>
      <c r="J69" s="2119"/>
      <c r="K69" s="2119"/>
      <c r="L69" s="2119"/>
      <c r="M69" s="2119"/>
      <c r="N69" s="2119"/>
      <c r="O69" s="2120" t="s">
        <v>1877</v>
      </c>
      <c r="P69" s="2121"/>
      <c r="Q69" s="2121"/>
      <c r="R69" s="2121"/>
      <c r="S69" s="2121"/>
      <c r="T69" s="2121"/>
      <c r="U69" s="2121"/>
      <c r="V69" s="2121"/>
      <c r="W69" s="2121"/>
      <c r="X69" s="2121"/>
      <c r="Y69" s="2121"/>
      <c r="Z69" s="2121"/>
      <c r="AA69" s="2122"/>
      <c r="AB69" s="981"/>
      <c r="AC69" s="2123" t="s">
        <v>1878</v>
      </c>
      <c r="AD69" s="2124"/>
      <c r="AE69" s="2124"/>
      <c r="AF69" s="2124"/>
      <c r="AG69" s="2124"/>
      <c r="AH69" s="2124"/>
      <c r="AI69" s="2124"/>
      <c r="AJ69" s="2124"/>
      <c r="AK69" s="2124"/>
      <c r="AL69" s="2124"/>
      <c r="AM69" s="2124"/>
      <c r="AN69" s="2124"/>
      <c r="AO69" s="2124"/>
      <c r="AP69" s="2124"/>
      <c r="AQ69" s="2124"/>
      <c r="AR69" s="2124"/>
      <c r="AS69" s="2124"/>
      <c r="AT69" s="2124"/>
      <c r="AU69" s="2124"/>
      <c r="AV69" s="2117" t="s">
        <v>710</v>
      </c>
      <c r="AW69" s="2035"/>
      <c r="AX69" s="2035"/>
      <c r="AY69" s="2035"/>
      <c r="AZ69" s="2035"/>
      <c r="BA69" s="2035"/>
      <c r="BB69" s="2035"/>
      <c r="BC69" s="2036"/>
      <c r="BD69" s="981"/>
      <c r="BE69" s="984"/>
      <c r="BM69" s="991" t="s">
        <v>860</v>
      </c>
    </row>
    <row r="70" spans="1:94" ht="15.75" customHeight="1">
      <c r="A70" s="981"/>
      <c r="B70" s="2100" t="s">
        <v>1879</v>
      </c>
      <c r="C70" s="2101"/>
      <c r="D70" s="2101"/>
      <c r="E70" s="2101"/>
      <c r="F70" s="2101"/>
      <c r="G70" s="2101"/>
      <c r="H70" s="2101"/>
      <c r="I70" s="2101"/>
      <c r="J70" s="2101"/>
      <c r="K70" s="2101"/>
      <c r="L70" s="2101"/>
      <c r="M70" s="2101"/>
      <c r="N70" s="2101"/>
      <c r="O70" s="1986">
        <v>0</v>
      </c>
      <c r="P70" s="1986"/>
      <c r="Q70" s="1986"/>
      <c r="R70" s="1986"/>
      <c r="S70" s="1986"/>
      <c r="T70" s="1986"/>
      <c r="U70" s="1986"/>
      <c r="V70" s="1986"/>
      <c r="W70" s="1986"/>
      <c r="X70" s="1986"/>
      <c r="Y70" s="1986"/>
      <c r="Z70" s="1986"/>
      <c r="AA70" s="2102"/>
      <c r="AB70" s="981"/>
      <c r="AC70" s="2024" t="s">
        <v>1880</v>
      </c>
      <c r="AD70" s="1980"/>
      <c r="AE70" s="1980"/>
      <c r="AF70" s="2111"/>
      <c r="AG70" s="2111"/>
      <c r="AH70" s="2111"/>
      <c r="AI70" s="2111"/>
      <c r="AJ70" s="2111"/>
      <c r="AK70" s="2111"/>
      <c r="AL70" s="2111"/>
      <c r="AM70" s="2111"/>
      <c r="AN70" s="2111"/>
      <c r="AO70" s="2111"/>
      <c r="AP70" s="2111"/>
      <c r="AQ70" s="2111"/>
      <c r="AR70" s="2111"/>
      <c r="AS70" s="2111"/>
      <c r="AT70" s="2111"/>
      <c r="AU70" s="2112"/>
      <c r="AV70" s="981"/>
      <c r="AW70" s="981"/>
      <c r="AX70" s="981"/>
      <c r="AY70" s="981"/>
      <c r="AZ70" s="981"/>
      <c r="BA70" s="981"/>
      <c r="BB70" s="981"/>
      <c r="BC70" s="981"/>
      <c r="BD70" s="981"/>
      <c r="BE70" s="984"/>
      <c r="BM70" s="992" t="s">
        <v>710</v>
      </c>
    </row>
    <row r="71" spans="1:94" ht="15.75" customHeight="1" thickBot="1">
      <c r="A71" s="981"/>
      <c r="B71" s="2100" t="s">
        <v>1881</v>
      </c>
      <c r="C71" s="2101"/>
      <c r="D71" s="2101"/>
      <c r="E71" s="2101"/>
      <c r="F71" s="2101"/>
      <c r="G71" s="2101"/>
      <c r="H71" s="2101"/>
      <c r="I71" s="2101"/>
      <c r="J71" s="2101"/>
      <c r="K71" s="2101"/>
      <c r="L71" s="2101"/>
      <c r="M71" s="2101"/>
      <c r="N71" s="2101"/>
      <c r="O71" s="1986">
        <v>0</v>
      </c>
      <c r="P71" s="1986"/>
      <c r="Q71" s="1986"/>
      <c r="R71" s="1986"/>
      <c r="S71" s="1986"/>
      <c r="T71" s="1986"/>
      <c r="U71" s="1986"/>
      <c r="V71" s="1986"/>
      <c r="W71" s="1986"/>
      <c r="X71" s="1986"/>
      <c r="Y71" s="1986"/>
      <c r="Z71" s="1986"/>
      <c r="AA71" s="2102"/>
      <c r="AB71" s="981"/>
      <c r="AC71" s="2113" t="s">
        <v>1882</v>
      </c>
      <c r="AD71" s="2114"/>
      <c r="AE71" s="2114"/>
      <c r="AF71" s="2115"/>
      <c r="AG71" s="2115"/>
      <c r="AH71" s="2115"/>
      <c r="AI71" s="2115"/>
      <c r="AJ71" s="2115"/>
      <c r="AK71" s="2115"/>
      <c r="AL71" s="2115"/>
      <c r="AM71" s="2115"/>
      <c r="AN71" s="2115"/>
      <c r="AO71" s="2115"/>
      <c r="AP71" s="2115"/>
      <c r="AQ71" s="2115"/>
      <c r="AR71" s="2115"/>
      <c r="AS71" s="2115"/>
      <c r="AT71" s="2115"/>
      <c r="AU71" s="2116"/>
      <c r="AV71" s="981"/>
      <c r="AW71" s="981"/>
      <c r="AX71" s="981"/>
      <c r="AY71" s="981"/>
      <c r="AZ71" s="981"/>
      <c r="BA71" s="981"/>
      <c r="BB71" s="981"/>
      <c r="BC71" s="981"/>
      <c r="BD71" s="981"/>
      <c r="BE71" s="984"/>
      <c r="BM71" s="977" t="s">
        <v>1883</v>
      </c>
    </row>
    <row r="72" spans="1:94" ht="15.75" customHeight="1">
      <c r="A72" s="981"/>
      <c r="B72" s="2100" t="s">
        <v>1884</v>
      </c>
      <c r="C72" s="2101"/>
      <c r="D72" s="2101"/>
      <c r="E72" s="2101"/>
      <c r="F72" s="2101"/>
      <c r="G72" s="2101"/>
      <c r="H72" s="2101"/>
      <c r="I72" s="2101"/>
      <c r="J72" s="2101"/>
      <c r="K72" s="2101"/>
      <c r="L72" s="2101"/>
      <c r="M72" s="2101"/>
      <c r="N72" s="2101"/>
      <c r="O72" s="1986">
        <v>0</v>
      </c>
      <c r="P72" s="1986"/>
      <c r="Q72" s="1986"/>
      <c r="R72" s="1986"/>
      <c r="S72" s="1986"/>
      <c r="T72" s="1986"/>
      <c r="U72" s="1986"/>
      <c r="V72" s="1986"/>
      <c r="W72" s="1986"/>
      <c r="X72" s="1986"/>
      <c r="Y72" s="1986"/>
      <c r="Z72" s="1986"/>
      <c r="AA72" s="2102"/>
      <c r="AB72" s="981"/>
      <c r="AC72" s="2103" t="s">
        <v>1885</v>
      </c>
      <c r="AD72" s="2104"/>
      <c r="AE72" s="2104"/>
      <c r="AF72" s="2104"/>
      <c r="AG72" s="2104"/>
      <c r="AH72" s="2104"/>
      <c r="AI72" s="2104"/>
      <c r="AJ72" s="2104"/>
      <c r="AK72" s="2104"/>
      <c r="AL72" s="2104"/>
      <c r="AM72" s="2104"/>
      <c r="AN72" s="2104"/>
      <c r="AO72" s="2104"/>
      <c r="AP72" s="2104"/>
      <c r="AQ72" s="2104"/>
      <c r="AR72" s="2104"/>
      <c r="AS72" s="2104"/>
      <c r="AT72" s="2104"/>
      <c r="AU72" s="2104"/>
      <c r="AV72" s="1980"/>
      <c r="AW72" s="1980"/>
      <c r="AX72" s="1980"/>
      <c r="AY72" s="1980"/>
      <c r="AZ72" s="1980"/>
      <c r="BA72" s="1980"/>
      <c r="BB72" s="1980"/>
      <c r="BC72" s="1981"/>
      <c r="BD72" s="981"/>
      <c r="BE72" s="984"/>
    </row>
    <row r="73" spans="1:94" ht="15.75" customHeight="1">
      <c r="A73" s="981"/>
      <c r="B73" s="2105" t="s">
        <v>1886</v>
      </c>
      <c r="C73" s="2106"/>
      <c r="D73" s="2106"/>
      <c r="E73" s="2106"/>
      <c r="F73" s="2106"/>
      <c r="G73" s="2106"/>
      <c r="H73" s="2106"/>
      <c r="I73" s="2106"/>
      <c r="J73" s="2106"/>
      <c r="K73" s="2106"/>
      <c r="L73" s="2106"/>
      <c r="M73" s="2106"/>
      <c r="N73" s="2106"/>
      <c r="O73" s="1986">
        <v>0</v>
      </c>
      <c r="P73" s="1986"/>
      <c r="Q73" s="1986"/>
      <c r="R73" s="1986"/>
      <c r="S73" s="1986"/>
      <c r="T73" s="1986"/>
      <c r="U73" s="1986"/>
      <c r="V73" s="1986"/>
      <c r="W73" s="1986"/>
      <c r="X73" s="1986"/>
      <c r="Y73" s="1986"/>
      <c r="Z73" s="1986"/>
      <c r="AA73" s="2102"/>
      <c r="AB73" s="981"/>
      <c r="AC73" s="1995" t="s">
        <v>1887</v>
      </c>
      <c r="AD73" s="1996"/>
      <c r="AE73" s="1996"/>
      <c r="AF73" s="1996"/>
      <c r="AG73" s="1996"/>
      <c r="AH73" s="1996"/>
      <c r="AI73" s="1996"/>
      <c r="AJ73" s="1996"/>
      <c r="AK73" s="1996"/>
      <c r="AL73" s="1996"/>
      <c r="AM73" s="1996"/>
      <c r="AN73" s="1996"/>
      <c r="AO73" s="1996"/>
      <c r="AP73" s="1996"/>
      <c r="AQ73" s="1996"/>
      <c r="AR73" s="1996"/>
      <c r="AS73" s="1996"/>
      <c r="AT73" s="1996"/>
      <c r="AU73" s="1996"/>
      <c r="AV73" s="1996"/>
      <c r="AW73" s="1996"/>
      <c r="AX73" s="1996"/>
      <c r="AY73" s="1996"/>
      <c r="AZ73" s="1996"/>
      <c r="BA73" s="1996"/>
      <c r="BB73" s="1996"/>
      <c r="BC73" s="1997"/>
      <c r="BD73" s="981"/>
      <c r="BE73" s="984"/>
      <c r="CK73" s="979"/>
      <c r="CL73" s="979"/>
      <c r="CM73" s="979"/>
      <c r="CN73" s="979"/>
      <c r="CO73" s="979"/>
      <c r="CP73" s="979"/>
    </row>
    <row r="74" spans="1:94" ht="15.75" customHeight="1">
      <c r="A74" s="981"/>
      <c r="B74" s="1940"/>
      <c r="C74" s="1941"/>
      <c r="D74" s="1941"/>
      <c r="E74" s="1941"/>
      <c r="F74" s="1941"/>
      <c r="G74" s="1941"/>
      <c r="H74" s="1941"/>
      <c r="I74" s="1941"/>
      <c r="J74" s="1941"/>
      <c r="K74" s="1941"/>
      <c r="L74" s="1941"/>
      <c r="M74" s="1941"/>
      <c r="N74" s="1941"/>
      <c r="O74" s="1986"/>
      <c r="P74" s="1986"/>
      <c r="Q74" s="1986"/>
      <c r="R74" s="1986"/>
      <c r="S74" s="1986"/>
      <c r="T74" s="1986"/>
      <c r="U74" s="1986"/>
      <c r="V74" s="1986"/>
      <c r="W74" s="1986"/>
      <c r="X74" s="1986"/>
      <c r="Y74" s="1986"/>
      <c r="Z74" s="1986"/>
      <c r="AA74" s="2102"/>
      <c r="AB74" s="981"/>
      <c r="AC74" s="1995"/>
      <c r="AD74" s="1996"/>
      <c r="AE74" s="1996"/>
      <c r="AF74" s="1996"/>
      <c r="AG74" s="1996"/>
      <c r="AH74" s="1996"/>
      <c r="AI74" s="1996"/>
      <c r="AJ74" s="1996"/>
      <c r="AK74" s="1996"/>
      <c r="AL74" s="1996"/>
      <c r="AM74" s="1996"/>
      <c r="AN74" s="1996"/>
      <c r="AO74" s="1996"/>
      <c r="AP74" s="1996"/>
      <c r="AQ74" s="1996"/>
      <c r="AR74" s="1996"/>
      <c r="AS74" s="1996"/>
      <c r="AT74" s="1996"/>
      <c r="AU74" s="1996"/>
      <c r="AV74" s="1996"/>
      <c r="AW74" s="1996"/>
      <c r="AX74" s="1996"/>
      <c r="AY74" s="1996"/>
      <c r="AZ74" s="1996"/>
      <c r="BA74" s="1996"/>
      <c r="BB74" s="1996"/>
      <c r="BC74" s="1997"/>
      <c r="BD74" s="981"/>
      <c r="BE74" s="984"/>
      <c r="CK74" s="979"/>
      <c r="CL74" s="979"/>
      <c r="CM74" s="979"/>
      <c r="CN74" s="979"/>
      <c r="CO74" s="979"/>
      <c r="CP74" s="979"/>
    </row>
    <row r="75" spans="1:94" ht="15.75" customHeight="1" thickBot="1">
      <c r="A75" s="981"/>
      <c r="B75" s="2107" t="s">
        <v>1407</v>
      </c>
      <c r="C75" s="2108"/>
      <c r="D75" s="2108"/>
      <c r="E75" s="2108"/>
      <c r="F75" s="2108"/>
      <c r="G75" s="2108"/>
      <c r="H75" s="2108"/>
      <c r="I75" s="2108"/>
      <c r="J75" s="2108"/>
      <c r="K75" s="2108"/>
      <c r="L75" s="2108"/>
      <c r="M75" s="2108"/>
      <c r="N75" s="2108"/>
      <c r="O75" s="2109">
        <f>SUM(O70:AA74)</f>
        <v>0</v>
      </c>
      <c r="P75" s="2109"/>
      <c r="Q75" s="2109"/>
      <c r="R75" s="2109"/>
      <c r="S75" s="2109"/>
      <c r="T75" s="2109"/>
      <c r="U75" s="2109"/>
      <c r="V75" s="2109"/>
      <c r="W75" s="2109"/>
      <c r="X75" s="2109"/>
      <c r="Y75" s="2109"/>
      <c r="Z75" s="2109"/>
      <c r="AA75" s="2110"/>
      <c r="AB75" s="981"/>
      <c r="AC75" s="1995"/>
      <c r="AD75" s="1996"/>
      <c r="AE75" s="1996"/>
      <c r="AF75" s="1996"/>
      <c r="AG75" s="1996"/>
      <c r="AH75" s="1996"/>
      <c r="AI75" s="1996"/>
      <c r="AJ75" s="1996"/>
      <c r="AK75" s="1996"/>
      <c r="AL75" s="1996"/>
      <c r="AM75" s="1996"/>
      <c r="AN75" s="1996"/>
      <c r="AO75" s="1996"/>
      <c r="AP75" s="1996"/>
      <c r="AQ75" s="1996"/>
      <c r="AR75" s="1996"/>
      <c r="AS75" s="1996"/>
      <c r="AT75" s="1996"/>
      <c r="AU75" s="1996"/>
      <c r="AV75" s="1996"/>
      <c r="AW75" s="1996"/>
      <c r="AX75" s="1996"/>
      <c r="AY75" s="1996"/>
      <c r="AZ75" s="1996"/>
      <c r="BA75" s="1996"/>
      <c r="BB75" s="1996"/>
      <c r="BC75" s="1997"/>
      <c r="BD75" s="981"/>
      <c r="BE75" s="984"/>
      <c r="CK75" s="979"/>
      <c r="CL75" s="979"/>
      <c r="CM75" s="979"/>
      <c r="CN75" s="979"/>
      <c r="CO75" s="979"/>
      <c r="CP75" s="979"/>
    </row>
    <row r="76" spans="1:94" ht="15.75" customHeight="1">
      <c r="A76" s="981"/>
      <c r="B76" s="981"/>
      <c r="C76" s="981"/>
      <c r="D76" s="981"/>
      <c r="E76" s="981"/>
      <c r="F76" s="981"/>
      <c r="G76" s="981"/>
      <c r="H76" s="981"/>
      <c r="I76" s="981"/>
      <c r="J76" s="981"/>
      <c r="K76" s="981"/>
      <c r="L76" s="981"/>
      <c r="M76" s="981"/>
      <c r="N76" s="981"/>
      <c r="O76" s="981"/>
      <c r="P76" s="981"/>
      <c r="Q76" s="981"/>
      <c r="R76" s="981"/>
      <c r="S76" s="981"/>
      <c r="T76" s="981"/>
      <c r="U76" s="981"/>
      <c r="V76" s="981"/>
      <c r="W76" s="981"/>
      <c r="X76" s="981"/>
      <c r="Y76" s="981"/>
      <c r="Z76" s="981"/>
      <c r="AA76" s="981"/>
      <c r="AB76" s="981"/>
      <c r="AC76" s="1995"/>
      <c r="AD76" s="1996"/>
      <c r="AE76" s="1996"/>
      <c r="AF76" s="1996"/>
      <c r="AG76" s="1996"/>
      <c r="AH76" s="1996"/>
      <c r="AI76" s="1996"/>
      <c r="AJ76" s="1996"/>
      <c r="AK76" s="1996"/>
      <c r="AL76" s="1996"/>
      <c r="AM76" s="1996"/>
      <c r="AN76" s="1996"/>
      <c r="AO76" s="1996"/>
      <c r="AP76" s="1996"/>
      <c r="AQ76" s="1996"/>
      <c r="AR76" s="1996"/>
      <c r="AS76" s="1996"/>
      <c r="AT76" s="1996"/>
      <c r="AU76" s="1996"/>
      <c r="AV76" s="1996"/>
      <c r="AW76" s="1996"/>
      <c r="AX76" s="1996"/>
      <c r="AY76" s="1996"/>
      <c r="AZ76" s="1996"/>
      <c r="BA76" s="1996"/>
      <c r="BB76" s="1996"/>
      <c r="BC76" s="1997"/>
      <c r="BD76" s="981"/>
      <c r="BE76" s="984"/>
      <c r="CK76" s="979"/>
      <c r="CL76" s="979"/>
      <c r="CM76" s="979"/>
      <c r="CN76" s="979"/>
      <c r="CO76" s="979"/>
      <c r="CP76" s="979"/>
    </row>
    <row r="77" spans="1:94" ht="15.75" customHeight="1" thickBot="1">
      <c r="A77" s="981"/>
      <c r="B77" s="981"/>
      <c r="C77" s="981"/>
      <c r="D77" s="981"/>
      <c r="E77" s="981"/>
      <c r="F77" s="981"/>
      <c r="G77" s="981"/>
      <c r="H77" s="981"/>
      <c r="I77" s="981"/>
      <c r="J77" s="981"/>
      <c r="K77" s="981"/>
      <c r="L77" s="981"/>
      <c r="M77" s="981"/>
      <c r="N77" s="981"/>
      <c r="O77" s="981"/>
      <c r="P77" s="981"/>
      <c r="Q77" s="981"/>
      <c r="R77" s="981"/>
      <c r="S77" s="981"/>
      <c r="T77" s="981"/>
      <c r="U77" s="981"/>
      <c r="V77" s="981"/>
      <c r="W77" s="981"/>
      <c r="X77" s="981"/>
      <c r="Y77" s="981"/>
      <c r="Z77" s="981"/>
      <c r="AA77" s="981"/>
      <c r="AB77" s="981"/>
      <c r="AC77" s="1998"/>
      <c r="AD77" s="1999"/>
      <c r="AE77" s="1999"/>
      <c r="AF77" s="1999"/>
      <c r="AG77" s="1999"/>
      <c r="AH77" s="1999"/>
      <c r="AI77" s="1999"/>
      <c r="AJ77" s="1999"/>
      <c r="AK77" s="1999"/>
      <c r="AL77" s="1999"/>
      <c r="AM77" s="1999"/>
      <c r="AN77" s="1999"/>
      <c r="AO77" s="1999"/>
      <c r="AP77" s="1999"/>
      <c r="AQ77" s="1999"/>
      <c r="AR77" s="1999"/>
      <c r="AS77" s="1999"/>
      <c r="AT77" s="1999"/>
      <c r="AU77" s="1999"/>
      <c r="AV77" s="1999"/>
      <c r="AW77" s="1999"/>
      <c r="AX77" s="1999"/>
      <c r="AY77" s="1999"/>
      <c r="AZ77" s="1999"/>
      <c r="BA77" s="1999"/>
      <c r="BB77" s="1999"/>
      <c r="BC77" s="2000"/>
      <c r="BD77" s="981"/>
      <c r="BE77" s="984"/>
      <c r="CK77" s="979"/>
      <c r="CL77" s="979"/>
      <c r="CM77" s="979"/>
      <c r="CN77" s="979"/>
      <c r="CO77" s="979"/>
      <c r="CP77" s="979"/>
    </row>
    <row r="78" spans="1:94" ht="15.75" customHeight="1" thickBot="1">
      <c r="A78" s="981"/>
      <c r="B78" s="993" t="s">
        <v>1888</v>
      </c>
      <c r="C78" s="994"/>
      <c r="D78" s="995"/>
      <c r="E78" s="995"/>
      <c r="F78" s="995"/>
      <c r="G78" s="995"/>
      <c r="H78" s="995"/>
      <c r="I78" s="995"/>
      <c r="J78" s="995"/>
      <c r="K78" s="995"/>
      <c r="L78" s="995"/>
      <c r="M78" s="995"/>
      <c r="N78" s="995"/>
      <c r="O78" s="995"/>
      <c r="P78" s="995"/>
      <c r="Q78" s="995"/>
      <c r="R78" s="995"/>
      <c r="S78" s="995"/>
      <c r="T78" s="996"/>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1"/>
      <c r="BA78" s="981"/>
      <c r="BB78" s="981"/>
      <c r="BC78" s="981"/>
      <c r="BD78" s="981"/>
      <c r="BE78" s="984"/>
      <c r="CK78" s="979"/>
      <c r="CL78" s="979"/>
      <c r="CM78" s="979"/>
      <c r="CN78" s="979"/>
      <c r="CO78" s="979"/>
      <c r="CP78" s="979"/>
    </row>
    <row r="79" spans="1:94" ht="15.75" customHeight="1">
      <c r="A79" s="981"/>
      <c r="B79" s="993" t="s">
        <v>1889</v>
      </c>
      <c r="C79" s="997"/>
      <c r="D79" s="997"/>
      <c r="E79" s="998"/>
      <c r="F79" s="2090"/>
      <c r="G79" s="2091"/>
      <c r="H79" s="2091"/>
      <c r="I79" s="2091"/>
      <c r="J79" s="2091"/>
      <c r="K79" s="2091"/>
      <c r="L79" s="2091"/>
      <c r="M79" s="2091"/>
      <c r="N79" s="2091"/>
      <c r="O79" s="2091"/>
      <c r="P79" s="2091"/>
      <c r="Q79" s="2091"/>
      <c r="R79" s="2091"/>
      <c r="S79" s="2091"/>
      <c r="T79" s="2092"/>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1"/>
      <c r="BA79" s="981"/>
      <c r="BB79" s="981"/>
      <c r="BC79" s="981"/>
      <c r="BD79" s="981"/>
      <c r="BE79" s="984"/>
      <c r="CK79" s="979"/>
      <c r="CL79" s="979"/>
      <c r="CM79" s="979"/>
      <c r="CN79" s="979"/>
      <c r="CO79" s="979"/>
      <c r="CP79" s="979"/>
    </row>
    <row r="80" spans="1:94" ht="15.75" customHeight="1" thickBot="1">
      <c r="A80" s="981"/>
      <c r="B80" s="981"/>
      <c r="C80" s="981"/>
      <c r="D80" s="981"/>
      <c r="E80" s="981"/>
      <c r="F80" s="981"/>
      <c r="G80" s="981"/>
      <c r="H80" s="981"/>
      <c r="I80" s="981"/>
      <c r="J80" s="981"/>
      <c r="K80" s="981"/>
      <c r="L80" s="981"/>
      <c r="M80" s="981"/>
      <c r="N80" s="981"/>
      <c r="O80" s="981"/>
      <c r="P80" s="981"/>
      <c r="Q80" s="981"/>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1"/>
      <c r="BA80" s="981"/>
      <c r="BB80" s="981"/>
      <c r="BC80" s="981"/>
      <c r="BD80" s="981"/>
      <c r="BE80" s="984"/>
      <c r="CK80" s="979"/>
      <c r="CL80" s="979"/>
      <c r="CM80" s="979"/>
      <c r="CN80" s="979"/>
      <c r="CO80" s="979"/>
      <c r="CP80" s="979"/>
    </row>
    <row r="81" spans="1:94" ht="15.75" customHeight="1">
      <c r="A81" s="981"/>
      <c r="B81" s="2093" t="s">
        <v>1890</v>
      </c>
      <c r="C81" s="2094"/>
      <c r="D81" s="2094"/>
      <c r="E81" s="2094"/>
      <c r="F81" s="2094"/>
      <c r="G81" s="2094"/>
      <c r="H81" s="2094"/>
      <c r="I81" s="2094"/>
      <c r="J81" s="2094"/>
      <c r="K81" s="2094"/>
      <c r="L81" s="2094"/>
      <c r="M81" s="2094"/>
      <c r="N81" s="2094"/>
      <c r="O81" s="2094"/>
      <c r="P81" s="2094"/>
      <c r="Q81" s="2094"/>
      <c r="R81" s="2094"/>
      <c r="S81" s="2094"/>
      <c r="T81" s="2094"/>
      <c r="U81" s="2094"/>
      <c r="V81" s="2094"/>
      <c r="W81" s="2094"/>
      <c r="X81" s="2094"/>
      <c r="Y81" s="2094"/>
      <c r="Z81" s="2094"/>
      <c r="AA81" s="2094"/>
      <c r="AB81" s="2094"/>
      <c r="AC81" s="2094"/>
      <c r="AD81" s="2094"/>
      <c r="AE81" s="2094"/>
      <c r="AF81" s="2094"/>
      <c r="AG81" s="2094"/>
      <c r="AH81" s="2095"/>
      <c r="AI81" s="981"/>
      <c r="AJ81" s="2077" t="s">
        <v>1891</v>
      </c>
      <c r="AK81" s="2078"/>
      <c r="AL81" s="2078"/>
      <c r="AM81" s="2078"/>
      <c r="AN81" s="2078"/>
      <c r="AO81" s="2078"/>
      <c r="AP81" s="2078"/>
      <c r="AQ81" s="2078"/>
      <c r="AR81" s="2078"/>
      <c r="AS81" s="2078"/>
      <c r="AT81" s="2078"/>
      <c r="AU81" s="2078"/>
      <c r="AV81" s="2078"/>
      <c r="AW81" s="2078"/>
      <c r="AX81" s="2078"/>
      <c r="AY81" s="2096" t="s">
        <v>860</v>
      </c>
      <c r="AZ81" s="2096"/>
      <c r="BA81" s="2096"/>
      <c r="BB81" s="2097"/>
      <c r="BC81" s="981"/>
      <c r="BD81" s="981"/>
      <c r="BE81" s="984"/>
      <c r="CK81" s="979"/>
      <c r="CL81" s="979"/>
      <c r="CM81" s="979"/>
      <c r="CN81" s="979"/>
      <c r="CO81" s="979"/>
      <c r="CP81" s="979"/>
    </row>
    <row r="82" spans="1:94" ht="15.75" customHeight="1">
      <c r="A82" s="981"/>
      <c r="B82" s="2058"/>
      <c r="C82" s="2052"/>
      <c r="D82" s="2052"/>
      <c r="E82" s="2052"/>
      <c r="F82" s="2052"/>
      <c r="G82" s="2052"/>
      <c r="H82" s="2052"/>
      <c r="I82" s="2052" t="s">
        <v>1892</v>
      </c>
      <c r="J82" s="2052"/>
      <c r="K82" s="2052"/>
      <c r="L82" s="2052"/>
      <c r="M82" s="2052"/>
      <c r="N82" s="2052"/>
      <c r="O82" s="2052" t="s">
        <v>1893</v>
      </c>
      <c r="P82" s="2052"/>
      <c r="Q82" s="2052"/>
      <c r="R82" s="2052"/>
      <c r="S82" s="2052"/>
      <c r="T82" s="2052"/>
      <c r="U82" s="2052"/>
      <c r="V82" s="2088" t="s">
        <v>1894</v>
      </c>
      <c r="W82" s="2088"/>
      <c r="X82" s="2088"/>
      <c r="Y82" s="2088"/>
      <c r="Z82" s="2088"/>
      <c r="AA82" s="2088"/>
      <c r="AB82" s="2025" t="s">
        <v>1895</v>
      </c>
      <c r="AC82" s="2025"/>
      <c r="AD82" s="2025"/>
      <c r="AE82" s="2025"/>
      <c r="AF82" s="2025"/>
      <c r="AG82" s="2025"/>
      <c r="AH82" s="2089"/>
      <c r="AI82" s="981"/>
      <c r="AJ82" s="2080"/>
      <c r="AK82" s="2081"/>
      <c r="AL82" s="2081"/>
      <c r="AM82" s="2081"/>
      <c r="AN82" s="2081"/>
      <c r="AO82" s="2081"/>
      <c r="AP82" s="2081"/>
      <c r="AQ82" s="2081"/>
      <c r="AR82" s="2081"/>
      <c r="AS82" s="2081"/>
      <c r="AT82" s="2081"/>
      <c r="AU82" s="2081"/>
      <c r="AV82" s="2081"/>
      <c r="AW82" s="2081"/>
      <c r="AX82" s="2081"/>
      <c r="AY82" s="2098"/>
      <c r="AZ82" s="2098"/>
      <c r="BA82" s="2098"/>
      <c r="BB82" s="2099"/>
      <c r="BC82" s="981"/>
      <c r="BD82" s="981"/>
      <c r="BE82" s="984"/>
      <c r="CK82" s="979"/>
      <c r="CL82" s="979"/>
      <c r="CM82" s="979"/>
      <c r="CN82" s="979"/>
      <c r="CO82" s="979"/>
      <c r="CP82" s="979"/>
    </row>
    <row r="83" spans="1:94" ht="15.75" customHeight="1">
      <c r="A83" s="981"/>
      <c r="B83" s="2058"/>
      <c r="C83" s="2052"/>
      <c r="D83" s="2052"/>
      <c r="E83" s="2052"/>
      <c r="F83" s="2052"/>
      <c r="G83" s="2052"/>
      <c r="H83" s="2052"/>
      <c r="I83" s="2052"/>
      <c r="J83" s="2052"/>
      <c r="K83" s="2052"/>
      <c r="L83" s="2052"/>
      <c r="M83" s="2052"/>
      <c r="N83" s="2052"/>
      <c r="O83" s="2052"/>
      <c r="P83" s="2052"/>
      <c r="Q83" s="2052"/>
      <c r="R83" s="2052"/>
      <c r="S83" s="2052"/>
      <c r="T83" s="2052"/>
      <c r="U83" s="2052"/>
      <c r="V83" s="2088"/>
      <c r="W83" s="2088"/>
      <c r="X83" s="2088"/>
      <c r="Y83" s="2088"/>
      <c r="Z83" s="2088"/>
      <c r="AA83" s="2088"/>
      <c r="AB83" s="2025"/>
      <c r="AC83" s="2025"/>
      <c r="AD83" s="2025"/>
      <c r="AE83" s="2025"/>
      <c r="AF83" s="2025"/>
      <c r="AG83" s="2025"/>
      <c r="AH83" s="2089"/>
      <c r="AI83" s="981"/>
      <c r="AJ83" s="2080"/>
      <c r="AK83" s="2081"/>
      <c r="AL83" s="2081"/>
      <c r="AM83" s="2081"/>
      <c r="AN83" s="2081"/>
      <c r="AO83" s="2081"/>
      <c r="AP83" s="2081"/>
      <c r="AQ83" s="2081"/>
      <c r="AR83" s="2081"/>
      <c r="AS83" s="2081"/>
      <c r="AT83" s="2081"/>
      <c r="AU83" s="2081"/>
      <c r="AV83" s="2081"/>
      <c r="AW83" s="2081"/>
      <c r="AX83" s="2081"/>
      <c r="AY83" s="2098"/>
      <c r="AZ83" s="2098"/>
      <c r="BA83" s="2098"/>
      <c r="BB83" s="2099"/>
      <c r="BC83" s="981"/>
      <c r="BD83" s="981"/>
      <c r="BE83" s="984"/>
      <c r="CK83" s="979"/>
      <c r="CL83" s="979"/>
      <c r="CM83" s="979"/>
      <c r="CN83" s="979"/>
      <c r="CO83" s="979"/>
      <c r="CP83" s="979"/>
    </row>
    <row r="84" spans="1:94" ht="15.75" customHeight="1">
      <c r="A84" s="981"/>
      <c r="B84" s="2058" t="s">
        <v>1896</v>
      </c>
      <c r="C84" s="2052"/>
      <c r="D84" s="2052"/>
      <c r="E84" s="2052"/>
      <c r="F84" s="2052"/>
      <c r="G84" s="2052"/>
      <c r="H84" s="2052"/>
      <c r="I84" s="2028">
        <v>0</v>
      </c>
      <c r="J84" s="2028"/>
      <c r="K84" s="2028"/>
      <c r="L84" s="2028"/>
      <c r="M84" s="2028"/>
      <c r="N84" s="2028"/>
      <c r="O84" s="2028">
        <v>0</v>
      </c>
      <c r="P84" s="2028"/>
      <c r="Q84" s="2028"/>
      <c r="R84" s="2028"/>
      <c r="S84" s="2028"/>
      <c r="T84" s="2028"/>
      <c r="U84" s="2028"/>
      <c r="V84" s="2028">
        <v>0</v>
      </c>
      <c r="W84" s="2028"/>
      <c r="X84" s="2028"/>
      <c r="Y84" s="2028"/>
      <c r="Z84" s="2028"/>
      <c r="AA84" s="2028"/>
      <c r="AB84" s="2028">
        <v>0</v>
      </c>
      <c r="AC84" s="2028"/>
      <c r="AD84" s="2028"/>
      <c r="AE84" s="2028"/>
      <c r="AF84" s="2028"/>
      <c r="AG84" s="2028"/>
      <c r="AH84" s="2029"/>
      <c r="AI84" s="981"/>
      <c r="AJ84" s="2080"/>
      <c r="AK84" s="2081"/>
      <c r="AL84" s="2081"/>
      <c r="AM84" s="2081"/>
      <c r="AN84" s="2081"/>
      <c r="AO84" s="2081"/>
      <c r="AP84" s="2081"/>
      <c r="AQ84" s="2081"/>
      <c r="AR84" s="2081"/>
      <c r="AS84" s="2081"/>
      <c r="AT84" s="2081"/>
      <c r="AU84" s="2081"/>
      <c r="AV84" s="2081"/>
      <c r="AW84" s="2081"/>
      <c r="AX84" s="2081"/>
      <c r="AY84" s="2098"/>
      <c r="AZ84" s="2098"/>
      <c r="BA84" s="2098"/>
      <c r="BB84" s="2099"/>
      <c r="BC84" s="981"/>
      <c r="BD84" s="981"/>
      <c r="BE84" s="984"/>
      <c r="CK84" s="979"/>
      <c r="CL84" s="979"/>
      <c r="CM84" s="979"/>
      <c r="CN84" s="979"/>
      <c r="CO84" s="979"/>
      <c r="CP84" s="979"/>
    </row>
    <row r="85" spans="1:94" ht="15.75" customHeight="1">
      <c r="A85" s="981"/>
      <c r="B85" s="2058" t="s">
        <v>1897</v>
      </c>
      <c r="C85" s="2052"/>
      <c r="D85" s="2052"/>
      <c r="E85" s="2052"/>
      <c r="F85" s="2052"/>
      <c r="G85" s="2052"/>
      <c r="H85" s="2052"/>
      <c r="I85" s="2028">
        <v>0</v>
      </c>
      <c r="J85" s="2028"/>
      <c r="K85" s="2028"/>
      <c r="L85" s="2028"/>
      <c r="M85" s="2028"/>
      <c r="N85" s="2028"/>
      <c r="O85" s="2028">
        <v>0</v>
      </c>
      <c r="P85" s="2028"/>
      <c r="Q85" s="2028"/>
      <c r="R85" s="2028"/>
      <c r="S85" s="2028"/>
      <c r="T85" s="2028"/>
      <c r="U85" s="2028"/>
      <c r="V85" s="2028">
        <v>0</v>
      </c>
      <c r="W85" s="2028"/>
      <c r="X85" s="2028"/>
      <c r="Y85" s="2028"/>
      <c r="Z85" s="2028"/>
      <c r="AA85" s="2028"/>
      <c r="AB85" s="2028">
        <v>0</v>
      </c>
      <c r="AC85" s="2028"/>
      <c r="AD85" s="2028"/>
      <c r="AE85" s="2028"/>
      <c r="AF85" s="2028"/>
      <c r="AG85" s="2028"/>
      <c r="AH85" s="2029"/>
      <c r="AI85" s="981"/>
      <c r="AJ85" s="1995" t="s">
        <v>1898</v>
      </c>
      <c r="AK85" s="1996"/>
      <c r="AL85" s="1996"/>
      <c r="AM85" s="1996"/>
      <c r="AN85" s="1996"/>
      <c r="AO85" s="1996"/>
      <c r="AP85" s="1996"/>
      <c r="AQ85" s="1996"/>
      <c r="AR85" s="1996"/>
      <c r="AS85" s="1996"/>
      <c r="AT85" s="1996"/>
      <c r="AU85" s="1996"/>
      <c r="AV85" s="1996"/>
      <c r="AW85" s="1996"/>
      <c r="AX85" s="1996"/>
      <c r="AY85" s="1996"/>
      <c r="AZ85" s="1996"/>
      <c r="BA85" s="1996"/>
      <c r="BB85" s="1997"/>
      <c r="BC85" s="981"/>
      <c r="BD85" s="981"/>
      <c r="BE85" s="984"/>
      <c r="CK85" s="979"/>
      <c r="CL85" s="979"/>
      <c r="CM85" s="979"/>
      <c r="CN85" s="979"/>
      <c r="CO85" s="979"/>
      <c r="CP85" s="979"/>
    </row>
    <row r="86" spans="1:94" ht="15.75" customHeight="1" thickBot="1">
      <c r="A86" s="981"/>
      <c r="B86" s="2086" t="s">
        <v>1899</v>
      </c>
      <c r="C86" s="2087"/>
      <c r="D86" s="2087"/>
      <c r="E86" s="2087"/>
      <c r="F86" s="2087"/>
      <c r="G86" s="2087"/>
      <c r="H86" s="2087"/>
      <c r="I86" s="2022">
        <v>0</v>
      </c>
      <c r="J86" s="2022"/>
      <c r="K86" s="2022"/>
      <c r="L86" s="2022"/>
      <c r="M86" s="2022"/>
      <c r="N86" s="2022"/>
      <c r="O86" s="2022">
        <v>0</v>
      </c>
      <c r="P86" s="2022"/>
      <c r="Q86" s="2022"/>
      <c r="R86" s="2022"/>
      <c r="S86" s="2022"/>
      <c r="T86" s="2022"/>
      <c r="U86" s="2022"/>
      <c r="V86" s="2022">
        <v>0</v>
      </c>
      <c r="W86" s="2022"/>
      <c r="X86" s="2022"/>
      <c r="Y86" s="2022"/>
      <c r="Z86" s="2022"/>
      <c r="AA86" s="2022"/>
      <c r="AB86" s="2022">
        <v>0</v>
      </c>
      <c r="AC86" s="2022"/>
      <c r="AD86" s="2022"/>
      <c r="AE86" s="2022"/>
      <c r="AF86" s="2022"/>
      <c r="AG86" s="2022"/>
      <c r="AH86" s="2023"/>
      <c r="AI86" s="981"/>
      <c r="AJ86" s="1998"/>
      <c r="AK86" s="1999"/>
      <c r="AL86" s="1999"/>
      <c r="AM86" s="1999"/>
      <c r="AN86" s="1999"/>
      <c r="AO86" s="1999"/>
      <c r="AP86" s="1999"/>
      <c r="AQ86" s="1999"/>
      <c r="AR86" s="1999"/>
      <c r="AS86" s="1999"/>
      <c r="AT86" s="1999"/>
      <c r="AU86" s="1999"/>
      <c r="AV86" s="1999"/>
      <c r="AW86" s="1999"/>
      <c r="AX86" s="1999"/>
      <c r="AY86" s="1999"/>
      <c r="AZ86" s="1999"/>
      <c r="BA86" s="1999"/>
      <c r="BB86" s="2000"/>
      <c r="BC86" s="981"/>
      <c r="BD86" s="981"/>
      <c r="BE86" s="984"/>
      <c r="CK86" s="979"/>
      <c r="CL86" s="979"/>
      <c r="CM86" s="979"/>
      <c r="CN86" s="979"/>
      <c r="CO86" s="979"/>
      <c r="CP86" s="979"/>
    </row>
    <row r="87" spans="1:94" ht="15.75" customHeight="1">
      <c r="A87" s="981"/>
      <c r="B87" s="981"/>
      <c r="C87" s="981"/>
      <c r="D87" s="981"/>
      <c r="E87" s="981"/>
      <c r="F87" s="981"/>
      <c r="G87" s="981"/>
      <c r="H87" s="981"/>
      <c r="I87" s="981"/>
      <c r="J87" s="981"/>
      <c r="K87" s="981"/>
      <c r="L87" s="981"/>
      <c r="M87" s="981"/>
      <c r="N87" s="981"/>
      <c r="O87" s="981"/>
      <c r="P87" s="981"/>
      <c r="Q87" s="981"/>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1"/>
      <c r="BA87" s="981"/>
      <c r="BB87" s="981"/>
      <c r="BC87" s="981"/>
      <c r="BD87" s="981"/>
      <c r="BE87" s="984"/>
      <c r="CM87" s="979"/>
      <c r="CN87" s="979"/>
      <c r="CO87" s="979"/>
      <c r="CP87" s="979"/>
    </row>
    <row r="88" spans="1:94" ht="15.75" customHeight="1" thickBot="1">
      <c r="A88" s="981"/>
      <c r="B88" s="981"/>
      <c r="C88" s="981"/>
      <c r="D88" s="981"/>
      <c r="E88" s="981"/>
      <c r="F88" s="981"/>
      <c r="G88" s="981"/>
      <c r="H88" s="981"/>
      <c r="I88" s="981"/>
      <c r="J88" s="981"/>
      <c r="K88" s="981"/>
      <c r="L88" s="981"/>
      <c r="M88" s="981"/>
      <c r="N88" s="981"/>
      <c r="O88" s="981"/>
      <c r="P88" s="981"/>
      <c r="Q88" s="981"/>
      <c r="R88" s="981"/>
      <c r="S88" s="981"/>
      <c r="T88" s="981"/>
      <c r="U88" s="981"/>
      <c r="V88" s="981"/>
      <c r="W88" s="981"/>
      <c r="X88" s="981"/>
      <c r="Y88" s="981"/>
      <c r="Z88" s="981"/>
      <c r="AA88" s="981"/>
      <c r="AB88" s="981"/>
      <c r="AC88" s="981"/>
      <c r="AD88" s="981"/>
      <c r="AE88" s="981"/>
      <c r="AF88" s="981"/>
      <c r="AG88" s="981"/>
      <c r="AH88" s="981"/>
      <c r="AI88" s="981"/>
      <c r="AJ88" s="981"/>
      <c r="AK88" s="981"/>
      <c r="AL88" s="981"/>
      <c r="AM88" s="981"/>
      <c r="AN88" s="981"/>
      <c r="AO88" s="981"/>
      <c r="AP88" s="981"/>
      <c r="AQ88" s="981"/>
      <c r="AR88" s="981"/>
      <c r="AS88" s="981"/>
      <c r="AT88" s="981"/>
      <c r="AU88" s="981"/>
      <c r="AV88" s="981"/>
      <c r="AW88" s="981"/>
      <c r="AX88" s="981"/>
      <c r="AY88" s="981"/>
      <c r="AZ88" s="981"/>
      <c r="BA88" s="981"/>
      <c r="BB88" s="981"/>
      <c r="BC88" s="981"/>
      <c r="BD88" s="981"/>
      <c r="BE88" s="984"/>
      <c r="CM88" s="979"/>
      <c r="CN88" s="979"/>
      <c r="CO88" s="979"/>
      <c r="CP88" s="979"/>
    </row>
    <row r="89" spans="1:94" ht="15.75" customHeight="1" thickBot="1">
      <c r="A89" s="981"/>
      <c r="B89" s="993" t="s">
        <v>1900</v>
      </c>
      <c r="C89" s="999"/>
      <c r="D89" s="1000"/>
      <c r="E89" s="1001"/>
      <c r="F89" s="1001"/>
      <c r="G89" s="1001"/>
      <c r="H89" s="1001"/>
      <c r="I89" s="1001"/>
      <c r="J89" s="1001"/>
      <c r="K89" s="1001"/>
      <c r="L89" s="1001"/>
      <c r="M89" s="1001"/>
      <c r="N89" s="1001"/>
      <c r="O89" s="1001"/>
      <c r="P89" s="1001"/>
      <c r="Q89" s="1001"/>
      <c r="R89" s="1001"/>
      <c r="S89" s="1001"/>
      <c r="T89" s="1002"/>
      <c r="U89" s="981"/>
      <c r="V89" s="981"/>
      <c r="W89" s="981"/>
      <c r="X89" s="981"/>
      <c r="Y89" s="981"/>
      <c r="Z89" s="981"/>
      <c r="AA89" s="981"/>
      <c r="AB89" s="981"/>
      <c r="AC89" s="981"/>
      <c r="AD89" s="981"/>
      <c r="AE89" s="981"/>
      <c r="AF89" s="981"/>
      <c r="AG89" s="981"/>
      <c r="AH89" s="981"/>
      <c r="AI89" s="981"/>
      <c r="AJ89" s="981"/>
      <c r="AK89" s="981"/>
      <c r="AL89" s="981"/>
      <c r="AM89" s="981"/>
      <c r="AN89" s="981"/>
      <c r="AO89" s="981"/>
      <c r="AP89" s="981"/>
      <c r="AQ89" s="981"/>
      <c r="AR89" s="981"/>
      <c r="AS89" s="981"/>
      <c r="AT89" s="981"/>
      <c r="AU89" s="981"/>
      <c r="AV89" s="981"/>
      <c r="AW89" s="981"/>
      <c r="AX89" s="981"/>
      <c r="AY89" s="981"/>
      <c r="AZ89" s="981"/>
      <c r="BA89" s="981"/>
      <c r="BB89" s="981"/>
      <c r="BC89" s="981"/>
      <c r="BD89" s="981"/>
      <c r="BE89" s="984"/>
      <c r="BQ89" s="964"/>
      <c r="CM89" s="979"/>
      <c r="CN89" s="979"/>
      <c r="CO89" s="979"/>
      <c r="CP89" s="979"/>
    </row>
    <row r="90" spans="1:94" ht="15.75" customHeight="1">
      <c r="A90" s="981"/>
      <c r="B90" s="1003" t="s">
        <v>1889</v>
      </c>
      <c r="C90" s="1003"/>
      <c r="D90" s="1004"/>
      <c r="E90" s="1005"/>
      <c r="F90" s="2090"/>
      <c r="G90" s="2091"/>
      <c r="H90" s="2091"/>
      <c r="I90" s="2091"/>
      <c r="J90" s="2091"/>
      <c r="K90" s="2091"/>
      <c r="L90" s="2091"/>
      <c r="M90" s="2091"/>
      <c r="N90" s="2091"/>
      <c r="O90" s="2091"/>
      <c r="P90" s="2091"/>
      <c r="Q90" s="2091"/>
      <c r="R90" s="2091"/>
      <c r="S90" s="2091"/>
      <c r="T90" s="2092"/>
      <c r="U90" s="981"/>
      <c r="V90" s="981"/>
      <c r="W90" s="981"/>
      <c r="X90" s="981"/>
      <c r="Y90" s="981"/>
      <c r="Z90" s="981"/>
      <c r="AA90" s="981"/>
      <c r="AB90" s="981"/>
      <c r="AC90" s="981"/>
      <c r="AD90" s="981"/>
      <c r="AE90" s="981"/>
      <c r="AF90" s="981"/>
      <c r="AG90" s="981"/>
      <c r="AH90" s="981"/>
      <c r="AI90" s="981"/>
      <c r="AJ90" s="981"/>
      <c r="AK90" s="981"/>
      <c r="AL90" s="981"/>
      <c r="AM90" s="981"/>
      <c r="AN90" s="981"/>
      <c r="AO90" s="981"/>
      <c r="AP90" s="981"/>
      <c r="AQ90" s="981"/>
      <c r="AR90" s="981"/>
      <c r="AS90" s="981"/>
      <c r="AT90" s="981"/>
      <c r="AU90" s="981"/>
      <c r="AV90" s="981"/>
      <c r="AW90" s="981"/>
      <c r="AX90" s="981"/>
      <c r="AY90" s="981"/>
      <c r="AZ90" s="981"/>
      <c r="BA90" s="981"/>
      <c r="BB90" s="981"/>
      <c r="BC90" s="981"/>
      <c r="BD90" s="981"/>
      <c r="BE90" s="984"/>
      <c r="CM90" s="979"/>
      <c r="CN90" s="979"/>
      <c r="CO90" s="979"/>
      <c r="CP90" s="979"/>
    </row>
    <row r="91" spans="1:94" ht="15.75" customHeight="1" thickBot="1">
      <c r="A91" s="981"/>
      <c r="B91" s="981"/>
      <c r="C91" s="981"/>
      <c r="D91" s="981"/>
      <c r="E91" s="981"/>
      <c r="F91" s="981"/>
      <c r="G91" s="981"/>
      <c r="H91" s="981"/>
      <c r="I91" s="981"/>
      <c r="J91" s="981"/>
      <c r="K91" s="981"/>
      <c r="L91" s="981"/>
      <c r="M91" s="981"/>
      <c r="N91" s="981"/>
      <c r="O91" s="981"/>
      <c r="P91" s="981"/>
      <c r="Q91" s="981"/>
      <c r="R91" s="981"/>
      <c r="S91" s="981"/>
      <c r="T91" s="981"/>
      <c r="U91" s="981"/>
      <c r="V91" s="981"/>
      <c r="W91" s="981"/>
      <c r="X91" s="981"/>
      <c r="Y91" s="981"/>
      <c r="Z91" s="981"/>
      <c r="AA91" s="981"/>
      <c r="AB91" s="981"/>
      <c r="AC91" s="981"/>
      <c r="AD91" s="981"/>
      <c r="AE91" s="981"/>
      <c r="AF91" s="981"/>
      <c r="AG91" s="981"/>
      <c r="AH91" s="981"/>
      <c r="AI91" s="981"/>
      <c r="AJ91" s="981"/>
      <c r="AK91" s="981"/>
      <c r="AL91" s="981"/>
      <c r="AM91" s="981"/>
      <c r="AN91" s="981"/>
      <c r="AO91" s="981"/>
      <c r="AP91" s="981"/>
      <c r="AQ91" s="981"/>
      <c r="AR91" s="981"/>
      <c r="AS91" s="981"/>
      <c r="AT91" s="981"/>
      <c r="AU91" s="981"/>
      <c r="AV91" s="981"/>
      <c r="AW91" s="981"/>
      <c r="AX91" s="981"/>
      <c r="AY91" s="981"/>
      <c r="AZ91" s="981"/>
      <c r="BA91" s="981"/>
      <c r="BB91" s="981"/>
      <c r="BC91" s="981"/>
      <c r="BD91" s="981"/>
      <c r="BE91" s="984"/>
      <c r="BH91" s="1006"/>
      <c r="BI91" s="1006"/>
      <c r="BJ91" s="1006"/>
      <c r="BK91" s="1006"/>
      <c r="BL91" s="1006"/>
      <c r="BM91" s="1006"/>
      <c r="BN91" s="1006"/>
      <c r="BO91" s="1006"/>
      <c r="BP91" s="1006"/>
      <c r="BQ91" s="1006"/>
      <c r="BR91" s="1006"/>
      <c r="BS91" s="1006"/>
      <c r="CM91" s="979"/>
      <c r="CN91" s="979"/>
      <c r="CO91" s="979"/>
      <c r="CP91" s="979"/>
    </row>
    <row r="92" spans="1:94" ht="15.75" customHeight="1">
      <c r="A92" s="981"/>
      <c r="B92" s="2093" t="s">
        <v>1901</v>
      </c>
      <c r="C92" s="2094"/>
      <c r="D92" s="2094"/>
      <c r="E92" s="2094"/>
      <c r="F92" s="2094"/>
      <c r="G92" s="2094"/>
      <c r="H92" s="2094"/>
      <c r="I92" s="2094"/>
      <c r="J92" s="2094"/>
      <c r="K92" s="2094"/>
      <c r="L92" s="2094"/>
      <c r="M92" s="2094"/>
      <c r="N92" s="2094"/>
      <c r="O92" s="2094"/>
      <c r="P92" s="2094"/>
      <c r="Q92" s="2094"/>
      <c r="R92" s="2094"/>
      <c r="S92" s="2094"/>
      <c r="T92" s="2094"/>
      <c r="U92" s="2094"/>
      <c r="V92" s="2094"/>
      <c r="W92" s="2094"/>
      <c r="X92" s="2094"/>
      <c r="Y92" s="2094"/>
      <c r="Z92" s="2094"/>
      <c r="AA92" s="2094"/>
      <c r="AB92" s="2094"/>
      <c r="AC92" s="2094"/>
      <c r="AD92" s="2094"/>
      <c r="AE92" s="2094"/>
      <c r="AF92" s="2094"/>
      <c r="AG92" s="2094"/>
      <c r="AH92" s="2095"/>
      <c r="AI92" s="981"/>
      <c r="AJ92" s="2077" t="s">
        <v>1902</v>
      </c>
      <c r="AK92" s="2078"/>
      <c r="AL92" s="2078"/>
      <c r="AM92" s="2078"/>
      <c r="AN92" s="2078"/>
      <c r="AO92" s="2078"/>
      <c r="AP92" s="2078"/>
      <c r="AQ92" s="2078"/>
      <c r="AR92" s="2078"/>
      <c r="AS92" s="2078"/>
      <c r="AT92" s="2078"/>
      <c r="AU92" s="2078"/>
      <c r="AV92" s="2078"/>
      <c r="AW92" s="2078"/>
      <c r="AX92" s="2078"/>
      <c r="AY92" s="2096" t="s">
        <v>860</v>
      </c>
      <c r="AZ92" s="2096"/>
      <c r="BA92" s="2096"/>
      <c r="BB92" s="2097"/>
      <c r="BC92" s="981"/>
      <c r="BD92" s="981"/>
      <c r="BE92" s="984"/>
      <c r="BH92" s="1006"/>
      <c r="BI92" s="1006"/>
      <c r="BJ92" s="1006"/>
      <c r="BK92" s="1006"/>
      <c r="BL92" s="1006"/>
      <c r="BM92" s="1006"/>
      <c r="BN92" s="1006"/>
      <c r="BO92" s="1006"/>
      <c r="BP92" s="1006"/>
      <c r="BQ92" s="1006"/>
      <c r="BR92" s="1007"/>
      <c r="BS92" s="1006"/>
      <c r="CM92" s="979"/>
      <c r="CN92" s="979"/>
      <c r="CO92" s="979"/>
      <c r="CP92" s="979"/>
    </row>
    <row r="93" spans="1:94" ht="15.75" customHeight="1">
      <c r="A93" s="981"/>
      <c r="B93" s="2058"/>
      <c r="C93" s="2052"/>
      <c r="D93" s="2052"/>
      <c r="E93" s="2052"/>
      <c r="F93" s="2052"/>
      <c r="G93" s="2052"/>
      <c r="H93" s="2052"/>
      <c r="I93" s="2052" t="s">
        <v>1892</v>
      </c>
      <c r="J93" s="2052"/>
      <c r="K93" s="2052"/>
      <c r="L93" s="2052"/>
      <c r="M93" s="2052"/>
      <c r="N93" s="2052"/>
      <c r="O93" s="2052" t="s">
        <v>1893</v>
      </c>
      <c r="P93" s="2052"/>
      <c r="Q93" s="2052"/>
      <c r="R93" s="2052"/>
      <c r="S93" s="2052"/>
      <c r="T93" s="2052"/>
      <c r="U93" s="2052"/>
      <c r="V93" s="2088" t="s">
        <v>1894</v>
      </c>
      <c r="W93" s="2088"/>
      <c r="X93" s="2088"/>
      <c r="Y93" s="2088"/>
      <c r="Z93" s="2088"/>
      <c r="AA93" s="2088"/>
      <c r="AB93" s="2025" t="s">
        <v>1895</v>
      </c>
      <c r="AC93" s="2025"/>
      <c r="AD93" s="2025"/>
      <c r="AE93" s="2025"/>
      <c r="AF93" s="2025"/>
      <c r="AG93" s="2025"/>
      <c r="AH93" s="2089"/>
      <c r="AI93" s="981"/>
      <c r="AJ93" s="2080"/>
      <c r="AK93" s="2081"/>
      <c r="AL93" s="2081"/>
      <c r="AM93" s="2081"/>
      <c r="AN93" s="2081"/>
      <c r="AO93" s="2081"/>
      <c r="AP93" s="2081"/>
      <c r="AQ93" s="2081"/>
      <c r="AR93" s="2081"/>
      <c r="AS93" s="2081"/>
      <c r="AT93" s="2081"/>
      <c r="AU93" s="2081"/>
      <c r="AV93" s="2081"/>
      <c r="AW93" s="2081"/>
      <c r="AX93" s="2081"/>
      <c r="AY93" s="2098"/>
      <c r="AZ93" s="2098"/>
      <c r="BA93" s="2098"/>
      <c r="BB93" s="2099"/>
      <c r="BC93" s="981"/>
      <c r="BD93" s="981"/>
      <c r="BE93" s="984"/>
      <c r="BH93" s="1006"/>
      <c r="BI93" s="1006"/>
      <c r="BJ93" s="1006"/>
      <c r="BK93" s="1006"/>
      <c r="BL93" s="1006"/>
      <c r="BM93" s="1006"/>
      <c r="BN93" s="1006"/>
      <c r="BO93" s="1006"/>
      <c r="BP93" s="1006"/>
      <c r="BQ93" s="1006"/>
      <c r="BR93" s="1007"/>
      <c r="BS93" s="1006"/>
      <c r="CM93" s="979"/>
      <c r="CN93" s="979"/>
      <c r="CO93" s="979"/>
      <c r="CP93" s="979"/>
    </row>
    <row r="94" spans="1:94" ht="15.75" customHeight="1">
      <c r="A94" s="981"/>
      <c r="B94" s="2058"/>
      <c r="C94" s="2052"/>
      <c r="D94" s="2052"/>
      <c r="E94" s="2052"/>
      <c r="F94" s="2052"/>
      <c r="G94" s="2052"/>
      <c r="H94" s="2052"/>
      <c r="I94" s="2052"/>
      <c r="J94" s="2052"/>
      <c r="K94" s="2052"/>
      <c r="L94" s="2052"/>
      <c r="M94" s="2052"/>
      <c r="N94" s="2052"/>
      <c r="O94" s="2052"/>
      <c r="P94" s="2052"/>
      <c r="Q94" s="2052"/>
      <c r="R94" s="2052"/>
      <c r="S94" s="2052"/>
      <c r="T94" s="2052"/>
      <c r="U94" s="2052"/>
      <c r="V94" s="2088"/>
      <c r="W94" s="2088"/>
      <c r="X94" s="2088"/>
      <c r="Y94" s="2088"/>
      <c r="Z94" s="2088"/>
      <c r="AA94" s="2088"/>
      <c r="AB94" s="2025"/>
      <c r="AC94" s="2025"/>
      <c r="AD94" s="2025"/>
      <c r="AE94" s="2025"/>
      <c r="AF94" s="2025"/>
      <c r="AG94" s="2025"/>
      <c r="AH94" s="2089"/>
      <c r="AI94" s="981"/>
      <c r="AJ94" s="2080"/>
      <c r="AK94" s="2081"/>
      <c r="AL94" s="2081"/>
      <c r="AM94" s="2081"/>
      <c r="AN94" s="2081"/>
      <c r="AO94" s="2081"/>
      <c r="AP94" s="2081"/>
      <c r="AQ94" s="2081"/>
      <c r="AR94" s="2081"/>
      <c r="AS94" s="2081"/>
      <c r="AT94" s="2081"/>
      <c r="AU94" s="2081"/>
      <c r="AV94" s="2081"/>
      <c r="AW94" s="2081"/>
      <c r="AX94" s="2081"/>
      <c r="AY94" s="2098"/>
      <c r="AZ94" s="2098"/>
      <c r="BA94" s="2098"/>
      <c r="BB94" s="2099"/>
      <c r="BC94" s="981"/>
      <c r="BD94" s="981"/>
      <c r="BE94" s="984"/>
      <c r="BH94" s="1006"/>
      <c r="BI94" s="1006"/>
      <c r="BJ94" s="1006"/>
      <c r="BK94" s="1006"/>
      <c r="BL94" s="1006"/>
      <c r="BM94" s="1006"/>
      <c r="BN94" s="1006"/>
      <c r="BO94" s="1006"/>
      <c r="BP94" s="1006"/>
      <c r="BQ94" s="1006"/>
      <c r="BR94" s="1007"/>
      <c r="BS94" s="1006"/>
      <c r="CM94" s="979"/>
      <c r="CN94" s="979"/>
      <c r="CO94" s="979"/>
      <c r="CP94" s="979"/>
    </row>
    <row r="95" spans="1:94" ht="15.75" customHeight="1">
      <c r="A95" s="981"/>
      <c r="B95" s="2058" t="s">
        <v>1896</v>
      </c>
      <c r="C95" s="2052"/>
      <c r="D95" s="2052"/>
      <c r="E95" s="2052"/>
      <c r="F95" s="2052"/>
      <c r="G95" s="2052"/>
      <c r="H95" s="2052"/>
      <c r="I95" s="2028">
        <v>0</v>
      </c>
      <c r="J95" s="2028"/>
      <c r="K95" s="2028"/>
      <c r="L95" s="2028"/>
      <c r="M95" s="2028"/>
      <c r="N95" s="2028"/>
      <c r="O95" s="2028">
        <v>0</v>
      </c>
      <c r="P95" s="2028"/>
      <c r="Q95" s="2028"/>
      <c r="R95" s="2028"/>
      <c r="S95" s="2028"/>
      <c r="T95" s="2028"/>
      <c r="U95" s="2028"/>
      <c r="V95" s="2028">
        <v>0</v>
      </c>
      <c r="W95" s="2028"/>
      <c r="X95" s="2028"/>
      <c r="Y95" s="2028"/>
      <c r="Z95" s="2028"/>
      <c r="AA95" s="2028"/>
      <c r="AB95" s="2028">
        <v>0</v>
      </c>
      <c r="AC95" s="2028"/>
      <c r="AD95" s="2028"/>
      <c r="AE95" s="2028"/>
      <c r="AF95" s="2028"/>
      <c r="AG95" s="2028"/>
      <c r="AH95" s="2029"/>
      <c r="AI95" s="981"/>
      <c r="AJ95" s="2080"/>
      <c r="AK95" s="2081"/>
      <c r="AL95" s="2081"/>
      <c r="AM95" s="2081"/>
      <c r="AN95" s="2081"/>
      <c r="AO95" s="2081"/>
      <c r="AP95" s="2081"/>
      <c r="AQ95" s="2081"/>
      <c r="AR95" s="2081"/>
      <c r="AS95" s="2081"/>
      <c r="AT95" s="2081"/>
      <c r="AU95" s="2081"/>
      <c r="AV95" s="2081"/>
      <c r="AW95" s="2081"/>
      <c r="AX95" s="2081"/>
      <c r="AY95" s="2098"/>
      <c r="AZ95" s="2098"/>
      <c r="BA95" s="2098"/>
      <c r="BB95" s="2099"/>
      <c r="BC95" s="981"/>
      <c r="BD95" s="981"/>
      <c r="BE95" s="984"/>
      <c r="BH95" s="1006"/>
      <c r="BI95" s="1006"/>
      <c r="BJ95" s="1006"/>
      <c r="BK95" s="1006"/>
      <c r="BL95" s="1006"/>
      <c r="BM95" s="1006"/>
      <c r="BN95" s="1006"/>
      <c r="BO95" s="1006"/>
      <c r="BP95" s="1006"/>
      <c r="BQ95" s="1006"/>
      <c r="BR95" s="1006"/>
      <c r="BS95" s="1006"/>
      <c r="CM95" s="979"/>
      <c r="CN95" s="979"/>
      <c r="CO95" s="979"/>
      <c r="CP95" s="979"/>
    </row>
    <row r="96" spans="1:94" ht="15.75" customHeight="1">
      <c r="A96" s="981"/>
      <c r="B96" s="2058" t="s">
        <v>1897</v>
      </c>
      <c r="C96" s="2052"/>
      <c r="D96" s="2052"/>
      <c r="E96" s="2052"/>
      <c r="F96" s="2052"/>
      <c r="G96" s="2052"/>
      <c r="H96" s="2052"/>
      <c r="I96" s="2028">
        <v>0</v>
      </c>
      <c r="J96" s="2028"/>
      <c r="K96" s="2028"/>
      <c r="L96" s="2028"/>
      <c r="M96" s="2028"/>
      <c r="N96" s="2028"/>
      <c r="O96" s="2028">
        <v>0</v>
      </c>
      <c r="P96" s="2028"/>
      <c r="Q96" s="2028"/>
      <c r="R96" s="2028"/>
      <c r="S96" s="2028"/>
      <c r="T96" s="2028"/>
      <c r="U96" s="2028"/>
      <c r="V96" s="2028">
        <v>0</v>
      </c>
      <c r="W96" s="2028"/>
      <c r="X96" s="2028"/>
      <c r="Y96" s="2028"/>
      <c r="Z96" s="2028"/>
      <c r="AA96" s="2028"/>
      <c r="AB96" s="2028">
        <v>0</v>
      </c>
      <c r="AC96" s="2028"/>
      <c r="AD96" s="2028"/>
      <c r="AE96" s="2028"/>
      <c r="AF96" s="2028"/>
      <c r="AG96" s="2028"/>
      <c r="AH96" s="2029"/>
      <c r="AI96" s="981"/>
      <c r="AJ96" s="1995" t="s">
        <v>1898</v>
      </c>
      <c r="AK96" s="1996"/>
      <c r="AL96" s="1996"/>
      <c r="AM96" s="1996"/>
      <c r="AN96" s="1996"/>
      <c r="AO96" s="1996"/>
      <c r="AP96" s="1996"/>
      <c r="AQ96" s="1996"/>
      <c r="AR96" s="1996"/>
      <c r="AS96" s="1996"/>
      <c r="AT96" s="1996"/>
      <c r="AU96" s="1996"/>
      <c r="AV96" s="1996"/>
      <c r="AW96" s="1996"/>
      <c r="AX96" s="1996"/>
      <c r="AY96" s="1996"/>
      <c r="AZ96" s="1996"/>
      <c r="BA96" s="1996"/>
      <c r="BB96" s="1997"/>
      <c r="BC96" s="981"/>
      <c r="BD96" s="981"/>
      <c r="BE96" s="984"/>
      <c r="BH96" s="1006"/>
      <c r="BI96" s="1006"/>
      <c r="BJ96" s="1006"/>
      <c r="BK96" s="1006"/>
      <c r="BL96" s="1006"/>
      <c r="BM96" s="1006"/>
      <c r="BN96" s="1006"/>
      <c r="BO96" s="1006"/>
      <c r="BP96" s="1006"/>
      <c r="BQ96" s="1006"/>
      <c r="BR96" s="1006"/>
      <c r="BS96" s="1006"/>
      <c r="CM96" s="979"/>
      <c r="CN96" s="979"/>
      <c r="CO96" s="979"/>
      <c r="CP96" s="979"/>
    </row>
    <row r="97" spans="1:94" ht="15.75" customHeight="1" thickBot="1">
      <c r="A97" s="981"/>
      <c r="B97" s="2086" t="s">
        <v>1899</v>
      </c>
      <c r="C97" s="2087"/>
      <c r="D97" s="2087"/>
      <c r="E97" s="2087"/>
      <c r="F97" s="2087"/>
      <c r="G97" s="2087"/>
      <c r="H97" s="2087"/>
      <c r="I97" s="2022">
        <v>0</v>
      </c>
      <c r="J97" s="2022"/>
      <c r="K97" s="2022"/>
      <c r="L97" s="2022"/>
      <c r="M97" s="2022"/>
      <c r="N97" s="2022"/>
      <c r="O97" s="2022">
        <v>0</v>
      </c>
      <c r="P97" s="2022"/>
      <c r="Q97" s="2022"/>
      <c r="R97" s="2022"/>
      <c r="S97" s="2022"/>
      <c r="T97" s="2022"/>
      <c r="U97" s="2022"/>
      <c r="V97" s="2022">
        <v>0</v>
      </c>
      <c r="W97" s="2022"/>
      <c r="X97" s="2022"/>
      <c r="Y97" s="2022"/>
      <c r="Z97" s="2022"/>
      <c r="AA97" s="2022"/>
      <c r="AB97" s="2022">
        <v>0</v>
      </c>
      <c r="AC97" s="2022"/>
      <c r="AD97" s="2022"/>
      <c r="AE97" s="2022"/>
      <c r="AF97" s="2022"/>
      <c r="AG97" s="2022"/>
      <c r="AH97" s="2023"/>
      <c r="AI97" s="981"/>
      <c r="AJ97" s="1998"/>
      <c r="AK97" s="1999"/>
      <c r="AL97" s="1999"/>
      <c r="AM97" s="1999"/>
      <c r="AN97" s="1999"/>
      <c r="AO97" s="1999"/>
      <c r="AP97" s="1999"/>
      <c r="AQ97" s="1999"/>
      <c r="AR97" s="1999"/>
      <c r="AS97" s="1999"/>
      <c r="AT97" s="1999"/>
      <c r="AU97" s="1999"/>
      <c r="AV97" s="1999"/>
      <c r="AW97" s="1999"/>
      <c r="AX97" s="1999"/>
      <c r="AY97" s="1999"/>
      <c r="AZ97" s="1999"/>
      <c r="BA97" s="1999"/>
      <c r="BB97" s="2000"/>
      <c r="BC97" s="981"/>
      <c r="BD97" s="981"/>
      <c r="BE97" s="984"/>
      <c r="BH97" s="1006"/>
      <c r="BI97" s="1006"/>
      <c r="BJ97" s="1006"/>
      <c r="BK97" s="1006"/>
      <c r="BL97" s="1006"/>
      <c r="BM97" s="1006"/>
      <c r="BN97" s="1006"/>
      <c r="BO97" s="1006"/>
      <c r="BP97" s="1006"/>
      <c r="BQ97" s="1006"/>
      <c r="BR97" s="1006"/>
      <c r="BS97" s="1006"/>
      <c r="CM97" s="979"/>
      <c r="CN97" s="979"/>
      <c r="CO97" s="979"/>
      <c r="CP97" s="979"/>
    </row>
    <row r="98" spans="1:94" ht="15.75" customHeight="1" thickBot="1">
      <c r="A98" s="981"/>
      <c r="B98" s="981"/>
      <c r="C98" s="981"/>
      <c r="D98" s="981"/>
      <c r="E98" s="981"/>
      <c r="F98" s="981"/>
      <c r="G98" s="981"/>
      <c r="H98" s="981"/>
      <c r="I98" s="981"/>
      <c r="J98" s="981"/>
      <c r="K98" s="981"/>
      <c r="L98" s="981"/>
      <c r="M98" s="981"/>
      <c r="N98" s="981"/>
      <c r="O98" s="981"/>
      <c r="P98" s="981"/>
      <c r="Q98" s="981"/>
      <c r="R98" s="981"/>
      <c r="S98" s="981"/>
      <c r="T98" s="981"/>
      <c r="U98" s="981"/>
      <c r="V98" s="981"/>
      <c r="W98" s="981"/>
      <c r="X98" s="981"/>
      <c r="Y98" s="981"/>
      <c r="Z98" s="981"/>
      <c r="AA98" s="981"/>
      <c r="AB98" s="981"/>
      <c r="AC98" s="981"/>
      <c r="AD98" s="981"/>
      <c r="AE98" s="981"/>
      <c r="AF98" s="981"/>
      <c r="AG98" s="981"/>
      <c r="AH98" s="981"/>
      <c r="AI98" s="981"/>
      <c r="AJ98" s="981"/>
      <c r="AK98" s="981"/>
      <c r="AL98" s="981"/>
      <c r="AM98" s="981"/>
      <c r="AN98" s="981"/>
      <c r="AO98" s="981"/>
      <c r="AP98" s="981"/>
      <c r="AQ98" s="981"/>
      <c r="AR98" s="981"/>
      <c r="AS98" s="981"/>
      <c r="AT98" s="981"/>
      <c r="AU98" s="981"/>
      <c r="AV98" s="981"/>
      <c r="AW98" s="981"/>
      <c r="AX98" s="981"/>
      <c r="AY98" s="981"/>
      <c r="AZ98" s="981"/>
      <c r="BA98" s="981"/>
      <c r="BB98" s="981"/>
      <c r="BC98" s="981"/>
      <c r="BD98" s="981"/>
      <c r="BE98" s="984"/>
      <c r="BH98" s="1006"/>
      <c r="BI98" s="1006"/>
      <c r="BJ98" s="1006"/>
      <c r="BK98" s="1006"/>
      <c r="BL98" s="1006"/>
      <c r="BM98" s="1006"/>
      <c r="BN98" s="1006"/>
      <c r="BO98" s="1006"/>
      <c r="BP98" s="1006"/>
      <c r="BQ98" s="1006"/>
      <c r="BR98" s="1006"/>
      <c r="BS98" s="1006"/>
      <c r="CM98" s="979"/>
      <c r="CN98" s="979"/>
      <c r="CO98" s="979"/>
      <c r="CP98" s="979"/>
    </row>
    <row r="99" spans="1:94" ht="15.75" customHeight="1" thickBot="1">
      <c r="A99" s="981"/>
      <c r="B99" s="1000" t="s">
        <v>1903</v>
      </c>
      <c r="C99" s="994"/>
      <c r="D99" s="995"/>
      <c r="E99" s="995"/>
      <c r="F99" s="1008"/>
      <c r="G99" s="1008"/>
      <c r="H99" s="1008"/>
      <c r="I99" s="1008"/>
      <c r="J99" s="1008"/>
      <c r="K99" s="1008"/>
      <c r="L99" s="1008"/>
      <c r="M99" s="1008"/>
      <c r="N99" s="1008"/>
      <c r="O99" s="1009"/>
      <c r="P99" s="1008"/>
      <c r="Q99" s="1008"/>
      <c r="R99" s="1009"/>
      <c r="S99" s="981" t="s">
        <v>254</v>
      </c>
      <c r="T99" s="981"/>
      <c r="U99" s="981"/>
      <c r="V99" s="981"/>
      <c r="W99" s="981"/>
      <c r="X99" s="981"/>
      <c r="Y99" s="981"/>
      <c r="Z99" s="981"/>
      <c r="AA99" s="981"/>
      <c r="AB99" s="981"/>
      <c r="AC99" s="981"/>
      <c r="AD99" s="981"/>
      <c r="AE99" s="981"/>
      <c r="AF99" s="981"/>
      <c r="AG99" s="981"/>
      <c r="AH99" s="981"/>
      <c r="AI99" s="981"/>
      <c r="AJ99" s="981"/>
      <c r="AK99" s="981"/>
      <c r="AL99" s="981"/>
      <c r="AM99" s="981"/>
      <c r="AN99" s="981"/>
      <c r="AO99" s="981"/>
      <c r="AP99" s="981"/>
      <c r="AQ99" s="981"/>
      <c r="AR99" s="981"/>
      <c r="AS99" s="981"/>
      <c r="AT99" s="981"/>
      <c r="AU99" s="981"/>
      <c r="AV99" s="981"/>
      <c r="AW99" s="981"/>
      <c r="AX99" s="981"/>
      <c r="AY99" s="981"/>
      <c r="AZ99" s="981"/>
      <c r="BA99" s="981"/>
      <c r="BB99" s="981"/>
      <c r="BC99" s="981"/>
      <c r="BD99" s="981"/>
      <c r="BE99" s="984"/>
      <c r="BH99" s="1006"/>
      <c r="BI99" s="1006"/>
      <c r="BJ99" s="1006"/>
      <c r="BK99" s="1006"/>
      <c r="BL99" s="1006"/>
      <c r="BM99" s="1006"/>
      <c r="BN99" s="1006"/>
      <c r="BO99" s="1006"/>
      <c r="BP99" s="1006"/>
      <c r="BQ99" s="1006"/>
      <c r="BR99" s="1006"/>
      <c r="BS99" s="1006"/>
      <c r="CM99" s="979"/>
      <c r="CN99" s="979"/>
      <c r="CO99" s="979"/>
      <c r="CP99" s="979"/>
    </row>
    <row r="100" spans="1:94" ht="15.75" customHeight="1">
      <c r="A100" s="981"/>
      <c r="B100" s="1003" t="s">
        <v>1889</v>
      </c>
      <c r="C100" s="1003"/>
      <c r="D100" s="1010"/>
      <c r="E100" s="1011"/>
      <c r="F100" s="2049"/>
      <c r="G100" s="2050"/>
      <c r="H100" s="2050"/>
      <c r="I100" s="2050"/>
      <c r="J100" s="2050"/>
      <c r="K100" s="2050"/>
      <c r="L100" s="2050"/>
      <c r="M100" s="2050"/>
      <c r="N100" s="2050"/>
      <c r="O100" s="2050"/>
      <c r="P100" s="2050"/>
      <c r="Q100" s="2050"/>
      <c r="R100" s="2051"/>
      <c r="S100" s="981"/>
      <c r="T100" s="981"/>
      <c r="U100" s="981"/>
      <c r="V100" s="981"/>
      <c r="W100" s="981"/>
      <c r="X100" s="981"/>
      <c r="Y100" s="981"/>
      <c r="Z100" s="981"/>
      <c r="AA100" s="981"/>
      <c r="AB100" s="981"/>
      <c r="AC100" s="981"/>
      <c r="AD100" s="981"/>
      <c r="AE100" s="981"/>
      <c r="AF100" s="981"/>
      <c r="AG100" s="981"/>
      <c r="AH100" s="981"/>
      <c r="AI100" s="981"/>
      <c r="AJ100" s="981"/>
      <c r="AK100" s="981"/>
      <c r="AL100" s="981"/>
      <c r="AM100" s="981"/>
      <c r="AN100" s="981"/>
      <c r="AO100" s="981"/>
      <c r="AP100" s="981"/>
      <c r="AQ100" s="981"/>
      <c r="AR100" s="981"/>
      <c r="AS100" s="981"/>
      <c r="AT100" s="981"/>
      <c r="AU100" s="981"/>
      <c r="AV100" s="981"/>
      <c r="AW100" s="981"/>
      <c r="AX100" s="981"/>
      <c r="AY100" s="981"/>
      <c r="AZ100" s="981"/>
      <c r="BA100" s="981"/>
      <c r="BB100" s="981"/>
      <c r="BC100" s="981"/>
      <c r="BD100" s="981"/>
      <c r="BE100" s="984"/>
      <c r="CM100" s="979"/>
      <c r="CN100" s="979"/>
      <c r="CO100" s="979"/>
      <c r="CP100" s="979"/>
    </row>
    <row r="101" spans="1:94" ht="15.75" customHeight="1" thickBot="1">
      <c r="A101" s="981"/>
      <c r="B101" s="981"/>
      <c r="C101" s="981"/>
      <c r="D101" s="981"/>
      <c r="E101" s="981"/>
      <c r="F101" s="981"/>
      <c r="G101" s="981"/>
      <c r="H101" s="981"/>
      <c r="I101" s="981"/>
      <c r="J101" s="981"/>
      <c r="K101" s="981"/>
      <c r="L101" s="981"/>
      <c r="M101" s="981"/>
      <c r="N101" s="981"/>
      <c r="O101" s="981"/>
      <c r="P101" s="1012"/>
      <c r="Q101" s="981"/>
      <c r="R101" s="981"/>
      <c r="S101" s="981"/>
      <c r="T101" s="981"/>
      <c r="U101" s="981"/>
      <c r="V101" s="981"/>
      <c r="W101" s="981"/>
      <c r="X101" s="981"/>
      <c r="Y101" s="981"/>
      <c r="Z101" s="981"/>
      <c r="AA101" s="981"/>
      <c r="AB101" s="981"/>
      <c r="AC101" s="981"/>
      <c r="AD101" s="981"/>
      <c r="AE101" s="981"/>
      <c r="AF101" s="981"/>
      <c r="AG101" s="981"/>
      <c r="AH101" s="981"/>
      <c r="AI101" s="981"/>
      <c r="AJ101" s="981"/>
      <c r="AK101" s="981"/>
      <c r="AL101" s="981"/>
      <c r="AM101" s="981"/>
      <c r="AN101" s="981"/>
      <c r="AO101" s="981"/>
      <c r="AP101" s="981"/>
      <c r="AQ101" s="981"/>
      <c r="AR101" s="981"/>
      <c r="AS101" s="981"/>
      <c r="AT101" s="981"/>
      <c r="AU101" s="981"/>
      <c r="AV101" s="981"/>
      <c r="AW101" s="981"/>
      <c r="AX101" s="981"/>
      <c r="AY101" s="981"/>
      <c r="AZ101" s="981"/>
      <c r="BA101" s="981"/>
      <c r="BB101" s="981"/>
      <c r="BC101" s="981"/>
      <c r="BD101" s="981"/>
      <c r="BE101" s="984"/>
      <c r="CM101" s="979"/>
      <c r="CN101" s="979"/>
      <c r="CO101" s="979"/>
      <c r="CP101" s="979"/>
    </row>
    <row r="102" spans="1:94" ht="15.75" customHeight="1">
      <c r="A102" s="981"/>
      <c r="B102" s="1978" t="s">
        <v>1904</v>
      </c>
      <c r="C102" s="1979"/>
      <c r="D102" s="1979"/>
      <c r="E102" s="1979"/>
      <c r="F102" s="1979"/>
      <c r="G102" s="1979"/>
      <c r="H102" s="1979"/>
      <c r="I102" s="1979"/>
      <c r="J102" s="1979"/>
      <c r="K102" s="1979"/>
      <c r="L102" s="1979"/>
      <c r="M102" s="1979"/>
      <c r="N102" s="1979"/>
      <c r="O102" s="1979"/>
      <c r="P102" s="1979"/>
      <c r="Q102" s="1979"/>
      <c r="R102" s="1979"/>
      <c r="S102" s="1979"/>
      <c r="T102" s="1979"/>
      <c r="U102" s="1979"/>
      <c r="V102" s="1979"/>
      <c r="W102" s="1979"/>
      <c r="X102" s="1979"/>
      <c r="Y102" s="1979"/>
      <c r="Z102" s="1979"/>
      <c r="AA102" s="1979"/>
      <c r="AB102" s="1979"/>
      <c r="AC102" s="1979"/>
      <c r="AD102" s="1979"/>
      <c r="AE102" s="1979"/>
      <c r="AF102" s="1979"/>
      <c r="AG102" s="1979"/>
      <c r="AH102" s="1988"/>
      <c r="AI102" s="981"/>
      <c r="AJ102" s="981"/>
      <c r="AK102" s="981"/>
      <c r="AL102" s="981"/>
      <c r="AM102" s="981"/>
      <c r="AN102" s="981"/>
      <c r="AO102" s="981"/>
      <c r="AP102" s="981"/>
      <c r="AQ102" s="981"/>
      <c r="AR102" s="981"/>
      <c r="AS102" s="981"/>
      <c r="AT102" s="981"/>
      <c r="AU102" s="981"/>
      <c r="AV102" s="981"/>
      <c r="AW102" s="981"/>
      <c r="AX102" s="981"/>
      <c r="AY102" s="981"/>
      <c r="AZ102" s="981"/>
      <c r="BA102" s="981"/>
      <c r="BB102" s="981"/>
      <c r="BC102" s="981"/>
      <c r="BD102" s="981"/>
      <c r="BE102" s="984"/>
      <c r="CM102" s="979"/>
      <c r="CN102" s="979"/>
      <c r="CO102" s="979"/>
      <c r="CP102" s="979"/>
    </row>
    <row r="103" spans="1:94" ht="16.5" customHeight="1">
      <c r="A103" s="981"/>
      <c r="B103" s="2058"/>
      <c r="C103" s="2052"/>
      <c r="D103" s="2052"/>
      <c r="E103" s="2052"/>
      <c r="F103" s="2052"/>
      <c r="G103" s="2052"/>
      <c r="H103" s="2052"/>
      <c r="I103" s="2052" t="s">
        <v>1892</v>
      </c>
      <c r="J103" s="2052"/>
      <c r="K103" s="2052"/>
      <c r="L103" s="2052"/>
      <c r="M103" s="2052"/>
      <c r="N103" s="2052"/>
      <c r="O103" s="2052" t="s">
        <v>1893</v>
      </c>
      <c r="P103" s="2052"/>
      <c r="Q103" s="2052"/>
      <c r="R103" s="2052"/>
      <c r="S103" s="2052"/>
      <c r="T103" s="2052"/>
      <c r="U103" s="2052"/>
      <c r="V103" s="2088" t="s">
        <v>1894</v>
      </c>
      <c r="W103" s="2088"/>
      <c r="X103" s="2088"/>
      <c r="Y103" s="2088"/>
      <c r="Z103" s="2088"/>
      <c r="AA103" s="2088"/>
      <c r="AB103" s="2025" t="s">
        <v>1895</v>
      </c>
      <c r="AC103" s="2025"/>
      <c r="AD103" s="2025"/>
      <c r="AE103" s="2025"/>
      <c r="AF103" s="2025"/>
      <c r="AG103" s="2025"/>
      <c r="AH103" s="2089"/>
      <c r="AI103" s="981"/>
      <c r="AJ103" s="981"/>
      <c r="AK103" s="981"/>
      <c r="AL103" s="981"/>
      <c r="AM103" s="981"/>
      <c r="AN103" s="981"/>
      <c r="AO103" s="981"/>
      <c r="AP103" s="981"/>
      <c r="AQ103" s="981"/>
      <c r="AR103" s="981"/>
      <c r="AS103" s="981"/>
      <c r="AT103" s="981"/>
      <c r="AU103" s="981"/>
      <c r="AV103" s="981"/>
      <c r="AW103" s="981"/>
      <c r="AX103" s="981"/>
      <c r="AY103" s="981"/>
      <c r="AZ103" s="981"/>
      <c r="BA103" s="981"/>
      <c r="BB103" s="981"/>
      <c r="BC103" s="981"/>
      <c r="BD103" s="981"/>
      <c r="BE103" s="984"/>
      <c r="CM103" s="979"/>
      <c r="CN103" s="979"/>
      <c r="CO103" s="979"/>
      <c r="CP103" s="979"/>
    </row>
    <row r="104" spans="1:94" ht="16.5" customHeight="1">
      <c r="A104" s="981"/>
      <c r="B104" s="2058"/>
      <c r="C104" s="2052"/>
      <c r="D104" s="2052"/>
      <c r="E104" s="2052"/>
      <c r="F104" s="2052"/>
      <c r="G104" s="2052"/>
      <c r="H104" s="2052"/>
      <c r="I104" s="2052"/>
      <c r="J104" s="2052"/>
      <c r="K104" s="2052"/>
      <c r="L104" s="2052"/>
      <c r="M104" s="2052"/>
      <c r="N104" s="2052"/>
      <c r="O104" s="2052"/>
      <c r="P104" s="2052"/>
      <c r="Q104" s="2052"/>
      <c r="R104" s="2052"/>
      <c r="S104" s="2052"/>
      <c r="T104" s="2052"/>
      <c r="U104" s="2052"/>
      <c r="V104" s="2088"/>
      <c r="W104" s="2088"/>
      <c r="X104" s="2088"/>
      <c r="Y104" s="2088"/>
      <c r="Z104" s="2088"/>
      <c r="AA104" s="2088"/>
      <c r="AB104" s="2025"/>
      <c r="AC104" s="2025"/>
      <c r="AD104" s="2025"/>
      <c r="AE104" s="2025"/>
      <c r="AF104" s="2025"/>
      <c r="AG104" s="2025"/>
      <c r="AH104" s="2089"/>
      <c r="AI104" s="981"/>
      <c r="AJ104" s="981"/>
      <c r="AK104" s="981"/>
      <c r="AL104" s="981"/>
      <c r="AM104" s="981"/>
      <c r="AN104" s="981"/>
      <c r="AO104" s="981"/>
      <c r="AP104" s="981"/>
      <c r="AQ104" s="981"/>
      <c r="AR104" s="981"/>
      <c r="AS104" s="981"/>
      <c r="AT104" s="981"/>
      <c r="AU104" s="981"/>
      <c r="AV104" s="981"/>
      <c r="AW104" s="981"/>
      <c r="AX104" s="981"/>
      <c r="AY104" s="981"/>
      <c r="AZ104" s="981"/>
      <c r="BA104" s="981"/>
      <c r="BB104" s="981"/>
      <c r="BC104" s="981"/>
      <c r="BD104" s="981"/>
      <c r="BE104" s="984"/>
      <c r="CM104" s="979"/>
      <c r="CN104" s="979"/>
      <c r="CO104" s="979"/>
      <c r="CP104" s="979"/>
    </row>
    <row r="105" spans="1:94" ht="15.75" customHeight="1">
      <c r="A105" s="981"/>
      <c r="B105" s="2058" t="s">
        <v>1896</v>
      </c>
      <c r="C105" s="2052"/>
      <c r="D105" s="2052"/>
      <c r="E105" s="2052"/>
      <c r="F105" s="2052"/>
      <c r="G105" s="2052"/>
      <c r="H105" s="2052"/>
      <c r="I105" s="2028">
        <v>0</v>
      </c>
      <c r="J105" s="2028"/>
      <c r="K105" s="2028"/>
      <c r="L105" s="2028"/>
      <c r="M105" s="2028"/>
      <c r="N105" s="2028"/>
      <c r="O105" s="2028">
        <v>0</v>
      </c>
      <c r="P105" s="2028"/>
      <c r="Q105" s="2028"/>
      <c r="R105" s="2028"/>
      <c r="S105" s="2028"/>
      <c r="T105" s="2028"/>
      <c r="U105" s="2028"/>
      <c r="V105" s="2028">
        <v>0</v>
      </c>
      <c r="W105" s="2028"/>
      <c r="X105" s="2028"/>
      <c r="Y105" s="2028"/>
      <c r="Z105" s="2028"/>
      <c r="AA105" s="2028"/>
      <c r="AB105" s="2028">
        <v>0</v>
      </c>
      <c r="AC105" s="2028"/>
      <c r="AD105" s="2028"/>
      <c r="AE105" s="2028"/>
      <c r="AF105" s="2028"/>
      <c r="AG105" s="2028"/>
      <c r="AH105" s="2029"/>
      <c r="AI105" s="981"/>
      <c r="AJ105" s="981"/>
      <c r="AK105" s="981"/>
      <c r="AL105" s="981"/>
      <c r="AM105" s="981"/>
      <c r="AN105" s="981"/>
      <c r="AO105" s="981"/>
      <c r="AP105" s="981"/>
      <c r="AQ105" s="981"/>
      <c r="AR105" s="981"/>
      <c r="AS105" s="981"/>
      <c r="AT105" s="981"/>
      <c r="AU105" s="981"/>
      <c r="AV105" s="981"/>
      <c r="AW105" s="981"/>
      <c r="AX105" s="981"/>
      <c r="AY105" s="981"/>
      <c r="AZ105" s="981"/>
      <c r="BA105" s="981"/>
      <c r="BB105" s="981"/>
      <c r="BC105" s="981"/>
      <c r="BD105" s="981"/>
      <c r="BE105" s="984"/>
      <c r="CM105" s="979"/>
      <c r="CN105" s="979"/>
      <c r="CO105" s="979"/>
      <c r="CP105" s="979"/>
    </row>
    <row r="106" spans="1:94" ht="15.75" customHeight="1">
      <c r="A106" s="981"/>
      <c r="B106" s="2058" t="s">
        <v>1897</v>
      </c>
      <c r="C106" s="2052"/>
      <c r="D106" s="2052"/>
      <c r="E106" s="2052"/>
      <c r="F106" s="2052"/>
      <c r="G106" s="2052"/>
      <c r="H106" s="2052"/>
      <c r="I106" s="2028">
        <v>0</v>
      </c>
      <c r="J106" s="2028"/>
      <c r="K106" s="2028"/>
      <c r="L106" s="2028"/>
      <c r="M106" s="2028"/>
      <c r="N106" s="2028"/>
      <c r="O106" s="2028">
        <v>0</v>
      </c>
      <c r="P106" s="2028"/>
      <c r="Q106" s="2028"/>
      <c r="R106" s="2028"/>
      <c r="S106" s="2028"/>
      <c r="T106" s="2028"/>
      <c r="U106" s="2028"/>
      <c r="V106" s="2028">
        <v>0</v>
      </c>
      <c r="W106" s="2028"/>
      <c r="X106" s="2028"/>
      <c r="Y106" s="2028"/>
      <c r="Z106" s="2028"/>
      <c r="AA106" s="2028"/>
      <c r="AB106" s="2028">
        <v>0</v>
      </c>
      <c r="AC106" s="2028"/>
      <c r="AD106" s="2028"/>
      <c r="AE106" s="2028"/>
      <c r="AF106" s="2028"/>
      <c r="AG106" s="2028"/>
      <c r="AH106" s="2029"/>
      <c r="AI106" s="981"/>
      <c r="AJ106" s="981"/>
      <c r="AK106" s="981"/>
      <c r="AL106" s="981"/>
      <c r="AM106" s="981"/>
      <c r="AN106" s="981"/>
      <c r="AO106" s="981"/>
      <c r="AP106" s="981"/>
      <c r="AQ106" s="981"/>
      <c r="AR106" s="981"/>
      <c r="AS106" s="981"/>
      <c r="AT106" s="981"/>
      <c r="AU106" s="981"/>
      <c r="AV106" s="981"/>
      <c r="AW106" s="981"/>
      <c r="AX106" s="981"/>
      <c r="AY106" s="981"/>
      <c r="AZ106" s="981"/>
      <c r="BA106" s="981"/>
      <c r="BB106" s="981"/>
      <c r="BC106" s="981"/>
      <c r="BD106" s="981"/>
      <c r="BE106" s="984"/>
      <c r="CM106" s="979"/>
      <c r="CN106" s="979"/>
      <c r="CO106" s="979"/>
      <c r="CP106" s="979"/>
    </row>
    <row r="107" spans="1:94" ht="15.75" customHeight="1" thickBot="1">
      <c r="A107" s="981"/>
      <c r="B107" s="2086" t="s">
        <v>1899</v>
      </c>
      <c r="C107" s="2087"/>
      <c r="D107" s="2087"/>
      <c r="E107" s="2087"/>
      <c r="F107" s="2087"/>
      <c r="G107" s="2087"/>
      <c r="H107" s="2087"/>
      <c r="I107" s="2022">
        <v>0</v>
      </c>
      <c r="J107" s="2022"/>
      <c r="K107" s="2022"/>
      <c r="L107" s="2022"/>
      <c r="M107" s="2022"/>
      <c r="N107" s="2022"/>
      <c r="O107" s="2022">
        <v>0</v>
      </c>
      <c r="P107" s="2022"/>
      <c r="Q107" s="2022"/>
      <c r="R107" s="2022"/>
      <c r="S107" s="2022"/>
      <c r="T107" s="2022"/>
      <c r="U107" s="2022"/>
      <c r="V107" s="2022">
        <v>0</v>
      </c>
      <c r="W107" s="2022"/>
      <c r="X107" s="2022"/>
      <c r="Y107" s="2022"/>
      <c r="Z107" s="2022"/>
      <c r="AA107" s="2022"/>
      <c r="AB107" s="2022">
        <v>0</v>
      </c>
      <c r="AC107" s="2022"/>
      <c r="AD107" s="2022"/>
      <c r="AE107" s="2022"/>
      <c r="AF107" s="2022"/>
      <c r="AG107" s="2022"/>
      <c r="AH107" s="2023"/>
      <c r="AI107" s="981"/>
      <c r="AJ107" s="981"/>
      <c r="AK107" s="981"/>
      <c r="AL107" s="981"/>
      <c r="AM107" s="981"/>
      <c r="AN107" s="981"/>
      <c r="AO107" s="981"/>
      <c r="AP107" s="981"/>
      <c r="AQ107" s="981"/>
      <c r="AR107" s="981"/>
      <c r="AS107" s="981"/>
      <c r="AT107" s="981"/>
      <c r="AU107" s="981"/>
      <c r="AV107" s="981"/>
      <c r="AW107" s="981"/>
      <c r="AX107" s="981"/>
      <c r="AY107" s="981"/>
      <c r="AZ107" s="981"/>
      <c r="BA107" s="981"/>
      <c r="BB107" s="981"/>
      <c r="BC107" s="981"/>
      <c r="BD107" s="981"/>
      <c r="BE107" s="984"/>
      <c r="CM107" s="979"/>
      <c r="CN107" s="979"/>
      <c r="CO107" s="979"/>
      <c r="CP107" s="979"/>
    </row>
    <row r="108" spans="1:94" ht="15.75" customHeight="1" thickBot="1">
      <c r="A108" s="981"/>
      <c r="B108" s="981"/>
      <c r="C108" s="981"/>
      <c r="D108" s="981"/>
      <c r="E108" s="981"/>
      <c r="F108" s="981"/>
      <c r="G108" s="981"/>
      <c r="H108" s="981"/>
      <c r="I108" s="981"/>
      <c r="J108" s="981"/>
      <c r="K108" s="981"/>
      <c r="L108" s="981"/>
      <c r="M108" s="981"/>
      <c r="N108" s="981"/>
      <c r="O108" s="981"/>
      <c r="P108" s="981"/>
      <c r="Q108" s="981"/>
      <c r="R108" s="981"/>
      <c r="S108" s="981"/>
      <c r="T108" s="981"/>
      <c r="U108" s="981" t="s">
        <v>254</v>
      </c>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1"/>
      <c r="AU108" s="981"/>
      <c r="AV108" s="981"/>
      <c r="AW108" s="981"/>
      <c r="AX108" s="981"/>
      <c r="AY108" s="981"/>
      <c r="AZ108" s="981"/>
      <c r="BA108" s="981"/>
      <c r="BB108" s="981"/>
      <c r="BC108" s="981"/>
      <c r="BD108" s="981"/>
      <c r="BE108" s="984"/>
    </row>
    <row r="109" spans="1:94" ht="15.75" customHeight="1" thickBot="1">
      <c r="A109" s="981"/>
      <c r="B109" s="993" t="s">
        <v>1905</v>
      </c>
      <c r="C109" s="999"/>
      <c r="D109" s="999"/>
      <c r="E109" s="999"/>
      <c r="F109" s="999"/>
      <c r="G109" s="999"/>
      <c r="H109" s="999"/>
      <c r="I109" s="999"/>
      <c r="J109" s="999"/>
      <c r="K109" s="999"/>
      <c r="L109" s="999"/>
      <c r="M109" s="999"/>
      <c r="N109" s="999"/>
      <c r="O109" s="999"/>
      <c r="P109" s="999"/>
      <c r="Q109" s="999"/>
      <c r="R109" s="1013"/>
      <c r="S109" s="981"/>
      <c r="T109" s="981"/>
      <c r="U109" s="981"/>
      <c r="V109" s="981"/>
      <c r="W109" s="981"/>
      <c r="X109" s="981"/>
      <c r="Y109" s="981"/>
      <c r="Z109" s="981"/>
      <c r="AA109" s="981"/>
      <c r="AB109" s="981"/>
      <c r="AC109" s="981"/>
      <c r="AD109" s="981"/>
      <c r="AE109" s="981"/>
      <c r="AF109" s="981"/>
      <c r="AG109" s="981"/>
      <c r="AH109" s="981"/>
      <c r="AI109" s="981"/>
      <c r="AJ109" s="981"/>
      <c r="AK109" s="981"/>
      <c r="AL109" s="981"/>
      <c r="AM109" s="981"/>
      <c r="AN109" s="981"/>
      <c r="AO109" s="981"/>
      <c r="AP109" s="981"/>
      <c r="AQ109" s="981"/>
      <c r="AR109" s="981"/>
      <c r="AS109" s="981"/>
      <c r="AT109" s="981"/>
      <c r="AU109" s="981"/>
      <c r="AV109" s="981"/>
      <c r="AW109" s="981"/>
      <c r="AX109" s="981"/>
      <c r="AY109" s="981"/>
      <c r="AZ109" s="981"/>
      <c r="BA109" s="981"/>
      <c r="BB109" s="981"/>
      <c r="BC109" s="981"/>
      <c r="BD109" s="981"/>
      <c r="BE109" s="984"/>
    </row>
    <row r="110" spans="1:94" ht="15.75" customHeight="1">
      <c r="A110" s="981"/>
      <c r="B110" s="1003" t="s">
        <v>1889</v>
      </c>
      <c r="C110" s="1003"/>
      <c r="D110" s="1010"/>
      <c r="E110" s="1011"/>
      <c r="F110" s="2049"/>
      <c r="G110" s="2050"/>
      <c r="H110" s="2050"/>
      <c r="I110" s="2050"/>
      <c r="J110" s="2050"/>
      <c r="K110" s="2050"/>
      <c r="L110" s="2050"/>
      <c r="M110" s="2050"/>
      <c r="N110" s="2050"/>
      <c r="O110" s="2050"/>
      <c r="P110" s="2050"/>
      <c r="Q110" s="2050"/>
      <c r="R110" s="2051"/>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981"/>
      <c r="AO110" s="981"/>
      <c r="AP110" s="981"/>
      <c r="AQ110" s="981"/>
      <c r="AR110" s="981"/>
      <c r="AS110" s="981"/>
      <c r="AT110" s="981"/>
      <c r="AU110" s="981"/>
      <c r="AV110" s="981"/>
      <c r="AW110" s="981"/>
      <c r="AX110" s="981"/>
      <c r="AY110" s="981"/>
      <c r="AZ110" s="981"/>
      <c r="BA110" s="981"/>
      <c r="BB110" s="981"/>
      <c r="BC110" s="981"/>
      <c r="BD110" s="981"/>
      <c r="BE110" s="984"/>
    </row>
    <row r="111" spans="1:94" ht="15.75" customHeight="1" thickBot="1">
      <c r="A111" s="981"/>
      <c r="B111" s="981"/>
      <c r="C111" s="981"/>
      <c r="D111" s="981"/>
      <c r="E111" s="981"/>
      <c r="F111" s="981"/>
      <c r="G111" s="981"/>
      <c r="H111" s="981"/>
      <c r="I111" s="981"/>
      <c r="J111" s="981"/>
      <c r="K111" s="981"/>
      <c r="L111" s="981"/>
      <c r="M111" s="981"/>
      <c r="N111" s="981"/>
      <c r="O111" s="981"/>
      <c r="P111" s="981"/>
      <c r="Q111" s="98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1"/>
      <c r="AO111" s="981"/>
      <c r="AP111" s="981"/>
      <c r="AQ111" s="981"/>
      <c r="AR111" s="981"/>
      <c r="AS111" s="981"/>
      <c r="AT111" s="981"/>
      <c r="AU111" s="981"/>
      <c r="AV111" s="981"/>
      <c r="AW111" s="981"/>
      <c r="AX111" s="981"/>
      <c r="AY111" s="981"/>
      <c r="AZ111" s="981"/>
      <c r="BA111" s="981"/>
      <c r="BB111" s="981"/>
      <c r="BC111" s="981"/>
      <c r="BD111" s="981"/>
      <c r="BE111" s="984"/>
    </row>
    <row r="112" spans="1:94" ht="15.75" customHeight="1">
      <c r="A112" s="981"/>
      <c r="B112" s="2059" t="s">
        <v>1906</v>
      </c>
      <c r="C112" s="2060"/>
      <c r="D112" s="2060"/>
      <c r="E112" s="2060"/>
      <c r="F112" s="2060"/>
      <c r="G112" s="2060"/>
      <c r="H112" s="2060"/>
      <c r="I112" s="2060"/>
      <c r="J112" s="2060"/>
      <c r="K112" s="2060"/>
      <c r="L112" s="2060"/>
      <c r="M112" s="2060"/>
      <c r="N112" s="2060"/>
      <c r="O112" s="2060"/>
      <c r="P112" s="2060"/>
      <c r="Q112" s="2060"/>
      <c r="R112" s="2060"/>
      <c r="S112" s="2060"/>
      <c r="T112" s="2060"/>
      <c r="U112" s="2063" t="s">
        <v>860</v>
      </c>
      <c r="V112" s="2063"/>
      <c r="W112" s="2063"/>
      <c r="X112" s="2064"/>
      <c r="Y112" s="981"/>
      <c r="Z112" s="981"/>
      <c r="AA112" s="981"/>
      <c r="AB112" s="981"/>
      <c r="AC112" s="981"/>
      <c r="AD112" s="981"/>
      <c r="AE112" s="981"/>
      <c r="AF112" s="981"/>
      <c r="AG112" s="981"/>
      <c r="AH112" s="981"/>
      <c r="AI112" s="981"/>
      <c r="AJ112" s="981"/>
      <c r="AK112" s="981"/>
      <c r="AL112" s="981"/>
      <c r="AM112" s="981"/>
      <c r="AN112" s="981"/>
      <c r="AO112" s="981"/>
      <c r="AP112" s="981"/>
      <c r="AQ112" s="981"/>
      <c r="AR112" s="981"/>
      <c r="AS112" s="981"/>
      <c r="AT112" s="981"/>
      <c r="AU112" s="981"/>
      <c r="AV112" s="981"/>
      <c r="AW112" s="981"/>
      <c r="AX112" s="981"/>
      <c r="AY112" s="981"/>
      <c r="AZ112" s="981"/>
      <c r="BA112" s="981"/>
      <c r="BB112" s="981"/>
      <c r="BC112" s="981"/>
      <c r="BD112" s="981"/>
      <c r="BE112" s="984"/>
    </row>
    <row r="113" spans="1:57" ht="15.75" customHeight="1">
      <c r="A113" s="981"/>
      <c r="B113" s="2061"/>
      <c r="C113" s="2062"/>
      <c r="D113" s="2062"/>
      <c r="E113" s="2062"/>
      <c r="F113" s="2062"/>
      <c r="G113" s="2062"/>
      <c r="H113" s="2062"/>
      <c r="I113" s="2062"/>
      <c r="J113" s="2062"/>
      <c r="K113" s="2062"/>
      <c r="L113" s="2062"/>
      <c r="M113" s="2062"/>
      <c r="N113" s="2062"/>
      <c r="O113" s="2062"/>
      <c r="P113" s="2062"/>
      <c r="Q113" s="2062"/>
      <c r="R113" s="2062"/>
      <c r="S113" s="2062"/>
      <c r="T113" s="2062"/>
      <c r="U113" s="2065"/>
      <c r="V113" s="2065"/>
      <c r="W113" s="2065"/>
      <c r="X113" s="2066"/>
      <c r="Y113" s="981"/>
      <c r="Z113" s="981"/>
      <c r="AA113" s="981"/>
      <c r="AB113" s="981"/>
      <c r="AC113" s="981"/>
      <c r="AD113" s="981"/>
      <c r="AE113" s="981"/>
      <c r="AF113" s="981"/>
      <c r="AG113" s="981"/>
      <c r="AH113" s="981"/>
      <c r="AI113" s="981"/>
      <c r="AJ113" s="981"/>
      <c r="AK113" s="981"/>
      <c r="AL113" s="981"/>
      <c r="AM113" s="981"/>
      <c r="AN113" s="981"/>
      <c r="AO113" s="981"/>
      <c r="AP113" s="981"/>
      <c r="AQ113" s="981"/>
      <c r="AR113" s="981"/>
      <c r="AS113" s="981"/>
      <c r="AT113" s="981"/>
      <c r="AU113" s="981"/>
      <c r="AV113" s="981"/>
      <c r="AW113" s="981"/>
      <c r="AX113" s="981"/>
      <c r="AY113" s="981"/>
      <c r="AZ113" s="981"/>
      <c r="BA113" s="981"/>
      <c r="BB113" s="981"/>
      <c r="BC113" s="981"/>
      <c r="BD113" s="981"/>
      <c r="BE113" s="984"/>
    </row>
    <row r="114" spans="1:57" ht="15.75" customHeight="1">
      <c r="A114" s="981"/>
      <c r="B114" s="2061"/>
      <c r="C114" s="2062"/>
      <c r="D114" s="2062"/>
      <c r="E114" s="2062"/>
      <c r="F114" s="2062"/>
      <c r="G114" s="2062"/>
      <c r="H114" s="2062"/>
      <c r="I114" s="2062"/>
      <c r="J114" s="2062"/>
      <c r="K114" s="2062"/>
      <c r="L114" s="2062"/>
      <c r="M114" s="2062"/>
      <c r="N114" s="2062"/>
      <c r="O114" s="2062"/>
      <c r="P114" s="2062"/>
      <c r="Q114" s="2062"/>
      <c r="R114" s="2062"/>
      <c r="S114" s="2062"/>
      <c r="T114" s="2062"/>
      <c r="U114" s="2065"/>
      <c r="V114" s="2065"/>
      <c r="W114" s="2065"/>
      <c r="X114" s="2066"/>
      <c r="Y114" s="981"/>
      <c r="Z114" s="981"/>
      <c r="AA114" s="981"/>
      <c r="AB114" s="981"/>
      <c r="AC114" s="981"/>
      <c r="AD114" s="981"/>
      <c r="AE114" s="981"/>
      <c r="AF114" s="981"/>
      <c r="AG114" s="981"/>
      <c r="AH114" s="981"/>
      <c r="AI114" s="981"/>
      <c r="AJ114" s="981"/>
      <c r="AK114" s="981"/>
      <c r="AL114" s="981"/>
      <c r="AM114" s="981"/>
      <c r="AN114" s="981"/>
      <c r="AO114" s="981"/>
      <c r="AP114" s="981"/>
      <c r="AQ114" s="981"/>
      <c r="AR114" s="981"/>
      <c r="AS114" s="981"/>
      <c r="AT114" s="981"/>
      <c r="AU114" s="981"/>
      <c r="AV114" s="981"/>
      <c r="AW114" s="981"/>
      <c r="AX114" s="981"/>
      <c r="AY114" s="981"/>
      <c r="AZ114" s="981"/>
      <c r="BA114" s="981"/>
      <c r="BB114" s="981"/>
      <c r="BC114" s="981"/>
      <c r="BD114" s="981"/>
      <c r="BE114" s="984"/>
    </row>
    <row r="115" spans="1:57" ht="15.75" customHeight="1">
      <c r="A115" s="981"/>
      <c r="B115" s="2061"/>
      <c r="C115" s="2062"/>
      <c r="D115" s="2062"/>
      <c r="E115" s="2062"/>
      <c r="F115" s="2062"/>
      <c r="G115" s="2062"/>
      <c r="H115" s="2062"/>
      <c r="I115" s="2062"/>
      <c r="J115" s="2062"/>
      <c r="K115" s="2062"/>
      <c r="L115" s="2062"/>
      <c r="M115" s="2062"/>
      <c r="N115" s="2062"/>
      <c r="O115" s="2062"/>
      <c r="P115" s="2062"/>
      <c r="Q115" s="2062"/>
      <c r="R115" s="2062"/>
      <c r="S115" s="2062"/>
      <c r="T115" s="2062"/>
      <c r="U115" s="2065"/>
      <c r="V115" s="2065"/>
      <c r="W115" s="2065"/>
      <c r="X115" s="2066"/>
      <c r="Y115" s="981"/>
      <c r="Z115" s="981"/>
      <c r="AA115" s="981"/>
      <c r="AB115" s="981"/>
      <c r="AC115" s="981"/>
      <c r="AD115" s="981"/>
      <c r="AE115" s="981"/>
      <c r="AF115" s="981"/>
      <c r="AG115" s="981"/>
      <c r="AH115" s="981"/>
      <c r="AI115" s="981"/>
      <c r="AJ115" s="981"/>
      <c r="AK115" s="981"/>
      <c r="AL115" s="981"/>
      <c r="AM115" s="981"/>
      <c r="AN115" s="981"/>
      <c r="AO115" s="981"/>
      <c r="AP115" s="981"/>
      <c r="AQ115" s="981"/>
      <c r="AR115" s="981"/>
      <c r="AS115" s="981"/>
      <c r="AT115" s="981"/>
      <c r="AU115" s="981"/>
      <c r="AV115" s="981"/>
      <c r="AW115" s="981"/>
      <c r="AX115" s="981"/>
      <c r="AY115" s="981"/>
      <c r="AZ115" s="981"/>
      <c r="BA115" s="981"/>
      <c r="BB115" s="981"/>
      <c r="BC115" s="981"/>
      <c r="BD115" s="981"/>
      <c r="BE115" s="984"/>
    </row>
    <row r="116" spans="1:57" ht="15.75" customHeight="1">
      <c r="A116" s="981"/>
      <c r="B116" s="2067" t="s">
        <v>1906</v>
      </c>
      <c r="C116" s="2068"/>
      <c r="D116" s="2068"/>
      <c r="E116" s="2068"/>
      <c r="F116" s="2068"/>
      <c r="G116" s="2068"/>
      <c r="H116" s="2068"/>
      <c r="I116" s="2068"/>
      <c r="J116" s="2068"/>
      <c r="K116" s="2068"/>
      <c r="L116" s="2068"/>
      <c r="M116" s="2068"/>
      <c r="N116" s="2068"/>
      <c r="O116" s="2068"/>
      <c r="P116" s="2068"/>
      <c r="Q116" s="2068"/>
      <c r="R116" s="2068"/>
      <c r="S116" s="2068"/>
      <c r="T116" s="2068"/>
      <c r="U116" s="2071" t="s">
        <v>860</v>
      </c>
      <c r="V116" s="2071"/>
      <c r="W116" s="2071"/>
      <c r="X116" s="2072"/>
      <c r="Y116" s="981"/>
      <c r="Z116" s="981"/>
      <c r="AA116" s="981"/>
      <c r="AB116" s="981"/>
      <c r="AC116" s="981"/>
      <c r="AD116" s="981"/>
      <c r="AE116" s="981"/>
      <c r="AF116" s="981"/>
      <c r="AG116" s="981"/>
      <c r="AH116" s="981"/>
      <c r="AI116" s="981"/>
      <c r="AJ116" s="981"/>
      <c r="AK116" s="981"/>
      <c r="AL116" s="981"/>
      <c r="AM116" s="981"/>
      <c r="AN116" s="981"/>
      <c r="AO116" s="981"/>
      <c r="AP116" s="981"/>
      <c r="AQ116" s="981"/>
      <c r="AR116" s="981"/>
      <c r="AS116" s="981"/>
      <c r="AT116" s="981"/>
      <c r="AU116" s="981"/>
      <c r="AV116" s="981"/>
      <c r="AW116" s="981"/>
      <c r="AX116" s="981"/>
      <c r="AY116" s="981"/>
      <c r="AZ116" s="981"/>
      <c r="BA116" s="981"/>
      <c r="BB116" s="981"/>
      <c r="BC116" s="981"/>
      <c r="BD116" s="981"/>
      <c r="BE116" s="984"/>
    </row>
    <row r="117" spans="1:57" ht="15.75" customHeight="1" thickBot="1">
      <c r="A117" s="981"/>
      <c r="B117" s="2069"/>
      <c r="C117" s="2070"/>
      <c r="D117" s="2070"/>
      <c r="E117" s="2070"/>
      <c r="F117" s="2070"/>
      <c r="G117" s="2070"/>
      <c r="H117" s="2070"/>
      <c r="I117" s="2070"/>
      <c r="J117" s="2070"/>
      <c r="K117" s="2070"/>
      <c r="L117" s="2070"/>
      <c r="M117" s="2070"/>
      <c r="N117" s="2070"/>
      <c r="O117" s="2070"/>
      <c r="P117" s="2070"/>
      <c r="Q117" s="2070"/>
      <c r="R117" s="2070"/>
      <c r="S117" s="2070"/>
      <c r="T117" s="2070"/>
      <c r="U117" s="2073"/>
      <c r="V117" s="2073"/>
      <c r="W117" s="2073"/>
      <c r="X117" s="2074"/>
      <c r="Y117" s="981"/>
      <c r="Z117" s="981"/>
      <c r="AA117" s="981"/>
      <c r="AB117" s="981"/>
      <c r="AC117" s="981"/>
      <c r="AD117" s="981"/>
      <c r="AE117" s="981"/>
      <c r="AF117" s="981"/>
      <c r="AG117" s="981"/>
      <c r="AH117" s="981"/>
      <c r="AI117" s="981"/>
      <c r="AJ117" s="981"/>
      <c r="AK117" s="981"/>
      <c r="AL117" s="981"/>
      <c r="AM117" s="981"/>
      <c r="AN117" s="981"/>
      <c r="AO117" s="981"/>
      <c r="AP117" s="981"/>
      <c r="AQ117" s="981"/>
      <c r="AR117" s="981"/>
      <c r="AS117" s="981"/>
      <c r="AT117" s="981"/>
      <c r="AU117" s="981"/>
      <c r="AV117" s="981"/>
      <c r="AW117" s="981"/>
      <c r="AX117" s="981"/>
      <c r="AY117" s="981"/>
      <c r="AZ117" s="981"/>
      <c r="BA117" s="981"/>
      <c r="BB117" s="981"/>
      <c r="BC117" s="981"/>
      <c r="BD117" s="981"/>
      <c r="BE117" s="984"/>
    </row>
    <row r="118" spans="1:57" ht="15.75" customHeight="1" thickBot="1">
      <c r="A118" s="981"/>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1"/>
      <c r="AA118" s="981"/>
      <c r="AB118" s="981"/>
      <c r="AC118" s="981"/>
      <c r="AD118" s="981"/>
      <c r="AE118" s="981"/>
      <c r="AF118" s="981"/>
      <c r="AG118" s="981"/>
      <c r="AH118" s="981"/>
      <c r="AI118" s="981"/>
      <c r="AJ118" s="981"/>
      <c r="AK118" s="981"/>
      <c r="AL118" s="981"/>
      <c r="AM118" s="981"/>
      <c r="AN118" s="981"/>
      <c r="AO118" s="981"/>
      <c r="AP118" s="981"/>
      <c r="AQ118" s="981"/>
      <c r="AR118" s="981"/>
      <c r="AS118" s="981"/>
      <c r="AT118" s="981"/>
      <c r="AU118" s="981"/>
      <c r="AV118" s="981"/>
      <c r="AW118" s="981"/>
      <c r="AX118" s="981"/>
      <c r="AY118" s="981"/>
      <c r="AZ118" s="981"/>
      <c r="BA118" s="981"/>
      <c r="BB118" s="981"/>
      <c r="BC118" s="981"/>
      <c r="BD118" s="981"/>
      <c r="BE118" s="984"/>
    </row>
    <row r="119" spans="1:57" ht="15.75" customHeight="1" thickBot="1">
      <c r="A119" s="981"/>
      <c r="B119" s="1000" t="s">
        <v>1907</v>
      </c>
      <c r="C119" s="995"/>
      <c r="D119" s="995"/>
      <c r="E119" s="995"/>
      <c r="F119" s="995"/>
      <c r="G119" s="995"/>
      <c r="H119" s="995"/>
      <c r="I119" s="995"/>
      <c r="J119" s="995"/>
      <c r="K119" s="995"/>
      <c r="L119" s="995"/>
      <c r="M119" s="995"/>
      <c r="N119" s="995"/>
      <c r="O119" s="995"/>
      <c r="P119" s="995"/>
      <c r="Q119" s="995"/>
      <c r="R119" s="996"/>
      <c r="S119" s="981"/>
      <c r="T119" s="981"/>
      <c r="U119" s="981"/>
      <c r="V119" s="981"/>
      <c r="W119" s="981"/>
      <c r="X119" s="981"/>
      <c r="Y119" s="981"/>
      <c r="Z119" s="981"/>
      <c r="AA119" s="981"/>
      <c r="AB119" s="981"/>
      <c r="AC119" s="981"/>
      <c r="AD119" s="981"/>
      <c r="AE119" s="981"/>
      <c r="AF119" s="981"/>
      <c r="AG119" s="981"/>
      <c r="AH119" s="981"/>
      <c r="AI119" s="981"/>
      <c r="AJ119" s="981"/>
      <c r="AK119" s="981"/>
      <c r="AL119" s="981"/>
      <c r="AM119" s="981"/>
      <c r="AN119" s="981"/>
      <c r="AO119" s="981"/>
      <c r="AP119" s="981"/>
      <c r="AQ119" s="981"/>
      <c r="AR119" s="981"/>
      <c r="AS119" s="981"/>
      <c r="AT119" s="981"/>
      <c r="AU119" s="981"/>
      <c r="AV119" s="981"/>
      <c r="AW119" s="981"/>
      <c r="AX119" s="981"/>
      <c r="AY119" s="981"/>
      <c r="AZ119" s="981"/>
      <c r="BA119" s="981"/>
      <c r="BB119" s="981"/>
      <c r="BC119" s="981"/>
      <c r="BD119" s="981"/>
      <c r="BE119" s="984"/>
    </row>
    <row r="120" spans="1:57" ht="15.75" customHeight="1" thickBot="1">
      <c r="A120" s="981"/>
      <c r="B120" s="981"/>
      <c r="C120" s="981"/>
      <c r="D120" s="981"/>
      <c r="E120" s="981"/>
      <c r="F120" s="981"/>
      <c r="G120" s="981"/>
      <c r="H120" s="981"/>
      <c r="I120" s="981"/>
      <c r="J120" s="981"/>
      <c r="K120" s="981"/>
      <c r="L120" s="981"/>
      <c r="M120" s="981"/>
      <c r="N120" s="981"/>
      <c r="O120" s="981"/>
      <c r="P120" s="1012"/>
      <c r="Q120" s="981"/>
      <c r="R120" s="981"/>
      <c r="S120" s="981"/>
      <c r="T120" s="981"/>
      <c r="U120" s="981"/>
      <c r="V120" s="981"/>
      <c r="W120" s="981"/>
      <c r="X120" s="2077" t="s">
        <v>1908</v>
      </c>
      <c r="Y120" s="2078"/>
      <c r="Z120" s="2078"/>
      <c r="AA120" s="2078"/>
      <c r="AB120" s="2078"/>
      <c r="AC120" s="2078"/>
      <c r="AD120" s="2078"/>
      <c r="AE120" s="2078"/>
      <c r="AF120" s="2078"/>
      <c r="AG120" s="2078"/>
      <c r="AH120" s="2078"/>
      <c r="AI120" s="2078"/>
      <c r="AJ120" s="2078"/>
      <c r="AK120" s="2078"/>
      <c r="AL120" s="2078"/>
      <c r="AM120" s="2078"/>
      <c r="AN120" s="2078"/>
      <c r="AO120" s="2078"/>
      <c r="AP120" s="2078"/>
      <c r="AQ120" s="2078"/>
      <c r="AR120" s="2078"/>
      <c r="AS120" s="2078"/>
      <c r="AT120" s="2078"/>
      <c r="AU120" s="2078"/>
      <c r="AV120" s="2078"/>
      <c r="AW120" s="2078"/>
      <c r="AX120" s="2078"/>
      <c r="AY120" s="2078"/>
      <c r="AZ120" s="2078"/>
      <c r="BA120" s="2078"/>
      <c r="BB120" s="2078"/>
      <c r="BC120" s="2078"/>
      <c r="BD120" s="2079"/>
      <c r="BE120" s="984"/>
    </row>
    <row r="121" spans="1:57" ht="15.75" customHeight="1">
      <c r="A121" s="981"/>
      <c r="B121" s="2083" t="s">
        <v>1909</v>
      </c>
      <c r="C121" s="2084"/>
      <c r="D121" s="2084"/>
      <c r="E121" s="2084"/>
      <c r="F121" s="2084"/>
      <c r="G121" s="2084"/>
      <c r="H121" s="2084"/>
      <c r="I121" s="2084"/>
      <c r="J121" s="2084"/>
      <c r="K121" s="2084"/>
      <c r="L121" s="2084"/>
      <c r="M121" s="2084"/>
      <c r="N121" s="2084"/>
      <c r="O121" s="2084"/>
      <c r="P121" s="2084"/>
      <c r="Q121" s="2084"/>
      <c r="R121" s="2084"/>
      <c r="S121" s="2084"/>
      <c r="T121" s="2084"/>
      <c r="U121" s="2085"/>
      <c r="V121" s="981"/>
      <c r="W121" s="981"/>
      <c r="X121" s="2080"/>
      <c r="Y121" s="2081"/>
      <c r="Z121" s="2081"/>
      <c r="AA121" s="2081"/>
      <c r="AB121" s="2081"/>
      <c r="AC121" s="2081"/>
      <c r="AD121" s="2081"/>
      <c r="AE121" s="2081"/>
      <c r="AF121" s="2081"/>
      <c r="AG121" s="2081"/>
      <c r="AH121" s="2081"/>
      <c r="AI121" s="2081"/>
      <c r="AJ121" s="2081"/>
      <c r="AK121" s="2081"/>
      <c r="AL121" s="2081"/>
      <c r="AM121" s="2081"/>
      <c r="AN121" s="2081"/>
      <c r="AO121" s="2081"/>
      <c r="AP121" s="2081"/>
      <c r="AQ121" s="2081"/>
      <c r="AR121" s="2081"/>
      <c r="AS121" s="2081"/>
      <c r="AT121" s="2081"/>
      <c r="AU121" s="2081"/>
      <c r="AV121" s="2081"/>
      <c r="AW121" s="2081"/>
      <c r="AX121" s="2081"/>
      <c r="AY121" s="2081"/>
      <c r="AZ121" s="2081"/>
      <c r="BA121" s="2081"/>
      <c r="BB121" s="2081"/>
      <c r="BC121" s="2081"/>
      <c r="BD121" s="2082"/>
      <c r="BE121" s="984"/>
    </row>
    <row r="122" spans="1:57" ht="15.75" customHeight="1">
      <c r="A122" s="981"/>
      <c r="B122" s="1992"/>
      <c r="C122" s="1993"/>
      <c r="D122" s="1993"/>
      <c r="E122" s="1993"/>
      <c r="F122" s="1993"/>
      <c r="G122" s="1993"/>
      <c r="H122" s="1993"/>
      <c r="I122" s="2052" t="s">
        <v>1910</v>
      </c>
      <c r="J122" s="2052"/>
      <c r="K122" s="2052"/>
      <c r="L122" s="2052"/>
      <c r="M122" s="2052"/>
      <c r="N122" s="2052"/>
      <c r="O122" s="2053" t="s">
        <v>1911</v>
      </c>
      <c r="P122" s="2053"/>
      <c r="Q122" s="2053"/>
      <c r="R122" s="2053"/>
      <c r="S122" s="2053"/>
      <c r="T122" s="2053"/>
      <c r="U122" s="2054"/>
      <c r="V122" s="981"/>
      <c r="W122" s="981"/>
      <c r="X122" s="1995" t="s">
        <v>1887</v>
      </c>
      <c r="Y122" s="1996"/>
      <c r="Z122" s="1996"/>
      <c r="AA122" s="1996"/>
      <c r="AB122" s="1996"/>
      <c r="AC122" s="1996"/>
      <c r="AD122" s="1996"/>
      <c r="AE122" s="1996"/>
      <c r="AF122" s="1996"/>
      <c r="AG122" s="1996"/>
      <c r="AH122" s="1996"/>
      <c r="AI122" s="1996"/>
      <c r="AJ122" s="1996"/>
      <c r="AK122" s="1996"/>
      <c r="AL122" s="1996"/>
      <c r="AM122" s="1996"/>
      <c r="AN122" s="1996"/>
      <c r="AO122" s="1996"/>
      <c r="AP122" s="1996"/>
      <c r="AQ122" s="1996"/>
      <c r="AR122" s="1996"/>
      <c r="AS122" s="1996"/>
      <c r="AT122" s="1996"/>
      <c r="AU122" s="1996"/>
      <c r="AV122" s="1996"/>
      <c r="AW122" s="1996"/>
      <c r="AX122" s="1996"/>
      <c r="AY122" s="1996"/>
      <c r="AZ122" s="1996"/>
      <c r="BA122" s="1996"/>
      <c r="BB122" s="1996"/>
      <c r="BC122" s="1996"/>
      <c r="BD122" s="1997"/>
      <c r="BE122" s="984"/>
    </row>
    <row r="123" spans="1:57" ht="15.75" customHeight="1">
      <c r="A123" s="981"/>
      <c r="B123" s="2026" t="s">
        <v>1912</v>
      </c>
      <c r="C123" s="2027"/>
      <c r="D123" s="2027"/>
      <c r="E123" s="2027"/>
      <c r="F123" s="2027"/>
      <c r="G123" s="2027"/>
      <c r="H123" s="2027"/>
      <c r="I123" s="2028">
        <v>0</v>
      </c>
      <c r="J123" s="2028"/>
      <c r="K123" s="2028"/>
      <c r="L123" s="2028"/>
      <c r="M123" s="2028"/>
      <c r="N123" s="2028"/>
      <c r="O123" s="2028">
        <v>0</v>
      </c>
      <c r="P123" s="2028"/>
      <c r="Q123" s="2028"/>
      <c r="R123" s="2028"/>
      <c r="S123" s="2028"/>
      <c r="T123" s="2028"/>
      <c r="U123" s="2029"/>
      <c r="V123" s="981"/>
      <c r="W123" s="981"/>
      <c r="X123" s="1995"/>
      <c r="Y123" s="1996"/>
      <c r="Z123" s="1996"/>
      <c r="AA123" s="1996"/>
      <c r="AB123" s="1996"/>
      <c r="AC123" s="1996"/>
      <c r="AD123" s="1996"/>
      <c r="AE123" s="1996"/>
      <c r="AF123" s="1996"/>
      <c r="AG123" s="1996"/>
      <c r="AH123" s="1996"/>
      <c r="AI123" s="1996"/>
      <c r="AJ123" s="1996"/>
      <c r="AK123" s="1996"/>
      <c r="AL123" s="1996"/>
      <c r="AM123" s="1996"/>
      <c r="AN123" s="1996"/>
      <c r="AO123" s="1996"/>
      <c r="AP123" s="1996"/>
      <c r="AQ123" s="1996"/>
      <c r="AR123" s="1996"/>
      <c r="AS123" s="1996"/>
      <c r="AT123" s="1996"/>
      <c r="AU123" s="1996"/>
      <c r="AV123" s="1996"/>
      <c r="AW123" s="1996"/>
      <c r="AX123" s="1996"/>
      <c r="AY123" s="1996"/>
      <c r="AZ123" s="1996"/>
      <c r="BA123" s="1996"/>
      <c r="BB123" s="1996"/>
      <c r="BC123" s="1996"/>
      <c r="BD123" s="1997"/>
      <c r="BE123" s="984"/>
    </row>
    <row r="124" spans="1:57" ht="15.75" customHeight="1" thickBot="1">
      <c r="A124" s="981"/>
      <c r="B124" s="2020" t="s">
        <v>1913</v>
      </c>
      <c r="C124" s="2021"/>
      <c r="D124" s="2021"/>
      <c r="E124" s="2021"/>
      <c r="F124" s="2021"/>
      <c r="G124" s="2021"/>
      <c r="H124" s="2021"/>
      <c r="I124" s="2022">
        <v>0</v>
      </c>
      <c r="J124" s="2022"/>
      <c r="K124" s="2022"/>
      <c r="L124" s="2022"/>
      <c r="M124" s="2022"/>
      <c r="N124" s="2022"/>
      <c r="O124" s="2075"/>
      <c r="P124" s="2075"/>
      <c r="Q124" s="2075"/>
      <c r="R124" s="2075"/>
      <c r="S124" s="2075"/>
      <c r="T124" s="2075"/>
      <c r="U124" s="2076"/>
      <c r="V124" s="981"/>
      <c r="W124" s="981"/>
      <c r="X124" s="1995"/>
      <c r="Y124" s="1996"/>
      <c r="Z124" s="1996"/>
      <c r="AA124" s="1996"/>
      <c r="AB124" s="1996"/>
      <c r="AC124" s="1996"/>
      <c r="AD124" s="1996"/>
      <c r="AE124" s="1996"/>
      <c r="AF124" s="1996"/>
      <c r="AG124" s="1996"/>
      <c r="AH124" s="1996"/>
      <c r="AI124" s="1996"/>
      <c r="AJ124" s="1996"/>
      <c r="AK124" s="1996"/>
      <c r="AL124" s="1996"/>
      <c r="AM124" s="1996"/>
      <c r="AN124" s="1996"/>
      <c r="AO124" s="1996"/>
      <c r="AP124" s="1996"/>
      <c r="AQ124" s="1996"/>
      <c r="AR124" s="1996"/>
      <c r="AS124" s="1996"/>
      <c r="AT124" s="1996"/>
      <c r="AU124" s="1996"/>
      <c r="AV124" s="1996"/>
      <c r="AW124" s="1996"/>
      <c r="AX124" s="1996"/>
      <c r="AY124" s="1996"/>
      <c r="AZ124" s="1996"/>
      <c r="BA124" s="1996"/>
      <c r="BB124" s="1996"/>
      <c r="BC124" s="1996"/>
      <c r="BD124" s="1997"/>
      <c r="BE124" s="984"/>
    </row>
    <row r="125" spans="1:57" ht="15.75" customHeight="1" thickBot="1">
      <c r="A125" s="981"/>
      <c r="B125" s="981"/>
      <c r="C125" s="981"/>
      <c r="D125" s="981"/>
      <c r="E125" s="981"/>
      <c r="F125" s="981"/>
      <c r="G125" s="981"/>
      <c r="H125" s="981"/>
      <c r="I125" s="981"/>
      <c r="J125" s="981"/>
      <c r="K125" s="981"/>
      <c r="L125" s="981"/>
      <c r="M125" s="981"/>
      <c r="N125" s="981"/>
      <c r="O125" s="981"/>
      <c r="P125" s="981"/>
      <c r="Q125" s="981"/>
      <c r="R125" s="981"/>
      <c r="S125" s="981"/>
      <c r="T125" s="981"/>
      <c r="U125" s="981"/>
      <c r="V125" s="981"/>
      <c r="W125" s="981"/>
      <c r="X125" s="1995"/>
      <c r="Y125" s="1996"/>
      <c r="Z125" s="1996"/>
      <c r="AA125" s="1996"/>
      <c r="AB125" s="1996"/>
      <c r="AC125" s="1996"/>
      <c r="AD125" s="1996"/>
      <c r="AE125" s="1996"/>
      <c r="AF125" s="1996"/>
      <c r="AG125" s="1996"/>
      <c r="AH125" s="1996"/>
      <c r="AI125" s="1996"/>
      <c r="AJ125" s="1996"/>
      <c r="AK125" s="1996"/>
      <c r="AL125" s="1996"/>
      <c r="AM125" s="1996"/>
      <c r="AN125" s="1996"/>
      <c r="AO125" s="1996"/>
      <c r="AP125" s="1996"/>
      <c r="AQ125" s="1996"/>
      <c r="AR125" s="1996"/>
      <c r="AS125" s="1996"/>
      <c r="AT125" s="1996"/>
      <c r="AU125" s="1996"/>
      <c r="AV125" s="1996"/>
      <c r="AW125" s="1996"/>
      <c r="AX125" s="1996"/>
      <c r="AY125" s="1996"/>
      <c r="AZ125" s="1996"/>
      <c r="BA125" s="1996"/>
      <c r="BB125" s="1996"/>
      <c r="BC125" s="1996"/>
      <c r="BD125" s="1997"/>
      <c r="BE125" s="984"/>
    </row>
    <row r="126" spans="1:57" ht="15.75" customHeight="1" thickBot="1">
      <c r="A126" s="981"/>
      <c r="B126" s="1000" t="s">
        <v>1914</v>
      </c>
      <c r="C126" s="1001"/>
      <c r="D126" s="1001"/>
      <c r="E126" s="1001"/>
      <c r="F126" s="1001"/>
      <c r="G126" s="1001"/>
      <c r="H126" s="1001"/>
      <c r="I126" s="1001"/>
      <c r="J126" s="1001"/>
      <c r="K126" s="1001"/>
      <c r="L126" s="1001"/>
      <c r="M126" s="1001"/>
      <c r="N126" s="1001"/>
      <c r="O126" s="1001"/>
      <c r="P126" s="1002"/>
      <c r="Q126" s="985" t="s">
        <v>254</v>
      </c>
      <c r="R126" s="985" t="s">
        <v>254</v>
      </c>
      <c r="S126" s="981"/>
      <c r="T126" s="981"/>
      <c r="U126" s="981"/>
      <c r="V126" s="981" t="s">
        <v>254</v>
      </c>
      <c r="W126" s="981"/>
      <c r="X126" s="1995"/>
      <c r="Y126" s="1996"/>
      <c r="Z126" s="1996"/>
      <c r="AA126" s="1996"/>
      <c r="AB126" s="1996"/>
      <c r="AC126" s="1996"/>
      <c r="AD126" s="1996"/>
      <c r="AE126" s="1996"/>
      <c r="AF126" s="1996"/>
      <c r="AG126" s="1996"/>
      <c r="AH126" s="1996"/>
      <c r="AI126" s="1996"/>
      <c r="AJ126" s="1996"/>
      <c r="AK126" s="1996"/>
      <c r="AL126" s="1996"/>
      <c r="AM126" s="1996"/>
      <c r="AN126" s="1996"/>
      <c r="AO126" s="1996"/>
      <c r="AP126" s="1996"/>
      <c r="AQ126" s="1996"/>
      <c r="AR126" s="1996"/>
      <c r="AS126" s="1996"/>
      <c r="AT126" s="1996"/>
      <c r="AU126" s="1996"/>
      <c r="AV126" s="1996"/>
      <c r="AW126" s="1996"/>
      <c r="AX126" s="1996"/>
      <c r="AY126" s="1996"/>
      <c r="AZ126" s="1996"/>
      <c r="BA126" s="1996"/>
      <c r="BB126" s="1996"/>
      <c r="BC126" s="1996"/>
      <c r="BD126" s="1997"/>
      <c r="BE126" s="984"/>
    </row>
    <row r="127" spans="1:57" ht="15.75" customHeight="1" thickBot="1">
      <c r="A127" s="981"/>
      <c r="B127" s="981"/>
      <c r="C127" s="981"/>
      <c r="D127" s="981"/>
      <c r="E127" s="981"/>
      <c r="F127" s="981"/>
      <c r="G127" s="981"/>
      <c r="H127" s="981"/>
      <c r="I127" s="981"/>
      <c r="J127" s="981"/>
      <c r="K127" s="981"/>
      <c r="L127" s="981"/>
      <c r="M127" s="981"/>
      <c r="N127" s="981"/>
      <c r="O127" s="981"/>
      <c r="P127" s="981"/>
      <c r="Q127" s="981"/>
      <c r="R127" s="981"/>
      <c r="S127" s="981"/>
      <c r="T127" s="981"/>
      <c r="U127" s="981"/>
      <c r="V127" s="981"/>
      <c r="W127" s="981"/>
      <c r="X127" s="1995"/>
      <c r="Y127" s="1996"/>
      <c r="Z127" s="1996"/>
      <c r="AA127" s="1996"/>
      <c r="AB127" s="1996"/>
      <c r="AC127" s="1996"/>
      <c r="AD127" s="1996"/>
      <c r="AE127" s="1996"/>
      <c r="AF127" s="1996"/>
      <c r="AG127" s="1996"/>
      <c r="AH127" s="1996"/>
      <c r="AI127" s="1996"/>
      <c r="AJ127" s="1996"/>
      <c r="AK127" s="1996"/>
      <c r="AL127" s="1996"/>
      <c r="AM127" s="1996"/>
      <c r="AN127" s="1996"/>
      <c r="AO127" s="1996"/>
      <c r="AP127" s="1996"/>
      <c r="AQ127" s="1996"/>
      <c r="AR127" s="1996"/>
      <c r="AS127" s="1996"/>
      <c r="AT127" s="1996"/>
      <c r="AU127" s="1996"/>
      <c r="AV127" s="1996"/>
      <c r="AW127" s="1996"/>
      <c r="AX127" s="1996"/>
      <c r="AY127" s="1996"/>
      <c r="AZ127" s="1996"/>
      <c r="BA127" s="1996"/>
      <c r="BB127" s="1996"/>
      <c r="BC127" s="1996"/>
      <c r="BD127" s="1997"/>
      <c r="BE127" s="984"/>
    </row>
    <row r="128" spans="1:57" ht="15.75" customHeight="1">
      <c r="A128" s="981"/>
      <c r="B128" s="2055" t="s">
        <v>1915</v>
      </c>
      <c r="C128" s="2056"/>
      <c r="D128" s="2056"/>
      <c r="E128" s="2056"/>
      <c r="F128" s="2056"/>
      <c r="G128" s="2056"/>
      <c r="H128" s="2056"/>
      <c r="I128" s="2056"/>
      <c r="J128" s="2056"/>
      <c r="K128" s="2056"/>
      <c r="L128" s="2056"/>
      <c r="M128" s="2056"/>
      <c r="N128" s="2056"/>
      <c r="O128" s="2056"/>
      <c r="P128" s="2056"/>
      <c r="Q128" s="2056"/>
      <c r="R128" s="2056"/>
      <c r="S128" s="2056"/>
      <c r="T128" s="2056"/>
      <c r="U128" s="2057"/>
      <c r="V128" s="981"/>
      <c r="W128" s="981"/>
      <c r="X128" s="1995"/>
      <c r="Y128" s="1996"/>
      <c r="Z128" s="1996"/>
      <c r="AA128" s="1996"/>
      <c r="AB128" s="1996"/>
      <c r="AC128" s="1996"/>
      <c r="AD128" s="1996"/>
      <c r="AE128" s="1996"/>
      <c r="AF128" s="1996"/>
      <c r="AG128" s="1996"/>
      <c r="AH128" s="1996"/>
      <c r="AI128" s="1996"/>
      <c r="AJ128" s="1996"/>
      <c r="AK128" s="1996"/>
      <c r="AL128" s="1996"/>
      <c r="AM128" s="1996"/>
      <c r="AN128" s="1996"/>
      <c r="AO128" s="1996"/>
      <c r="AP128" s="1996"/>
      <c r="AQ128" s="1996"/>
      <c r="AR128" s="1996"/>
      <c r="AS128" s="1996"/>
      <c r="AT128" s="1996"/>
      <c r="AU128" s="1996"/>
      <c r="AV128" s="1996"/>
      <c r="AW128" s="1996"/>
      <c r="AX128" s="1996"/>
      <c r="AY128" s="1996"/>
      <c r="AZ128" s="1996"/>
      <c r="BA128" s="1996"/>
      <c r="BB128" s="1996"/>
      <c r="BC128" s="1996"/>
      <c r="BD128" s="1997"/>
      <c r="BE128" s="984"/>
    </row>
    <row r="129" spans="1:57" ht="15.75" customHeight="1">
      <c r="A129" s="981"/>
      <c r="B129" s="1992"/>
      <c r="C129" s="1993"/>
      <c r="D129" s="1993"/>
      <c r="E129" s="1993"/>
      <c r="F129" s="1993"/>
      <c r="G129" s="1993"/>
      <c r="H129" s="1993"/>
      <c r="I129" s="2030" t="s">
        <v>1893</v>
      </c>
      <c r="J129" s="2030"/>
      <c r="K129" s="2030"/>
      <c r="L129" s="2030"/>
      <c r="M129" s="2030"/>
      <c r="N129" s="2030"/>
      <c r="O129" s="2030"/>
      <c r="P129" s="2030" t="s">
        <v>1894</v>
      </c>
      <c r="Q129" s="2030"/>
      <c r="R129" s="2030"/>
      <c r="S129" s="2030"/>
      <c r="T129" s="2030"/>
      <c r="U129" s="2031"/>
      <c r="V129" s="981"/>
      <c r="W129" s="981"/>
      <c r="X129" s="1995"/>
      <c r="Y129" s="1996"/>
      <c r="Z129" s="1996"/>
      <c r="AA129" s="1996"/>
      <c r="AB129" s="1996"/>
      <c r="AC129" s="1996"/>
      <c r="AD129" s="1996"/>
      <c r="AE129" s="1996"/>
      <c r="AF129" s="1996"/>
      <c r="AG129" s="1996"/>
      <c r="AH129" s="1996"/>
      <c r="AI129" s="1996"/>
      <c r="AJ129" s="1996"/>
      <c r="AK129" s="1996"/>
      <c r="AL129" s="1996"/>
      <c r="AM129" s="1996"/>
      <c r="AN129" s="1996"/>
      <c r="AO129" s="1996"/>
      <c r="AP129" s="1996"/>
      <c r="AQ129" s="1996"/>
      <c r="AR129" s="1996"/>
      <c r="AS129" s="1996"/>
      <c r="AT129" s="1996"/>
      <c r="AU129" s="1996"/>
      <c r="AV129" s="1996"/>
      <c r="AW129" s="1996"/>
      <c r="AX129" s="1996"/>
      <c r="AY129" s="1996"/>
      <c r="AZ129" s="1996"/>
      <c r="BA129" s="1996"/>
      <c r="BB129" s="1996"/>
      <c r="BC129" s="1996"/>
      <c r="BD129" s="1997"/>
      <c r="BE129" s="984"/>
    </row>
    <row r="130" spans="1:57" ht="15.75" customHeight="1">
      <c r="A130" s="981"/>
      <c r="B130" s="1992"/>
      <c r="C130" s="1993"/>
      <c r="D130" s="1993"/>
      <c r="E130" s="1993"/>
      <c r="F130" s="1993"/>
      <c r="G130" s="1993"/>
      <c r="H130" s="1993"/>
      <c r="I130" s="2030"/>
      <c r="J130" s="2030"/>
      <c r="K130" s="2030"/>
      <c r="L130" s="2030"/>
      <c r="M130" s="2030"/>
      <c r="N130" s="2030"/>
      <c r="O130" s="2030"/>
      <c r="P130" s="2030"/>
      <c r="Q130" s="2030"/>
      <c r="R130" s="2030"/>
      <c r="S130" s="2030"/>
      <c r="T130" s="2030"/>
      <c r="U130" s="2031"/>
      <c r="V130" s="981"/>
      <c r="W130" s="981"/>
      <c r="X130" s="1995"/>
      <c r="Y130" s="1996"/>
      <c r="Z130" s="1996"/>
      <c r="AA130" s="1996"/>
      <c r="AB130" s="1996"/>
      <c r="AC130" s="1996"/>
      <c r="AD130" s="1996"/>
      <c r="AE130" s="1996"/>
      <c r="AF130" s="1996"/>
      <c r="AG130" s="1996"/>
      <c r="AH130" s="1996"/>
      <c r="AI130" s="1996"/>
      <c r="AJ130" s="1996"/>
      <c r="AK130" s="1996"/>
      <c r="AL130" s="1996"/>
      <c r="AM130" s="1996"/>
      <c r="AN130" s="1996"/>
      <c r="AO130" s="1996"/>
      <c r="AP130" s="1996"/>
      <c r="AQ130" s="1996"/>
      <c r="AR130" s="1996"/>
      <c r="AS130" s="1996"/>
      <c r="AT130" s="1996"/>
      <c r="AU130" s="1996"/>
      <c r="AV130" s="1996"/>
      <c r="AW130" s="1996"/>
      <c r="AX130" s="1996"/>
      <c r="AY130" s="1996"/>
      <c r="AZ130" s="1996"/>
      <c r="BA130" s="1996"/>
      <c r="BB130" s="1996"/>
      <c r="BC130" s="1996"/>
      <c r="BD130" s="1997"/>
      <c r="BE130" s="984"/>
    </row>
    <row r="131" spans="1:57" ht="15.75" customHeight="1">
      <c r="A131" s="981"/>
      <c r="B131" s="2026" t="s">
        <v>1912</v>
      </c>
      <c r="C131" s="2027"/>
      <c r="D131" s="2027"/>
      <c r="E131" s="2027"/>
      <c r="F131" s="2027"/>
      <c r="G131" s="2027"/>
      <c r="H131" s="2027"/>
      <c r="I131" s="2028">
        <v>0</v>
      </c>
      <c r="J131" s="2028"/>
      <c r="K131" s="2028"/>
      <c r="L131" s="2028"/>
      <c r="M131" s="2028"/>
      <c r="N131" s="2028"/>
      <c r="O131" s="2028"/>
      <c r="P131" s="2028">
        <v>0</v>
      </c>
      <c r="Q131" s="2028"/>
      <c r="R131" s="2028"/>
      <c r="S131" s="2028"/>
      <c r="T131" s="2028"/>
      <c r="U131" s="2029"/>
      <c r="V131" s="981"/>
      <c r="W131" s="981"/>
      <c r="X131" s="1995"/>
      <c r="Y131" s="1996"/>
      <c r="Z131" s="1996"/>
      <c r="AA131" s="1996"/>
      <c r="AB131" s="1996"/>
      <c r="AC131" s="1996"/>
      <c r="AD131" s="1996"/>
      <c r="AE131" s="1996"/>
      <c r="AF131" s="1996"/>
      <c r="AG131" s="1996"/>
      <c r="AH131" s="1996"/>
      <c r="AI131" s="1996"/>
      <c r="AJ131" s="1996"/>
      <c r="AK131" s="1996"/>
      <c r="AL131" s="1996"/>
      <c r="AM131" s="1996"/>
      <c r="AN131" s="1996"/>
      <c r="AO131" s="1996"/>
      <c r="AP131" s="1996"/>
      <c r="AQ131" s="1996"/>
      <c r="AR131" s="1996"/>
      <c r="AS131" s="1996"/>
      <c r="AT131" s="1996"/>
      <c r="AU131" s="1996"/>
      <c r="AV131" s="1996"/>
      <c r="AW131" s="1996"/>
      <c r="AX131" s="1996"/>
      <c r="AY131" s="1996"/>
      <c r="AZ131" s="1996"/>
      <c r="BA131" s="1996"/>
      <c r="BB131" s="1996"/>
      <c r="BC131" s="1996"/>
      <c r="BD131" s="1997"/>
      <c r="BE131" s="984"/>
    </row>
    <row r="132" spans="1:57" ht="15.75" customHeight="1" thickBot="1">
      <c r="A132" s="981"/>
      <c r="B132" s="2020" t="s">
        <v>1913</v>
      </c>
      <c r="C132" s="2021"/>
      <c r="D132" s="2021"/>
      <c r="E132" s="2021"/>
      <c r="F132" s="2021"/>
      <c r="G132" s="2021"/>
      <c r="H132" s="2021"/>
      <c r="I132" s="2022">
        <v>0</v>
      </c>
      <c r="J132" s="2022"/>
      <c r="K132" s="2022"/>
      <c r="L132" s="2022"/>
      <c r="M132" s="2022"/>
      <c r="N132" s="2022"/>
      <c r="O132" s="2022"/>
      <c r="P132" s="2022">
        <v>0</v>
      </c>
      <c r="Q132" s="2022"/>
      <c r="R132" s="2022"/>
      <c r="S132" s="2022"/>
      <c r="T132" s="2022"/>
      <c r="U132" s="2023"/>
      <c r="V132" s="981"/>
      <c r="W132" s="981"/>
      <c r="X132" s="1998"/>
      <c r="Y132" s="1999"/>
      <c r="Z132" s="1999"/>
      <c r="AA132" s="1999"/>
      <c r="AB132" s="1999"/>
      <c r="AC132" s="1999"/>
      <c r="AD132" s="1999"/>
      <c r="AE132" s="1999"/>
      <c r="AF132" s="1999"/>
      <c r="AG132" s="1999"/>
      <c r="AH132" s="1999"/>
      <c r="AI132" s="1999"/>
      <c r="AJ132" s="1999"/>
      <c r="AK132" s="1999"/>
      <c r="AL132" s="1999"/>
      <c r="AM132" s="1999"/>
      <c r="AN132" s="1999"/>
      <c r="AO132" s="1999"/>
      <c r="AP132" s="1999"/>
      <c r="AQ132" s="1999"/>
      <c r="AR132" s="1999"/>
      <c r="AS132" s="1999"/>
      <c r="AT132" s="1999"/>
      <c r="AU132" s="1999"/>
      <c r="AV132" s="1999"/>
      <c r="AW132" s="1999"/>
      <c r="AX132" s="1999"/>
      <c r="AY132" s="1999"/>
      <c r="AZ132" s="1999"/>
      <c r="BA132" s="1999"/>
      <c r="BB132" s="1999"/>
      <c r="BC132" s="1999"/>
      <c r="BD132" s="2000"/>
      <c r="BE132" s="984"/>
    </row>
    <row r="133" spans="1:57" ht="15.75" customHeight="1" thickBot="1">
      <c r="A133" s="981"/>
      <c r="B133" s="981"/>
      <c r="C133" s="981"/>
      <c r="D133" s="981"/>
      <c r="E133" s="981"/>
      <c r="F133" s="981"/>
      <c r="G133" s="981"/>
      <c r="H133" s="981"/>
      <c r="I133" s="981"/>
      <c r="J133" s="981"/>
      <c r="K133" s="981"/>
      <c r="L133" s="981"/>
      <c r="M133" s="981"/>
      <c r="N133" s="981"/>
      <c r="O133" s="981"/>
      <c r="P133" s="981"/>
      <c r="Q133" s="1014"/>
      <c r="R133" s="981"/>
      <c r="S133" s="981"/>
      <c r="T133" s="981"/>
      <c r="U133" s="981"/>
      <c r="V133" s="981"/>
      <c r="W133" s="981"/>
      <c r="X133" s="981"/>
      <c r="Y133" s="981"/>
      <c r="Z133" s="981"/>
      <c r="AA133" s="981"/>
      <c r="AB133" s="981"/>
      <c r="AC133" s="981"/>
      <c r="AD133" s="981"/>
      <c r="AE133" s="981"/>
      <c r="AF133" s="981"/>
      <c r="AG133" s="981"/>
      <c r="AH133" s="981"/>
      <c r="AI133" s="981"/>
      <c r="AJ133" s="981"/>
      <c r="AK133" s="981"/>
      <c r="AL133" s="981"/>
      <c r="AM133" s="981"/>
      <c r="AN133" s="981"/>
      <c r="AO133" s="981"/>
      <c r="AP133" s="981"/>
      <c r="AQ133" s="981"/>
      <c r="AR133" s="981"/>
      <c r="AS133" s="981"/>
      <c r="AT133" s="981"/>
      <c r="AU133" s="981"/>
      <c r="AV133" s="981"/>
      <c r="AW133" s="981"/>
      <c r="AX133" s="981"/>
      <c r="AY133" s="981"/>
      <c r="AZ133" s="981"/>
      <c r="BA133" s="981"/>
      <c r="BB133" s="981"/>
      <c r="BC133" s="981"/>
      <c r="BD133" s="981"/>
      <c r="BE133" s="984"/>
    </row>
    <row r="134" spans="1:57" ht="15.75" customHeight="1">
      <c r="A134" s="981"/>
      <c r="B134" s="2047" t="s">
        <v>1916</v>
      </c>
      <c r="C134" s="2048"/>
      <c r="D134" s="2048"/>
      <c r="E134" s="2048"/>
      <c r="F134" s="2048"/>
      <c r="G134" s="2048"/>
      <c r="H134" s="2048"/>
      <c r="I134" s="2048"/>
      <c r="J134" s="2048"/>
      <c r="K134" s="2048"/>
      <c r="L134" s="2048"/>
      <c r="M134" s="2048"/>
      <c r="N134" s="2048"/>
      <c r="O134" s="2048"/>
      <c r="P134" s="2048"/>
      <c r="Q134" s="2048"/>
      <c r="R134" s="2048"/>
      <c r="S134" s="2048"/>
      <c r="T134" s="2048"/>
      <c r="U134" s="2048"/>
      <c r="V134" s="2048"/>
      <c r="W134" s="2048"/>
      <c r="X134" s="2048"/>
      <c r="Y134" s="2048"/>
      <c r="Z134" s="2048"/>
      <c r="AA134" s="2048"/>
      <c r="AB134" s="2048"/>
      <c r="AC134" s="2048"/>
      <c r="AD134" s="2048"/>
      <c r="AE134" s="2048"/>
      <c r="AF134" s="2048"/>
      <c r="AG134" s="2048"/>
      <c r="AH134" s="2035" t="s">
        <v>860</v>
      </c>
      <c r="AI134" s="2035"/>
      <c r="AJ134" s="2035"/>
      <c r="AK134" s="2035"/>
      <c r="AL134" s="2035"/>
      <c r="AM134" s="2035"/>
      <c r="AN134" s="2035"/>
      <c r="AO134" s="2035"/>
      <c r="AP134" s="2035"/>
      <c r="AQ134" s="2035"/>
      <c r="AR134" s="2035"/>
      <c r="AS134" s="2035"/>
      <c r="AT134" s="2035"/>
      <c r="AU134" s="2035"/>
      <c r="AV134" s="2035"/>
      <c r="AW134" s="2035"/>
      <c r="AX134" s="2036"/>
      <c r="AY134" s="981"/>
      <c r="AZ134" s="981"/>
      <c r="BA134" s="981"/>
      <c r="BB134" s="981"/>
      <c r="BC134" s="981"/>
      <c r="BD134" s="981"/>
      <c r="BE134" s="984"/>
    </row>
    <row r="135" spans="1:57" ht="15.75" customHeight="1" thickBot="1">
      <c r="A135" s="981"/>
      <c r="B135" s="2032" t="s">
        <v>1917</v>
      </c>
      <c r="C135" s="2033"/>
      <c r="D135" s="2033"/>
      <c r="E135" s="2033"/>
      <c r="F135" s="2033"/>
      <c r="G135" s="2033"/>
      <c r="H135" s="2033"/>
      <c r="I135" s="2033"/>
      <c r="J135" s="2033"/>
      <c r="K135" s="2033"/>
      <c r="L135" s="2033"/>
      <c r="M135" s="2033"/>
      <c r="N135" s="2033"/>
      <c r="O135" s="2033"/>
      <c r="P135" s="2033"/>
      <c r="Q135" s="2033"/>
      <c r="R135" s="2033"/>
      <c r="S135" s="2033"/>
      <c r="T135" s="2033"/>
      <c r="U135" s="2033"/>
      <c r="V135" s="2033"/>
      <c r="W135" s="2033"/>
      <c r="X135" s="2033"/>
      <c r="Y135" s="2033"/>
      <c r="Z135" s="2033"/>
      <c r="AA135" s="2033"/>
      <c r="AB135" s="2033"/>
      <c r="AC135" s="2033"/>
      <c r="AD135" s="2033"/>
      <c r="AE135" s="2033"/>
      <c r="AF135" s="2033"/>
      <c r="AG135" s="2034"/>
      <c r="AH135" s="2049"/>
      <c r="AI135" s="2050"/>
      <c r="AJ135" s="2050"/>
      <c r="AK135" s="2050"/>
      <c r="AL135" s="2050"/>
      <c r="AM135" s="2050"/>
      <c r="AN135" s="2050"/>
      <c r="AO135" s="2050"/>
      <c r="AP135" s="2050"/>
      <c r="AQ135" s="2050"/>
      <c r="AR135" s="2050"/>
      <c r="AS135" s="2050"/>
      <c r="AT135" s="2050"/>
      <c r="AU135" s="2050"/>
      <c r="AV135" s="2050"/>
      <c r="AW135" s="2050"/>
      <c r="AX135" s="2051"/>
      <c r="AY135" s="981"/>
      <c r="AZ135" s="981"/>
      <c r="BA135" s="981"/>
      <c r="BB135" s="981"/>
      <c r="BC135" s="981"/>
      <c r="BD135" s="981"/>
      <c r="BE135" s="984"/>
    </row>
    <row r="136" spans="1:57" ht="15.75" customHeight="1">
      <c r="A136" s="981"/>
      <c r="B136" s="2032" t="s">
        <v>1918</v>
      </c>
      <c r="C136" s="2033"/>
      <c r="D136" s="2033"/>
      <c r="E136" s="2033"/>
      <c r="F136" s="2033"/>
      <c r="G136" s="2033"/>
      <c r="H136" s="2033"/>
      <c r="I136" s="2033"/>
      <c r="J136" s="2033"/>
      <c r="K136" s="2033"/>
      <c r="L136" s="2033"/>
      <c r="M136" s="2033"/>
      <c r="N136" s="2033"/>
      <c r="O136" s="2033"/>
      <c r="P136" s="2033"/>
      <c r="Q136" s="2033"/>
      <c r="R136" s="2033"/>
      <c r="S136" s="2033"/>
      <c r="T136" s="2033"/>
      <c r="U136" s="2033"/>
      <c r="V136" s="2033"/>
      <c r="W136" s="2033"/>
      <c r="X136" s="2033"/>
      <c r="Y136" s="2033"/>
      <c r="Z136" s="2033"/>
      <c r="AA136" s="2033"/>
      <c r="AB136" s="2033"/>
      <c r="AC136" s="2033"/>
      <c r="AD136" s="2033"/>
      <c r="AE136" s="2033"/>
      <c r="AF136" s="2033"/>
      <c r="AG136" s="2034"/>
      <c r="AH136" s="2035" t="s">
        <v>860</v>
      </c>
      <c r="AI136" s="2035"/>
      <c r="AJ136" s="2035"/>
      <c r="AK136" s="2035"/>
      <c r="AL136" s="2035"/>
      <c r="AM136" s="2035"/>
      <c r="AN136" s="2035"/>
      <c r="AO136" s="2035"/>
      <c r="AP136" s="2035"/>
      <c r="AQ136" s="2035"/>
      <c r="AR136" s="2035"/>
      <c r="AS136" s="2035"/>
      <c r="AT136" s="2035"/>
      <c r="AU136" s="2035"/>
      <c r="AV136" s="2035"/>
      <c r="AW136" s="2035"/>
      <c r="AX136" s="2036"/>
      <c r="AY136" s="981"/>
      <c r="AZ136" s="981"/>
      <c r="BA136" s="981"/>
      <c r="BB136" s="981"/>
      <c r="BC136" s="981"/>
      <c r="BD136" s="981"/>
      <c r="BE136" s="984"/>
    </row>
    <row r="137" spans="1:57" ht="15.75" customHeight="1">
      <c r="A137" s="981"/>
      <c r="B137" s="2037" t="s">
        <v>1919</v>
      </c>
      <c r="C137" s="2038"/>
      <c r="D137" s="2038"/>
      <c r="E137" s="2038"/>
      <c r="F137" s="2038"/>
      <c r="G137" s="2038"/>
      <c r="H137" s="2038"/>
      <c r="I137" s="2038"/>
      <c r="J137" s="2038"/>
      <c r="K137" s="2038"/>
      <c r="L137" s="2038"/>
      <c r="M137" s="2038"/>
      <c r="N137" s="2038"/>
      <c r="O137" s="2038"/>
      <c r="P137" s="2038"/>
      <c r="Q137" s="2038"/>
      <c r="R137" s="2039" t="s">
        <v>1920</v>
      </c>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40"/>
      <c r="AY137" s="981"/>
      <c r="AZ137" s="981"/>
      <c r="BA137" s="981"/>
      <c r="BB137" s="981"/>
      <c r="BC137" s="981" t="s">
        <v>254</v>
      </c>
      <c r="BD137" s="981"/>
      <c r="BE137" s="984"/>
    </row>
    <row r="138" spans="1:57" ht="15.75" customHeight="1">
      <c r="A138" s="981"/>
      <c r="B138" s="2041" t="s">
        <v>1921</v>
      </c>
      <c r="C138" s="2042"/>
      <c r="D138" s="2042"/>
      <c r="E138" s="2042"/>
      <c r="F138" s="2042"/>
      <c r="G138" s="2042"/>
      <c r="H138" s="2042"/>
      <c r="I138" s="2042"/>
      <c r="J138" s="2042"/>
      <c r="K138" s="2042"/>
      <c r="L138" s="2042"/>
      <c r="M138" s="2042"/>
      <c r="N138" s="2042"/>
      <c r="O138" s="2042"/>
      <c r="P138" s="2042"/>
      <c r="Q138" s="2042"/>
      <c r="R138" s="2042"/>
      <c r="S138" s="2042"/>
      <c r="T138" s="2042"/>
      <c r="U138" s="2042"/>
      <c r="V138" s="2042"/>
      <c r="W138" s="2042"/>
      <c r="X138" s="2042"/>
      <c r="Y138" s="2042"/>
      <c r="Z138" s="2042"/>
      <c r="AA138" s="2042"/>
      <c r="AB138" s="2042"/>
      <c r="AC138" s="2042"/>
      <c r="AD138" s="2042"/>
      <c r="AE138" s="2042"/>
      <c r="AF138" s="2042"/>
      <c r="AG138" s="2042"/>
      <c r="AH138" s="2042"/>
      <c r="AI138" s="2042"/>
      <c r="AJ138" s="2042"/>
      <c r="AK138" s="2042"/>
      <c r="AL138" s="2042"/>
      <c r="AM138" s="2042"/>
      <c r="AN138" s="2042"/>
      <c r="AO138" s="2042"/>
      <c r="AP138" s="2042"/>
      <c r="AQ138" s="2042"/>
      <c r="AR138" s="2042"/>
      <c r="AS138" s="2042"/>
      <c r="AT138" s="2042"/>
      <c r="AU138" s="2042"/>
      <c r="AV138" s="2042"/>
      <c r="AW138" s="2042"/>
      <c r="AX138" s="2043"/>
      <c r="AY138" s="981"/>
      <c r="AZ138" s="981"/>
      <c r="BA138" s="981"/>
      <c r="BB138" s="981"/>
      <c r="BC138" s="981"/>
      <c r="BD138" s="981"/>
      <c r="BE138" s="984"/>
    </row>
    <row r="139" spans="1:57" ht="15.75" customHeight="1">
      <c r="A139" s="981"/>
      <c r="B139" s="2041"/>
      <c r="C139" s="2042"/>
      <c r="D139" s="2042"/>
      <c r="E139" s="2042"/>
      <c r="F139" s="2042"/>
      <c r="G139" s="2042"/>
      <c r="H139" s="2042"/>
      <c r="I139" s="2042"/>
      <c r="J139" s="2042"/>
      <c r="K139" s="2042"/>
      <c r="L139" s="2042"/>
      <c r="M139" s="2042"/>
      <c r="N139" s="2042"/>
      <c r="O139" s="2042"/>
      <c r="P139" s="2042"/>
      <c r="Q139" s="2042"/>
      <c r="R139" s="2042"/>
      <c r="S139" s="2042"/>
      <c r="T139" s="2042"/>
      <c r="U139" s="2042"/>
      <c r="V139" s="2042"/>
      <c r="W139" s="2042"/>
      <c r="X139" s="2042"/>
      <c r="Y139" s="2042"/>
      <c r="Z139" s="2042"/>
      <c r="AA139" s="2042"/>
      <c r="AB139" s="2042"/>
      <c r="AC139" s="2042"/>
      <c r="AD139" s="2042"/>
      <c r="AE139" s="2042"/>
      <c r="AF139" s="2042"/>
      <c r="AG139" s="2042"/>
      <c r="AH139" s="2042"/>
      <c r="AI139" s="2042"/>
      <c r="AJ139" s="2042"/>
      <c r="AK139" s="2042"/>
      <c r="AL139" s="2042"/>
      <c r="AM139" s="2042"/>
      <c r="AN139" s="2042"/>
      <c r="AO139" s="2042"/>
      <c r="AP139" s="2042"/>
      <c r="AQ139" s="2042"/>
      <c r="AR139" s="2042"/>
      <c r="AS139" s="2042"/>
      <c r="AT139" s="2042"/>
      <c r="AU139" s="2042"/>
      <c r="AV139" s="2042"/>
      <c r="AW139" s="2042"/>
      <c r="AX139" s="2043"/>
      <c r="AY139" s="981"/>
      <c r="AZ139" s="981"/>
      <c r="BA139" s="981"/>
      <c r="BB139" s="981"/>
      <c r="BC139" s="981"/>
      <c r="BD139" s="981"/>
      <c r="BE139" s="984"/>
    </row>
    <row r="140" spans="1:57" ht="15.75" customHeight="1">
      <c r="A140" s="981"/>
      <c r="B140" s="2041"/>
      <c r="C140" s="2042"/>
      <c r="D140" s="2042"/>
      <c r="E140" s="2042"/>
      <c r="F140" s="2042"/>
      <c r="G140" s="2042"/>
      <c r="H140" s="2042"/>
      <c r="I140" s="2042"/>
      <c r="J140" s="2042"/>
      <c r="K140" s="2042"/>
      <c r="L140" s="2042"/>
      <c r="M140" s="2042"/>
      <c r="N140" s="2042"/>
      <c r="O140" s="2042"/>
      <c r="P140" s="2042"/>
      <c r="Q140" s="2042"/>
      <c r="R140" s="2042"/>
      <c r="S140" s="2042"/>
      <c r="T140" s="2042"/>
      <c r="U140" s="2042"/>
      <c r="V140" s="2042"/>
      <c r="W140" s="2042"/>
      <c r="X140" s="2042"/>
      <c r="Y140" s="2042"/>
      <c r="Z140" s="2042"/>
      <c r="AA140" s="2042"/>
      <c r="AB140" s="2042"/>
      <c r="AC140" s="2042"/>
      <c r="AD140" s="2042"/>
      <c r="AE140" s="2042"/>
      <c r="AF140" s="2042"/>
      <c r="AG140" s="2042"/>
      <c r="AH140" s="2042"/>
      <c r="AI140" s="2042"/>
      <c r="AJ140" s="2042"/>
      <c r="AK140" s="2042"/>
      <c r="AL140" s="2042"/>
      <c r="AM140" s="2042"/>
      <c r="AN140" s="2042"/>
      <c r="AO140" s="2042"/>
      <c r="AP140" s="2042"/>
      <c r="AQ140" s="2042"/>
      <c r="AR140" s="2042"/>
      <c r="AS140" s="2042"/>
      <c r="AT140" s="2042"/>
      <c r="AU140" s="2042"/>
      <c r="AV140" s="2042"/>
      <c r="AW140" s="2042"/>
      <c r="AX140" s="2043"/>
      <c r="AY140" s="981"/>
      <c r="AZ140" s="981"/>
      <c r="BA140" s="981"/>
      <c r="BB140" s="981"/>
      <c r="BC140" s="981"/>
      <c r="BD140" s="981"/>
      <c r="BE140" s="984"/>
    </row>
    <row r="141" spans="1:57" ht="15.75" customHeight="1">
      <c r="A141" s="981"/>
      <c r="B141" s="2041"/>
      <c r="C141" s="2042"/>
      <c r="D141" s="2042"/>
      <c r="E141" s="2042"/>
      <c r="F141" s="2042"/>
      <c r="G141" s="2042"/>
      <c r="H141" s="2042"/>
      <c r="I141" s="2042"/>
      <c r="J141" s="2042"/>
      <c r="K141" s="2042"/>
      <c r="L141" s="2042"/>
      <c r="M141" s="2042"/>
      <c r="N141" s="2042"/>
      <c r="O141" s="2042"/>
      <c r="P141" s="2042"/>
      <c r="Q141" s="2042"/>
      <c r="R141" s="2042"/>
      <c r="S141" s="2042"/>
      <c r="T141" s="2042"/>
      <c r="U141" s="2042"/>
      <c r="V141" s="2042"/>
      <c r="W141" s="2042"/>
      <c r="X141" s="2042"/>
      <c r="Y141" s="2042"/>
      <c r="Z141" s="2042"/>
      <c r="AA141" s="2042"/>
      <c r="AB141" s="2042"/>
      <c r="AC141" s="2042"/>
      <c r="AD141" s="2042"/>
      <c r="AE141" s="2042"/>
      <c r="AF141" s="2042"/>
      <c r="AG141" s="2042"/>
      <c r="AH141" s="2042"/>
      <c r="AI141" s="2042"/>
      <c r="AJ141" s="2042"/>
      <c r="AK141" s="2042"/>
      <c r="AL141" s="2042"/>
      <c r="AM141" s="2042"/>
      <c r="AN141" s="2042"/>
      <c r="AO141" s="2042"/>
      <c r="AP141" s="2042"/>
      <c r="AQ141" s="2042"/>
      <c r="AR141" s="2042"/>
      <c r="AS141" s="2042"/>
      <c r="AT141" s="2042"/>
      <c r="AU141" s="2042"/>
      <c r="AV141" s="2042"/>
      <c r="AW141" s="2042"/>
      <c r="AX141" s="2043"/>
      <c r="AY141" s="981"/>
      <c r="AZ141" s="981"/>
      <c r="BA141" s="981"/>
      <c r="BB141" s="981"/>
      <c r="BC141" s="981"/>
      <c r="BD141" s="981"/>
      <c r="BE141" s="984"/>
    </row>
    <row r="142" spans="1:57" ht="15.75" customHeight="1">
      <c r="A142" s="981"/>
      <c r="B142" s="2041"/>
      <c r="C142" s="2042"/>
      <c r="D142" s="2042"/>
      <c r="E142" s="2042"/>
      <c r="F142" s="2042"/>
      <c r="G142" s="2042"/>
      <c r="H142" s="2042"/>
      <c r="I142" s="2042"/>
      <c r="J142" s="2042"/>
      <c r="K142" s="2042"/>
      <c r="L142" s="2042"/>
      <c r="M142" s="2042"/>
      <c r="N142" s="2042"/>
      <c r="O142" s="2042"/>
      <c r="P142" s="2042"/>
      <c r="Q142" s="2042"/>
      <c r="R142" s="2042"/>
      <c r="S142" s="2042"/>
      <c r="T142" s="2042"/>
      <c r="U142" s="2042"/>
      <c r="V142" s="2042"/>
      <c r="W142" s="2042"/>
      <c r="X142" s="2042"/>
      <c r="Y142" s="2042"/>
      <c r="Z142" s="2042"/>
      <c r="AA142" s="2042"/>
      <c r="AB142" s="2042"/>
      <c r="AC142" s="2042"/>
      <c r="AD142" s="2042"/>
      <c r="AE142" s="2042"/>
      <c r="AF142" s="2042"/>
      <c r="AG142" s="2042"/>
      <c r="AH142" s="2042"/>
      <c r="AI142" s="2042"/>
      <c r="AJ142" s="2042"/>
      <c r="AK142" s="2042"/>
      <c r="AL142" s="2042"/>
      <c r="AM142" s="2042"/>
      <c r="AN142" s="2042"/>
      <c r="AO142" s="2042"/>
      <c r="AP142" s="2042"/>
      <c r="AQ142" s="2042"/>
      <c r="AR142" s="2042"/>
      <c r="AS142" s="2042"/>
      <c r="AT142" s="2042"/>
      <c r="AU142" s="2042"/>
      <c r="AV142" s="2042"/>
      <c r="AW142" s="2042"/>
      <c r="AX142" s="2043"/>
      <c r="AY142" s="981"/>
      <c r="AZ142" s="981"/>
      <c r="BA142" s="981"/>
      <c r="BB142" s="981"/>
      <c r="BC142" s="981"/>
      <c r="BD142" s="981"/>
      <c r="BE142" s="984"/>
    </row>
    <row r="143" spans="1:57" ht="15.75" customHeight="1">
      <c r="A143" s="981"/>
      <c r="B143" s="2041"/>
      <c r="C143" s="2042"/>
      <c r="D143" s="2042"/>
      <c r="E143" s="2042"/>
      <c r="F143" s="2042"/>
      <c r="G143" s="2042"/>
      <c r="H143" s="2042"/>
      <c r="I143" s="2042"/>
      <c r="J143" s="2042"/>
      <c r="K143" s="2042"/>
      <c r="L143" s="2042"/>
      <c r="M143" s="2042"/>
      <c r="N143" s="2042"/>
      <c r="O143" s="2042"/>
      <c r="P143" s="2042"/>
      <c r="Q143" s="2042"/>
      <c r="R143" s="2042"/>
      <c r="S143" s="2042"/>
      <c r="T143" s="2042"/>
      <c r="U143" s="2042"/>
      <c r="V143" s="2042"/>
      <c r="W143" s="2042"/>
      <c r="X143" s="2042"/>
      <c r="Y143" s="2042"/>
      <c r="Z143" s="2042"/>
      <c r="AA143" s="2042"/>
      <c r="AB143" s="2042"/>
      <c r="AC143" s="2042"/>
      <c r="AD143" s="2042"/>
      <c r="AE143" s="2042"/>
      <c r="AF143" s="2042"/>
      <c r="AG143" s="2042"/>
      <c r="AH143" s="2042"/>
      <c r="AI143" s="2042"/>
      <c r="AJ143" s="2042"/>
      <c r="AK143" s="2042"/>
      <c r="AL143" s="2042"/>
      <c r="AM143" s="2042"/>
      <c r="AN143" s="2042"/>
      <c r="AO143" s="2042"/>
      <c r="AP143" s="2042"/>
      <c r="AQ143" s="2042"/>
      <c r="AR143" s="2042"/>
      <c r="AS143" s="2042"/>
      <c r="AT143" s="2042"/>
      <c r="AU143" s="2042"/>
      <c r="AV143" s="2042"/>
      <c r="AW143" s="2042"/>
      <c r="AX143" s="2043"/>
      <c r="AY143" s="981"/>
      <c r="AZ143" s="981"/>
      <c r="BA143" s="981"/>
      <c r="BB143" s="981"/>
      <c r="BC143" s="981"/>
      <c r="BD143" s="981"/>
      <c r="BE143" s="984"/>
    </row>
    <row r="144" spans="1:57" ht="15.75" customHeight="1">
      <c r="A144" s="981"/>
      <c r="B144" s="2041"/>
      <c r="C144" s="2042"/>
      <c r="D144" s="2042"/>
      <c r="E144" s="2042"/>
      <c r="F144" s="2042"/>
      <c r="G144" s="2042"/>
      <c r="H144" s="2042"/>
      <c r="I144" s="2042"/>
      <c r="J144" s="2042"/>
      <c r="K144" s="2042"/>
      <c r="L144" s="2042"/>
      <c r="M144" s="2042"/>
      <c r="N144" s="2042"/>
      <c r="O144" s="2042"/>
      <c r="P144" s="2042"/>
      <c r="Q144" s="2042"/>
      <c r="R144" s="2042"/>
      <c r="S144" s="2042"/>
      <c r="T144" s="2042"/>
      <c r="U144" s="2042"/>
      <c r="V144" s="2042"/>
      <c r="W144" s="2042"/>
      <c r="X144" s="2042"/>
      <c r="Y144" s="2042"/>
      <c r="Z144" s="2042"/>
      <c r="AA144" s="2042"/>
      <c r="AB144" s="2042"/>
      <c r="AC144" s="2042"/>
      <c r="AD144" s="2042"/>
      <c r="AE144" s="2042"/>
      <c r="AF144" s="2042"/>
      <c r="AG144" s="2042"/>
      <c r="AH144" s="2042"/>
      <c r="AI144" s="2042"/>
      <c r="AJ144" s="2042"/>
      <c r="AK144" s="2042"/>
      <c r="AL144" s="2042"/>
      <c r="AM144" s="2042"/>
      <c r="AN144" s="2042"/>
      <c r="AO144" s="2042"/>
      <c r="AP144" s="2042"/>
      <c r="AQ144" s="2042"/>
      <c r="AR144" s="2042"/>
      <c r="AS144" s="2042"/>
      <c r="AT144" s="2042"/>
      <c r="AU144" s="2042"/>
      <c r="AV144" s="2042"/>
      <c r="AW144" s="2042"/>
      <c r="AX144" s="2043"/>
      <c r="AY144" s="981"/>
      <c r="AZ144" s="981"/>
      <c r="BA144" s="981"/>
      <c r="BB144" s="981"/>
      <c r="BC144" s="981"/>
      <c r="BD144" s="981"/>
      <c r="BE144" s="984"/>
    </row>
    <row r="145" spans="1:57" ht="15.75" customHeight="1">
      <c r="A145" s="981"/>
      <c r="B145" s="2041"/>
      <c r="C145" s="2042"/>
      <c r="D145" s="2042"/>
      <c r="E145" s="2042"/>
      <c r="F145" s="2042"/>
      <c r="G145" s="2042"/>
      <c r="H145" s="2042"/>
      <c r="I145" s="2042"/>
      <c r="J145" s="2042"/>
      <c r="K145" s="2042"/>
      <c r="L145" s="2042"/>
      <c r="M145" s="2042"/>
      <c r="N145" s="2042"/>
      <c r="O145" s="2042"/>
      <c r="P145" s="2042"/>
      <c r="Q145" s="2042"/>
      <c r="R145" s="2042"/>
      <c r="S145" s="2042"/>
      <c r="T145" s="2042"/>
      <c r="U145" s="2042"/>
      <c r="V145" s="2042"/>
      <c r="W145" s="2042"/>
      <c r="X145" s="2042"/>
      <c r="Y145" s="2042"/>
      <c r="Z145" s="2042"/>
      <c r="AA145" s="2042"/>
      <c r="AB145" s="2042"/>
      <c r="AC145" s="2042"/>
      <c r="AD145" s="2042"/>
      <c r="AE145" s="2042"/>
      <c r="AF145" s="2042"/>
      <c r="AG145" s="2042"/>
      <c r="AH145" s="2042"/>
      <c r="AI145" s="2042"/>
      <c r="AJ145" s="2042"/>
      <c r="AK145" s="2042"/>
      <c r="AL145" s="2042"/>
      <c r="AM145" s="2042"/>
      <c r="AN145" s="2042"/>
      <c r="AO145" s="2042"/>
      <c r="AP145" s="2042"/>
      <c r="AQ145" s="2042"/>
      <c r="AR145" s="2042"/>
      <c r="AS145" s="2042"/>
      <c r="AT145" s="2042"/>
      <c r="AU145" s="2042"/>
      <c r="AV145" s="2042"/>
      <c r="AW145" s="2042"/>
      <c r="AX145" s="2043"/>
      <c r="AY145" s="981"/>
      <c r="AZ145" s="981"/>
      <c r="BA145" s="981"/>
      <c r="BB145" s="981"/>
      <c r="BC145" s="981"/>
      <c r="BD145" s="981"/>
      <c r="BE145" s="984"/>
    </row>
    <row r="146" spans="1:57" ht="15.75" customHeight="1">
      <c r="A146" s="981"/>
      <c r="B146" s="2041"/>
      <c r="C146" s="2042"/>
      <c r="D146" s="2042"/>
      <c r="E146" s="2042"/>
      <c r="F146" s="2042"/>
      <c r="G146" s="2042"/>
      <c r="H146" s="2042"/>
      <c r="I146" s="2042"/>
      <c r="J146" s="2042"/>
      <c r="K146" s="2042"/>
      <c r="L146" s="2042"/>
      <c r="M146" s="2042"/>
      <c r="N146" s="2042"/>
      <c r="O146" s="2042"/>
      <c r="P146" s="2042"/>
      <c r="Q146" s="2042"/>
      <c r="R146" s="2042"/>
      <c r="S146" s="2042"/>
      <c r="T146" s="2042"/>
      <c r="U146" s="2042"/>
      <c r="V146" s="2042"/>
      <c r="W146" s="2042"/>
      <c r="X146" s="2042"/>
      <c r="Y146" s="2042"/>
      <c r="Z146" s="2042"/>
      <c r="AA146" s="2042"/>
      <c r="AB146" s="2042"/>
      <c r="AC146" s="2042"/>
      <c r="AD146" s="2042"/>
      <c r="AE146" s="2042"/>
      <c r="AF146" s="2042"/>
      <c r="AG146" s="2042"/>
      <c r="AH146" s="2042"/>
      <c r="AI146" s="2042"/>
      <c r="AJ146" s="2042"/>
      <c r="AK146" s="2042"/>
      <c r="AL146" s="2042"/>
      <c r="AM146" s="2042"/>
      <c r="AN146" s="2042"/>
      <c r="AO146" s="2042"/>
      <c r="AP146" s="2042"/>
      <c r="AQ146" s="2042"/>
      <c r="AR146" s="2042"/>
      <c r="AS146" s="2042"/>
      <c r="AT146" s="2042"/>
      <c r="AU146" s="2042"/>
      <c r="AV146" s="2042"/>
      <c r="AW146" s="2042"/>
      <c r="AX146" s="2043"/>
      <c r="AY146" s="981"/>
      <c r="AZ146" s="981"/>
      <c r="BA146" s="981"/>
      <c r="BB146" s="981"/>
      <c r="BC146" s="981"/>
      <c r="BD146" s="981"/>
      <c r="BE146" s="984"/>
    </row>
    <row r="147" spans="1:57" ht="15.75" customHeight="1" thickBot="1">
      <c r="A147" s="981"/>
      <c r="B147" s="2044"/>
      <c r="C147" s="2045"/>
      <c r="D147" s="2045"/>
      <c r="E147" s="2045"/>
      <c r="F147" s="2045"/>
      <c r="G147" s="2045"/>
      <c r="H147" s="2045"/>
      <c r="I147" s="2045"/>
      <c r="J147" s="2045"/>
      <c r="K147" s="2045"/>
      <c r="L147" s="2045"/>
      <c r="M147" s="2045"/>
      <c r="N147" s="2045"/>
      <c r="O147" s="2045"/>
      <c r="P147" s="2045"/>
      <c r="Q147" s="2045"/>
      <c r="R147" s="2045"/>
      <c r="S147" s="2045"/>
      <c r="T147" s="2045"/>
      <c r="U147" s="2045"/>
      <c r="V147" s="2045"/>
      <c r="W147" s="2045"/>
      <c r="X147" s="2045"/>
      <c r="Y147" s="2045"/>
      <c r="Z147" s="2045"/>
      <c r="AA147" s="2045"/>
      <c r="AB147" s="2045"/>
      <c r="AC147" s="2045"/>
      <c r="AD147" s="2045"/>
      <c r="AE147" s="2045"/>
      <c r="AF147" s="2045"/>
      <c r="AG147" s="2045"/>
      <c r="AH147" s="2045"/>
      <c r="AI147" s="2045"/>
      <c r="AJ147" s="2045"/>
      <c r="AK147" s="2045"/>
      <c r="AL147" s="2045"/>
      <c r="AM147" s="2045"/>
      <c r="AN147" s="2045"/>
      <c r="AO147" s="2045"/>
      <c r="AP147" s="2045"/>
      <c r="AQ147" s="2045"/>
      <c r="AR147" s="2045"/>
      <c r="AS147" s="2045"/>
      <c r="AT147" s="2045"/>
      <c r="AU147" s="2045"/>
      <c r="AV147" s="2045"/>
      <c r="AW147" s="2045"/>
      <c r="AX147" s="2046"/>
      <c r="AY147" s="981"/>
      <c r="AZ147" s="981"/>
      <c r="BA147" s="981"/>
      <c r="BB147" s="981"/>
      <c r="BC147" s="981"/>
      <c r="BD147" s="981"/>
      <c r="BE147" s="984"/>
    </row>
    <row r="148" spans="1:57" ht="15.75" customHeight="1" thickBot="1">
      <c r="A148" s="981"/>
      <c r="B148" s="981"/>
      <c r="C148" s="981"/>
      <c r="D148" s="981"/>
      <c r="E148" s="981"/>
      <c r="F148" s="981"/>
      <c r="G148" s="981"/>
      <c r="H148" s="981"/>
      <c r="I148" s="981"/>
      <c r="J148" s="981"/>
      <c r="K148" s="981"/>
      <c r="L148" s="981"/>
      <c r="M148" s="981"/>
      <c r="N148" s="981"/>
      <c r="O148" s="981"/>
      <c r="P148" s="981"/>
      <c r="Q148" s="981"/>
      <c r="R148" s="981"/>
      <c r="S148" s="981"/>
      <c r="T148" s="981"/>
      <c r="U148" s="981"/>
      <c r="V148" s="981"/>
      <c r="W148" s="981"/>
      <c r="X148" s="981"/>
      <c r="Y148" s="981"/>
      <c r="Z148" s="981"/>
      <c r="AA148" s="981"/>
      <c r="AB148" s="981"/>
      <c r="AC148" s="981"/>
      <c r="AD148" s="981"/>
      <c r="AE148" s="981"/>
      <c r="AF148" s="981"/>
      <c r="AG148" s="981"/>
      <c r="AH148" s="981"/>
      <c r="AI148" s="981"/>
      <c r="AJ148" s="981"/>
      <c r="AK148" s="981"/>
      <c r="AL148" s="981"/>
      <c r="AM148" s="981"/>
      <c r="AN148" s="981"/>
      <c r="AO148" s="981"/>
      <c r="AP148" s="981"/>
      <c r="AQ148" s="981"/>
      <c r="AR148" s="981"/>
      <c r="AS148" s="981"/>
      <c r="AT148" s="981"/>
      <c r="AU148" s="981"/>
      <c r="AV148" s="981"/>
      <c r="AW148" s="981"/>
      <c r="AX148" s="981"/>
      <c r="AY148" s="981"/>
      <c r="AZ148" s="981"/>
      <c r="BA148" s="981"/>
      <c r="BB148" s="981"/>
      <c r="BC148" s="981"/>
      <c r="BD148" s="981"/>
      <c r="BE148" s="984"/>
    </row>
    <row r="149" spans="1:57" ht="15.75" customHeight="1" thickBot="1">
      <c r="A149" s="981"/>
      <c r="B149" s="1000" t="s">
        <v>1922</v>
      </c>
      <c r="C149" s="1001"/>
      <c r="D149" s="1001"/>
      <c r="E149" s="1001"/>
      <c r="F149" s="1001"/>
      <c r="G149" s="1001"/>
      <c r="H149" s="1001"/>
      <c r="I149" s="1001"/>
      <c r="J149" s="1001"/>
      <c r="K149" s="1001"/>
      <c r="L149" s="1001"/>
      <c r="M149" s="1002"/>
      <c r="N149" s="985"/>
      <c r="O149" s="985"/>
      <c r="P149" s="981"/>
      <c r="Q149" s="981"/>
      <c r="R149" s="981"/>
      <c r="S149" s="981"/>
      <c r="T149" s="981"/>
      <c r="U149" s="981" t="s">
        <v>254</v>
      </c>
      <c r="V149" s="981"/>
      <c r="W149" s="981"/>
      <c r="X149" s="1000" t="s">
        <v>1923</v>
      </c>
      <c r="Y149" s="1001"/>
      <c r="Z149" s="1001"/>
      <c r="AA149" s="1001"/>
      <c r="AB149" s="1001"/>
      <c r="AC149" s="1001"/>
      <c r="AD149" s="1001"/>
      <c r="AE149" s="1001"/>
      <c r="AF149" s="1001"/>
      <c r="AG149" s="1001"/>
      <c r="AH149" s="1001"/>
      <c r="AI149" s="1001"/>
      <c r="AJ149" s="1001"/>
      <c r="AK149" s="995"/>
      <c r="AL149" s="995"/>
      <c r="AM149" s="996"/>
      <c r="AN149" s="981"/>
      <c r="AO149" s="981"/>
      <c r="AP149" s="981"/>
      <c r="AQ149" s="981"/>
      <c r="AR149" s="981"/>
      <c r="AS149" s="981"/>
      <c r="AT149" s="981"/>
      <c r="AU149" s="981"/>
      <c r="AV149" s="981"/>
      <c r="AW149" s="981"/>
      <c r="AX149" s="981"/>
      <c r="AY149" s="981"/>
      <c r="AZ149" s="981"/>
      <c r="BA149" s="981"/>
      <c r="BB149" s="981"/>
      <c r="BC149" s="981"/>
      <c r="BD149" s="981"/>
      <c r="BE149" s="984"/>
    </row>
    <row r="150" spans="1:57" ht="15.75" customHeight="1" thickBot="1">
      <c r="A150" s="981"/>
      <c r="B150" s="981"/>
      <c r="C150" s="981"/>
      <c r="D150" s="981"/>
      <c r="E150" s="981"/>
      <c r="F150" s="981"/>
      <c r="G150" s="981"/>
      <c r="H150" s="981"/>
      <c r="I150" s="981"/>
      <c r="J150" s="981"/>
      <c r="K150" s="981"/>
      <c r="L150" s="981"/>
      <c r="M150" s="981"/>
      <c r="N150" s="981"/>
      <c r="O150" s="981"/>
      <c r="P150" s="985"/>
      <c r="Q150" s="981"/>
      <c r="R150" s="981"/>
      <c r="S150" s="981"/>
      <c r="T150" s="981"/>
      <c r="U150" s="981"/>
      <c r="V150" s="981"/>
      <c r="W150" s="981"/>
      <c r="X150" s="981"/>
      <c r="Y150" s="981"/>
      <c r="Z150" s="981"/>
      <c r="AA150" s="981"/>
      <c r="AB150" s="981"/>
      <c r="AC150" s="981"/>
      <c r="AD150" s="981"/>
      <c r="AE150" s="981"/>
      <c r="AF150" s="981"/>
      <c r="AG150" s="981"/>
      <c r="AH150" s="981"/>
      <c r="AI150" s="981"/>
      <c r="AJ150" s="981"/>
      <c r="AK150" s="981"/>
      <c r="AL150" s="981"/>
      <c r="AM150" s="981"/>
      <c r="AN150" s="981"/>
      <c r="AO150" s="981"/>
      <c r="AP150" s="981"/>
      <c r="AQ150" s="981"/>
      <c r="AR150" s="981"/>
      <c r="AS150" s="981"/>
      <c r="AT150" s="981"/>
      <c r="AU150" s="981"/>
      <c r="AV150" s="981"/>
      <c r="AW150" s="981"/>
      <c r="AX150" s="981"/>
      <c r="AY150" s="981"/>
      <c r="AZ150" s="981"/>
      <c r="BA150" s="981"/>
      <c r="BB150" s="981"/>
      <c r="BC150" s="981"/>
      <c r="BD150" s="981"/>
      <c r="BE150" s="984"/>
    </row>
    <row r="151" spans="1:57" ht="15.75" customHeight="1">
      <c r="A151" s="981"/>
      <c r="B151" s="2024" t="s">
        <v>1924</v>
      </c>
      <c r="C151" s="1980"/>
      <c r="D151" s="1980"/>
      <c r="E151" s="1980"/>
      <c r="F151" s="1980"/>
      <c r="G151" s="1980"/>
      <c r="H151" s="1980"/>
      <c r="I151" s="1980"/>
      <c r="J151" s="1980"/>
      <c r="K151" s="1980"/>
      <c r="L151" s="1980"/>
      <c r="M151" s="1980"/>
      <c r="N151" s="1980"/>
      <c r="O151" s="1980"/>
      <c r="P151" s="1980"/>
      <c r="Q151" s="1980"/>
      <c r="R151" s="1980"/>
      <c r="S151" s="1980"/>
      <c r="T151" s="1980"/>
      <c r="U151" s="1981"/>
      <c r="V151" s="981"/>
      <c r="W151" s="982"/>
      <c r="X151" s="2024" t="s">
        <v>1925</v>
      </c>
      <c r="Y151" s="1980"/>
      <c r="Z151" s="1980"/>
      <c r="AA151" s="1980"/>
      <c r="AB151" s="1980"/>
      <c r="AC151" s="1980"/>
      <c r="AD151" s="1980"/>
      <c r="AE151" s="1980"/>
      <c r="AF151" s="1980"/>
      <c r="AG151" s="1980"/>
      <c r="AH151" s="1980"/>
      <c r="AI151" s="1980"/>
      <c r="AJ151" s="1980"/>
      <c r="AK151" s="1980"/>
      <c r="AL151" s="1980"/>
      <c r="AM151" s="1980"/>
      <c r="AN151" s="1980"/>
      <c r="AO151" s="1980"/>
      <c r="AP151" s="1980"/>
      <c r="AQ151" s="1981"/>
      <c r="AR151" s="981"/>
      <c r="AS151" s="981"/>
      <c r="AT151" s="981"/>
      <c r="AU151" s="981"/>
      <c r="AV151" s="981"/>
      <c r="AW151" s="981"/>
      <c r="AX151" s="981"/>
      <c r="AY151" s="981"/>
      <c r="AZ151" s="981"/>
      <c r="BA151" s="981"/>
      <c r="BB151" s="981"/>
      <c r="BC151" s="981"/>
      <c r="BD151" s="981"/>
      <c r="BE151" s="984"/>
    </row>
    <row r="152" spans="1:57" ht="15.75" customHeight="1">
      <c r="A152" s="981"/>
      <c r="B152" s="1992"/>
      <c r="C152" s="1993"/>
      <c r="D152" s="1993"/>
      <c r="E152" s="1993"/>
      <c r="F152" s="1993"/>
      <c r="G152" s="1993"/>
      <c r="H152" s="1993"/>
      <c r="I152" s="2030" t="s">
        <v>1893</v>
      </c>
      <c r="J152" s="2030"/>
      <c r="K152" s="2030"/>
      <c r="L152" s="2030"/>
      <c r="M152" s="2030"/>
      <c r="N152" s="2030"/>
      <c r="O152" s="2030"/>
      <c r="P152" s="2030" t="s">
        <v>1926</v>
      </c>
      <c r="Q152" s="2030"/>
      <c r="R152" s="2030"/>
      <c r="S152" s="2030"/>
      <c r="T152" s="2030"/>
      <c r="U152" s="2031"/>
      <c r="V152" s="981"/>
      <c r="W152" s="981"/>
      <c r="X152" s="1992"/>
      <c r="Y152" s="1993"/>
      <c r="Z152" s="1993"/>
      <c r="AA152" s="1993"/>
      <c r="AB152" s="1993"/>
      <c r="AC152" s="1993"/>
      <c r="AD152" s="1993"/>
      <c r="AE152" s="2030" t="s">
        <v>1893</v>
      </c>
      <c r="AF152" s="2030"/>
      <c r="AG152" s="2030"/>
      <c r="AH152" s="2030"/>
      <c r="AI152" s="2030"/>
      <c r="AJ152" s="2030"/>
      <c r="AK152" s="2030"/>
      <c r="AL152" s="2030" t="s">
        <v>1894</v>
      </c>
      <c r="AM152" s="2030"/>
      <c r="AN152" s="2030"/>
      <c r="AO152" s="2030"/>
      <c r="AP152" s="2030"/>
      <c r="AQ152" s="2031"/>
      <c r="AR152" s="981"/>
      <c r="AS152" s="981"/>
      <c r="AT152" s="981"/>
      <c r="AU152" s="981"/>
      <c r="AV152" s="981"/>
      <c r="AW152" s="981"/>
      <c r="AX152" s="981"/>
      <c r="AY152" s="981"/>
      <c r="AZ152" s="981"/>
      <c r="BA152" s="981"/>
      <c r="BB152" s="981"/>
      <c r="BC152" s="981"/>
      <c r="BD152" s="981"/>
      <c r="BE152" s="984"/>
    </row>
    <row r="153" spans="1:57" ht="15.75" customHeight="1">
      <c r="A153" s="981"/>
      <c r="B153" s="1992"/>
      <c r="C153" s="1993"/>
      <c r="D153" s="1993"/>
      <c r="E153" s="1993"/>
      <c r="F153" s="1993"/>
      <c r="G153" s="1993"/>
      <c r="H153" s="1993"/>
      <c r="I153" s="2030"/>
      <c r="J153" s="2030"/>
      <c r="K153" s="2030"/>
      <c r="L153" s="2030"/>
      <c r="M153" s="2030"/>
      <c r="N153" s="2030"/>
      <c r="O153" s="2030"/>
      <c r="P153" s="2030"/>
      <c r="Q153" s="2030"/>
      <c r="R153" s="2030"/>
      <c r="S153" s="2030"/>
      <c r="T153" s="2030"/>
      <c r="U153" s="2031"/>
      <c r="V153" s="981"/>
      <c r="W153" s="981"/>
      <c r="X153" s="1992"/>
      <c r="Y153" s="1993"/>
      <c r="Z153" s="1993"/>
      <c r="AA153" s="1993"/>
      <c r="AB153" s="1993"/>
      <c r="AC153" s="1993"/>
      <c r="AD153" s="1993"/>
      <c r="AE153" s="2030"/>
      <c r="AF153" s="2030"/>
      <c r="AG153" s="2030"/>
      <c r="AH153" s="2030"/>
      <c r="AI153" s="2030"/>
      <c r="AJ153" s="2030"/>
      <c r="AK153" s="2030"/>
      <c r="AL153" s="2030"/>
      <c r="AM153" s="2030"/>
      <c r="AN153" s="2030"/>
      <c r="AO153" s="2030"/>
      <c r="AP153" s="2030"/>
      <c r="AQ153" s="2031"/>
      <c r="AR153" s="981"/>
      <c r="AS153" s="981"/>
      <c r="AT153" s="981"/>
      <c r="AU153" s="981"/>
      <c r="AV153" s="981"/>
      <c r="AW153" s="981"/>
      <c r="AX153" s="981"/>
      <c r="AY153" s="981"/>
      <c r="AZ153" s="981"/>
      <c r="BA153" s="981"/>
      <c r="BB153" s="981"/>
      <c r="BC153" s="981"/>
      <c r="BD153" s="981"/>
      <c r="BE153" s="984"/>
    </row>
    <row r="154" spans="1:57" ht="15.75" customHeight="1" thickBot="1">
      <c r="A154" s="981"/>
      <c r="B154" s="2026" t="s">
        <v>1912</v>
      </c>
      <c r="C154" s="2027"/>
      <c r="D154" s="2027"/>
      <c r="E154" s="2027"/>
      <c r="F154" s="2027"/>
      <c r="G154" s="2027"/>
      <c r="H154" s="2027"/>
      <c r="I154" s="2028">
        <v>0</v>
      </c>
      <c r="J154" s="2028"/>
      <c r="K154" s="2028"/>
      <c r="L154" s="2028"/>
      <c r="M154" s="2028"/>
      <c r="N154" s="2028"/>
      <c r="O154" s="2028"/>
      <c r="P154" s="2028">
        <v>0</v>
      </c>
      <c r="Q154" s="2028"/>
      <c r="R154" s="2028"/>
      <c r="S154" s="2028"/>
      <c r="T154" s="2028"/>
      <c r="U154" s="2029"/>
      <c r="V154" s="981"/>
      <c r="W154" s="981"/>
      <c r="X154" s="2020" t="s">
        <v>1912</v>
      </c>
      <c r="Y154" s="2021"/>
      <c r="Z154" s="2021"/>
      <c r="AA154" s="2021"/>
      <c r="AB154" s="2021"/>
      <c r="AC154" s="2021"/>
      <c r="AD154" s="2021"/>
      <c r="AE154" s="2022">
        <v>0</v>
      </c>
      <c r="AF154" s="2022"/>
      <c r="AG154" s="2022"/>
      <c r="AH154" s="2022"/>
      <c r="AI154" s="2022"/>
      <c r="AJ154" s="2022"/>
      <c r="AK154" s="2022"/>
      <c r="AL154" s="2022">
        <v>0</v>
      </c>
      <c r="AM154" s="2022"/>
      <c r="AN154" s="2022"/>
      <c r="AO154" s="2022"/>
      <c r="AP154" s="2022"/>
      <c r="AQ154" s="2023"/>
      <c r="AR154" s="981"/>
      <c r="AS154" s="981"/>
      <c r="AT154" s="981"/>
      <c r="AU154" s="981"/>
      <c r="AV154" s="981"/>
      <c r="AW154" s="981"/>
      <c r="AX154" s="981"/>
      <c r="AY154" s="981"/>
      <c r="AZ154" s="981"/>
      <c r="BA154" s="981"/>
      <c r="BB154" s="981"/>
      <c r="BC154" s="981"/>
      <c r="BD154" s="981"/>
      <c r="BE154" s="984"/>
    </row>
    <row r="155" spans="1:57" ht="15.75" customHeight="1" thickBot="1">
      <c r="A155" s="981"/>
      <c r="B155" s="2020" t="s">
        <v>1913</v>
      </c>
      <c r="C155" s="2021"/>
      <c r="D155" s="2021"/>
      <c r="E155" s="2021"/>
      <c r="F155" s="2021"/>
      <c r="G155" s="2021"/>
      <c r="H155" s="2021"/>
      <c r="I155" s="2022">
        <v>0</v>
      </c>
      <c r="J155" s="2022"/>
      <c r="K155" s="2022"/>
      <c r="L155" s="2022"/>
      <c r="M155" s="2022"/>
      <c r="N155" s="2022"/>
      <c r="O155" s="2022"/>
      <c r="P155" s="2022">
        <v>0</v>
      </c>
      <c r="Q155" s="2022"/>
      <c r="R155" s="2022"/>
      <c r="S155" s="2022"/>
      <c r="T155" s="2022"/>
      <c r="U155" s="2023"/>
      <c r="V155" s="981"/>
      <c r="W155" s="981"/>
      <c r="X155" s="981"/>
      <c r="Y155" s="981"/>
      <c r="Z155" s="981"/>
      <c r="AA155" s="981"/>
      <c r="AB155" s="981"/>
      <c r="AC155" s="981"/>
      <c r="AD155" s="981"/>
      <c r="AE155" s="981"/>
      <c r="AF155" s="981"/>
      <c r="AG155" s="981"/>
      <c r="AH155" s="981"/>
      <c r="AI155" s="981"/>
      <c r="AJ155" s="981"/>
      <c r="AK155" s="981"/>
      <c r="AL155" s="981"/>
      <c r="AM155" s="981"/>
      <c r="AN155" s="981"/>
      <c r="AO155" s="981"/>
      <c r="AP155" s="981"/>
      <c r="AQ155" s="981"/>
      <c r="AR155" s="981"/>
      <c r="AS155" s="981"/>
      <c r="AT155" s="981"/>
      <c r="AU155" s="981"/>
      <c r="AV155" s="981"/>
      <c r="AW155" s="981"/>
      <c r="AX155" s="981"/>
      <c r="AY155" s="981"/>
      <c r="AZ155" s="981"/>
      <c r="BA155" s="981"/>
      <c r="BB155" s="981"/>
      <c r="BC155" s="981"/>
      <c r="BD155" s="981"/>
      <c r="BE155" s="984"/>
    </row>
    <row r="156" spans="1:57" ht="15.75" customHeight="1" thickBot="1">
      <c r="A156" s="981"/>
      <c r="B156" s="981"/>
      <c r="C156" s="981"/>
      <c r="D156" s="981"/>
      <c r="E156" s="981"/>
      <c r="F156" s="981"/>
      <c r="G156" s="981"/>
      <c r="H156" s="981"/>
      <c r="I156" s="981"/>
      <c r="J156" s="981"/>
      <c r="K156" s="981"/>
      <c r="L156" s="981"/>
      <c r="M156" s="981"/>
      <c r="N156" s="981"/>
      <c r="O156" s="981"/>
      <c r="P156" s="981"/>
      <c r="Q156" s="981"/>
      <c r="R156" s="981"/>
      <c r="S156" s="981"/>
      <c r="T156" s="981"/>
      <c r="U156" s="981"/>
      <c r="V156" s="981"/>
      <c r="W156" s="981"/>
      <c r="X156" s="981"/>
      <c r="Y156" s="981"/>
      <c r="Z156" s="981"/>
      <c r="AA156" s="981"/>
      <c r="AB156" s="981"/>
      <c r="AC156" s="981"/>
      <c r="AD156" s="981"/>
      <c r="AE156" s="981"/>
      <c r="AF156" s="981"/>
      <c r="AG156" s="981"/>
      <c r="AH156" s="981"/>
      <c r="AI156" s="981"/>
      <c r="AJ156" s="981"/>
      <c r="AK156" s="981"/>
      <c r="AL156" s="981"/>
      <c r="AM156" s="981"/>
      <c r="AN156" s="981"/>
      <c r="AO156" s="981"/>
      <c r="AP156" s="981"/>
      <c r="AQ156" s="981"/>
      <c r="AR156" s="981"/>
      <c r="AS156" s="981"/>
      <c r="AT156" s="981"/>
      <c r="AU156" s="981"/>
      <c r="AV156" s="981"/>
      <c r="AW156" s="981"/>
      <c r="AX156" s="981"/>
      <c r="AY156" s="981"/>
      <c r="AZ156" s="981"/>
      <c r="BA156" s="981"/>
      <c r="BB156" s="981"/>
      <c r="BC156" s="981"/>
      <c r="BD156" s="981"/>
      <c r="BE156" s="984"/>
    </row>
    <row r="157" spans="1:57" ht="15.75" customHeight="1">
      <c r="A157" s="981"/>
      <c r="B157" s="981"/>
      <c r="C157" s="2024" t="s">
        <v>1927</v>
      </c>
      <c r="D157" s="1980"/>
      <c r="E157" s="1980"/>
      <c r="F157" s="1980"/>
      <c r="G157" s="1980"/>
      <c r="H157" s="1980"/>
      <c r="I157" s="1980"/>
      <c r="J157" s="1980"/>
      <c r="K157" s="1980"/>
      <c r="L157" s="1980"/>
      <c r="M157" s="1980"/>
      <c r="N157" s="1980"/>
      <c r="O157" s="1980"/>
      <c r="P157" s="1980"/>
      <c r="Q157" s="1980"/>
      <c r="R157" s="1980"/>
      <c r="S157" s="1980"/>
      <c r="T157" s="1980"/>
      <c r="U157" s="1980"/>
      <c r="V157" s="1980"/>
      <c r="W157" s="1980"/>
      <c r="X157" s="1980"/>
      <c r="Y157" s="1980"/>
      <c r="Z157" s="1980"/>
      <c r="AA157" s="1980"/>
      <c r="AB157" s="1980"/>
      <c r="AC157" s="1980"/>
      <c r="AD157" s="1980"/>
      <c r="AE157" s="1980"/>
      <c r="AF157" s="1980"/>
      <c r="AG157" s="1981"/>
      <c r="AH157" s="981"/>
      <c r="AI157" s="981"/>
      <c r="AJ157" s="981"/>
      <c r="AK157" s="981"/>
      <c r="AL157" s="981"/>
      <c r="AM157" s="981"/>
      <c r="AN157" s="981"/>
      <c r="AO157" s="981"/>
      <c r="AP157" s="981"/>
      <c r="AQ157" s="981"/>
      <c r="AR157" s="981"/>
      <c r="AS157" s="981"/>
      <c r="AT157" s="981"/>
      <c r="AU157" s="981"/>
      <c r="AV157" s="981"/>
      <c r="AW157" s="981"/>
      <c r="AX157" s="981"/>
      <c r="AY157" s="981"/>
      <c r="AZ157" s="981"/>
      <c r="BA157" s="981"/>
      <c r="BB157" s="981"/>
      <c r="BC157" s="981"/>
      <c r="BD157" s="981"/>
      <c r="BE157" s="984"/>
    </row>
    <row r="158" spans="1:57" ht="15.75" customHeight="1">
      <c r="A158" s="981"/>
      <c r="B158" s="981"/>
      <c r="C158" s="1992" t="s">
        <v>1928</v>
      </c>
      <c r="D158" s="1993"/>
      <c r="E158" s="1993"/>
      <c r="F158" s="1993"/>
      <c r="G158" s="1993"/>
      <c r="H158" s="1993"/>
      <c r="I158" s="1993"/>
      <c r="J158" s="1993"/>
      <c r="K158" s="1993"/>
      <c r="L158" s="1993"/>
      <c r="M158" s="1993"/>
      <c r="N158" s="1993"/>
      <c r="O158" s="1993"/>
      <c r="P158" s="1993"/>
      <c r="Q158" s="1993" t="s">
        <v>1929</v>
      </c>
      <c r="R158" s="1993"/>
      <c r="S158" s="1993"/>
      <c r="T158" s="2025" t="s">
        <v>1930</v>
      </c>
      <c r="U158" s="2025"/>
      <c r="V158" s="2025"/>
      <c r="W158" s="2025"/>
      <c r="X158" s="2025"/>
      <c r="Y158" s="2025"/>
      <c r="Z158" s="2025"/>
      <c r="AA158" s="2025"/>
      <c r="AB158" s="1993" t="s">
        <v>1931</v>
      </c>
      <c r="AC158" s="1993"/>
      <c r="AD158" s="1993"/>
      <c r="AE158" s="1993"/>
      <c r="AF158" s="1993"/>
      <c r="AG158" s="1994"/>
      <c r="AH158" s="981"/>
      <c r="AI158" s="981"/>
      <c r="AJ158" s="981"/>
      <c r="AK158" s="981"/>
      <c r="AL158" s="981"/>
      <c r="AM158" s="981"/>
      <c r="AN158" s="981"/>
      <c r="AO158" s="981"/>
      <c r="AP158" s="981"/>
      <c r="AQ158" s="981"/>
      <c r="AR158" s="981"/>
      <c r="AS158" s="981"/>
      <c r="AT158" s="981"/>
      <c r="AU158" s="981"/>
      <c r="AV158" s="981"/>
      <c r="AW158" s="981"/>
      <c r="AX158" s="981"/>
      <c r="AY158" s="981"/>
      <c r="AZ158" s="981"/>
      <c r="BA158" s="981"/>
      <c r="BB158" s="981"/>
      <c r="BC158" s="981"/>
      <c r="BD158" s="981"/>
      <c r="BE158" s="984"/>
    </row>
    <row r="159" spans="1:57" ht="15.75" customHeight="1">
      <c r="A159" s="981"/>
      <c r="B159" s="981"/>
      <c r="C159" s="2007" t="s">
        <v>1932</v>
      </c>
      <c r="D159" s="2008"/>
      <c r="E159" s="2008"/>
      <c r="F159" s="2008"/>
      <c r="G159" s="2008"/>
      <c r="H159" s="2008"/>
      <c r="I159" s="2008"/>
      <c r="J159" s="2008"/>
      <c r="K159" s="2008"/>
      <c r="L159" s="2008"/>
      <c r="M159" s="2008"/>
      <c r="N159" s="2008"/>
      <c r="O159" s="2008"/>
      <c r="P159" s="2008"/>
      <c r="Q159" s="1950">
        <v>55</v>
      </c>
      <c r="R159" s="1950"/>
      <c r="S159" s="1950"/>
      <c r="T159" s="2001"/>
      <c r="U159" s="2001"/>
      <c r="V159" s="2001"/>
      <c r="W159" s="2001"/>
      <c r="X159" s="2001"/>
      <c r="Y159" s="2001"/>
      <c r="Z159" s="2001"/>
      <c r="AA159" s="2001"/>
      <c r="AB159" s="1015"/>
      <c r="AC159" s="1015"/>
      <c r="AD159" s="1015"/>
      <c r="AE159" s="1015"/>
      <c r="AF159" s="1015"/>
      <c r="AG159" s="1016"/>
      <c r="AH159" s="981"/>
      <c r="AI159" s="981"/>
      <c r="AJ159" s="981"/>
      <c r="AK159" s="981"/>
      <c r="AL159" s="981"/>
      <c r="AM159" s="981"/>
      <c r="AN159" s="981"/>
      <c r="AO159" s="981"/>
      <c r="AP159" s="981" t="s">
        <v>254</v>
      </c>
      <c r="AQ159" s="981"/>
      <c r="AR159" s="981"/>
      <c r="AS159" s="981"/>
      <c r="AT159" s="981"/>
      <c r="AU159" s="981"/>
      <c r="AV159" s="981"/>
      <c r="AW159" s="981"/>
      <c r="AX159" s="981"/>
      <c r="AY159" s="981"/>
      <c r="AZ159" s="981"/>
      <c r="BA159" s="981"/>
      <c r="BB159" s="981"/>
      <c r="BC159" s="981"/>
      <c r="BD159" s="981"/>
      <c r="BE159" s="984"/>
    </row>
    <row r="160" spans="1:57" ht="15.75" customHeight="1">
      <c r="A160" s="981"/>
      <c r="B160" s="981"/>
      <c r="C160" s="2007" t="s">
        <v>1933</v>
      </c>
      <c r="D160" s="2008"/>
      <c r="E160" s="2008"/>
      <c r="F160" s="2008"/>
      <c r="G160" s="2008"/>
      <c r="H160" s="2008"/>
      <c r="I160" s="2008"/>
      <c r="J160" s="2008"/>
      <c r="K160" s="2008"/>
      <c r="L160" s="2008"/>
      <c r="M160" s="2008"/>
      <c r="N160" s="2008"/>
      <c r="O160" s="2008"/>
      <c r="P160" s="2008"/>
      <c r="Q160" s="1950">
        <v>55</v>
      </c>
      <c r="R160" s="1950"/>
      <c r="S160" s="1950"/>
      <c r="T160" s="2010"/>
      <c r="U160" s="2010"/>
      <c r="V160" s="2010"/>
      <c r="W160" s="2010"/>
      <c r="X160" s="2010"/>
      <c r="Y160" s="2010"/>
      <c r="Z160" s="2010"/>
      <c r="AA160" s="2010"/>
      <c r="AB160" s="1015"/>
      <c r="AC160" s="1015"/>
      <c r="AD160" s="1015"/>
      <c r="AE160" s="1015"/>
      <c r="AF160" s="1015"/>
      <c r="AG160" s="1016"/>
      <c r="AH160" s="981"/>
      <c r="AI160" s="981"/>
      <c r="AJ160" s="981"/>
      <c r="AK160" s="981"/>
      <c r="AL160" s="981"/>
      <c r="AM160" s="981"/>
      <c r="AN160" s="981"/>
      <c r="AO160" s="981"/>
      <c r="AP160" s="981"/>
      <c r="AQ160" s="981"/>
      <c r="AR160" s="981"/>
      <c r="AS160" s="981"/>
      <c r="AT160" s="981"/>
      <c r="AU160" s="981"/>
      <c r="AV160" s="981"/>
      <c r="AW160" s="981"/>
      <c r="AX160" s="981"/>
      <c r="AY160" s="981"/>
      <c r="AZ160" s="981"/>
      <c r="BA160" s="981"/>
      <c r="BB160" s="981"/>
      <c r="BC160" s="981"/>
      <c r="BD160" s="981"/>
      <c r="BE160" s="984"/>
    </row>
    <row r="161" spans="1:57" ht="15.75" customHeight="1">
      <c r="A161" s="981"/>
      <c r="B161" s="981"/>
      <c r="C161" s="2007" t="s">
        <v>1934</v>
      </c>
      <c r="D161" s="2008"/>
      <c r="E161" s="2008"/>
      <c r="F161" s="2008"/>
      <c r="G161" s="2008"/>
      <c r="H161" s="2008"/>
      <c r="I161" s="2008"/>
      <c r="J161" s="2008"/>
      <c r="K161" s="2008"/>
      <c r="L161" s="2008"/>
      <c r="M161" s="2008"/>
      <c r="N161" s="2008"/>
      <c r="O161" s="2008"/>
      <c r="P161" s="2008"/>
      <c r="Q161" s="1950">
        <v>55</v>
      </c>
      <c r="R161" s="1950"/>
      <c r="S161" s="1950"/>
      <c r="T161" s="2001"/>
      <c r="U161" s="2001"/>
      <c r="V161" s="2001"/>
      <c r="W161" s="2001"/>
      <c r="X161" s="2001"/>
      <c r="Y161" s="2001"/>
      <c r="Z161" s="2001"/>
      <c r="AA161" s="2001"/>
      <c r="AB161" s="1015"/>
      <c r="AC161" s="1015"/>
      <c r="AD161" s="1015"/>
      <c r="AE161" s="1015"/>
      <c r="AF161" s="1015"/>
      <c r="AG161" s="1016"/>
      <c r="AH161" s="981"/>
      <c r="AI161" s="981"/>
      <c r="AJ161" s="981"/>
      <c r="AK161" s="981"/>
      <c r="AL161" s="981"/>
      <c r="AM161" s="981"/>
      <c r="AN161" s="981"/>
      <c r="AO161" s="981"/>
      <c r="AP161" s="981"/>
      <c r="AQ161" s="981"/>
      <c r="AR161" s="981"/>
      <c r="AS161" s="981"/>
      <c r="AT161" s="981"/>
      <c r="AU161" s="981"/>
      <c r="AV161" s="981"/>
      <c r="AW161" s="981"/>
      <c r="AX161" s="981"/>
      <c r="AY161" s="981"/>
      <c r="AZ161" s="981"/>
      <c r="BA161" s="981"/>
      <c r="BB161" s="981"/>
      <c r="BC161" s="981"/>
      <c r="BD161" s="981"/>
      <c r="BE161" s="984"/>
    </row>
    <row r="162" spans="1:57" ht="15.75" customHeight="1">
      <c r="A162" s="981"/>
      <c r="B162" s="981"/>
      <c r="C162" s="2007" t="s">
        <v>1860</v>
      </c>
      <c r="D162" s="2008"/>
      <c r="E162" s="2008"/>
      <c r="F162" s="2008"/>
      <c r="G162" s="2008"/>
      <c r="H162" s="2008"/>
      <c r="I162" s="2008"/>
      <c r="J162" s="2008"/>
      <c r="K162" s="2008"/>
      <c r="L162" s="2008"/>
      <c r="M162" s="2008"/>
      <c r="N162" s="2008"/>
      <c r="O162" s="2008"/>
      <c r="P162" s="2008"/>
      <c r="Q162" s="1950">
        <v>55</v>
      </c>
      <c r="R162" s="1950"/>
      <c r="S162" s="1950"/>
      <c r="T162" s="2001"/>
      <c r="U162" s="2001"/>
      <c r="V162" s="2001"/>
      <c r="W162" s="2001"/>
      <c r="X162" s="2001"/>
      <c r="Y162" s="2001"/>
      <c r="Z162" s="2001"/>
      <c r="AA162" s="2001"/>
      <c r="AB162" s="2011">
        <v>0</v>
      </c>
      <c r="AC162" s="2011"/>
      <c r="AD162" s="2011"/>
      <c r="AE162" s="2011"/>
      <c r="AF162" s="2011"/>
      <c r="AG162" s="2012"/>
      <c r="AH162" s="981"/>
      <c r="AI162" s="981"/>
      <c r="AJ162" s="981"/>
      <c r="AK162" s="981"/>
      <c r="AL162" s="981"/>
      <c r="AM162" s="981"/>
      <c r="AN162" s="981"/>
      <c r="AO162" s="981"/>
      <c r="AP162" s="981"/>
      <c r="AQ162" s="981"/>
      <c r="AR162" s="981"/>
      <c r="AS162" s="981"/>
      <c r="AT162" s="981"/>
      <c r="AU162" s="981"/>
      <c r="AV162" s="981"/>
      <c r="AW162" s="981"/>
      <c r="AX162" s="981"/>
      <c r="AY162" s="981"/>
      <c r="AZ162" s="981"/>
      <c r="BA162" s="981"/>
      <c r="BB162" s="981"/>
      <c r="BC162" s="981"/>
      <c r="BD162" s="981"/>
      <c r="BE162" s="984"/>
    </row>
    <row r="163" spans="1:57" ht="15.75" customHeight="1">
      <c r="A163" s="981"/>
      <c r="B163" s="981"/>
      <c r="C163" s="2007" t="s">
        <v>233</v>
      </c>
      <c r="D163" s="2008"/>
      <c r="E163" s="2008"/>
      <c r="F163" s="2009" t="s">
        <v>1935</v>
      </c>
      <c r="G163" s="2009"/>
      <c r="H163" s="2009"/>
      <c r="I163" s="2009"/>
      <c r="J163" s="2009"/>
      <c r="K163" s="2009"/>
      <c r="L163" s="2009"/>
      <c r="M163" s="2009"/>
      <c r="N163" s="2009"/>
      <c r="O163" s="2009"/>
      <c r="P163" s="2009"/>
      <c r="Q163" s="1950">
        <v>55</v>
      </c>
      <c r="R163" s="1950"/>
      <c r="S163" s="1950"/>
      <c r="T163" s="2010"/>
      <c r="U163" s="2010"/>
      <c r="V163" s="2010"/>
      <c r="W163" s="2010"/>
      <c r="X163" s="2010"/>
      <c r="Y163" s="2010"/>
      <c r="Z163" s="2010"/>
      <c r="AA163" s="2010"/>
      <c r="AB163" s="2011">
        <v>0</v>
      </c>
      <c r="AC163" s="2011"/>
      <c r="AD163" s="2011"/>
      <c r="AE163" s="2011"/>
      <c r="AF163" s="2011"/>
      <c r="AG163" s="2012"/>
      <c r="AH163" s="981"/>
      <c r="AI163" s="981"/>
      <c r="AJ163" s="981"/>
      <c r="AK163" s="981"/>
      <c r="AL163" s="981"/>
      <c r="AM163" s="981"/>
      <c r="AN163" s="981"/>
      <c r="AO163" s="981"/>
      <c r="AP163" s="981"/>
      <c r="AQ163" s="981"/>
      <c r="AR163" s="981"/>
      <c r="AS163" s="981"/>
      <c r="AT163" s="981"/>
      <c r="AU163" s="981"/>
      <c r="AV163" s="981"/>
      <c r="AW163" s="981"/>
      <c r="AX163" s="981"/>
      <c r="AY163" s="981"/>
      <c r="AZ163" s="981"/>
      <c r="BA163" s="981"/>
      <c r="BB163" s="981"/>
      <c r="BC163" s="981"/>
      <c r="BD163" s="981"/>
      <c r="BE163" s="984"/>
    </row>
    <row r="164" spans="1:57" ht="15.75" customHeight="1">
      <c r="A164" s="981"/>
      <c r="B164" s="981"/>
      <c r="C164" s="2007" t="s">
        <v>233</v>
      </c>
      <c r="D164" s="2008"/>
      <c r="E164" s="2008"/>
      <c r="F164" s="2009" t="s">
        <v>1935</v>
      </c>
      <c r="G164" s="2009"/>
      <c r="H164" s="2009"/>
      <c r="I164" s="2009"/>
      <c r="J164" s="2009"/>
      <c r="K164" s="2009"/>
      <c r="L164" s="2009"/>
      <c r="M164" s="2009"/>
      <c r="N164" s="2009"/>
      <c r="O164" s="2009"/>
      <c r="P164" s="2009"/>
      <c r="Q164" s="1950">
        <v>55</v>
      </c>
      <c r="R164" s="1950"/>
      <c r="S164" s="1950"/>
      <c r="T164" s="2010"/>
      <c r="U164" s="2010"/>
      <c r="V164" s="2010"/>
      <c r="W164" s="2010"/>
      <c r="X164" s="2010"/>
      <c r="Y164" s="2010"/>
      <c r="Z164" s="2010"/>
      <c r="AA164" s="2010"/>
      <c r="AB164" s="2011">
        <v>0</v>
      </c>
      <c r="AC164" s="2011"/>
      <c r="AD164" s="2011"/>
      <c r="AE164" s="2011"/>
      <c r="AF164" s="2011"/>
      <c r="AG164" s="2012"/>
      <c r="AH164" s="981"/>
      <c r="AI164" s="981"/>
      <c r="AJ164" s="981"/>
      <c r="AK164" s="981" t="s">
        <v>254</v>
      </c>
      <c r="AL164" s="981"/>
      <c r="AM164" s="981"/>
      <c r="AN164" s="981"/>
      <c r="AO164" s="981"/>
      <c r="AP164" s="981"/>
      <c r="AQ164" s="981"/>
      <c r="AR164" s="981"/>
      <c r="AS164" s="981"/>
      <c r="AT164" s="981"/>
      <c r="AU164" s="981"/>
      <c r="AV164" s="981"/>
      <c r="AW164" s="981"/>
      <c r="AX164" s="981"/>
      <c r="AY164" s="981"/>
      <c r="AZ164" s="981"/>
      <c r="BA164" s="981"/>
      <c r="BB164" s="981"/>
      <c r="BC164" s="981"/>
      <c r="BD164" s="981"/>
      <c r="BE164" s="984"/>
    </row>
    <row r="165" spans="1:57" ht="15.75" customHeight="1" thickBot="1">
      <c r="A165" s="981"/>
      <c r="B165" s="981"/>
      <c r="C165" s="2013" t="s">
        <v>233</v>
      </c>
      <c r="D165" s="2014"/>
      <c r="E165" s="2014"/>
      <c r="F165" s="2015" t="s">
        <v>1935</v>
      </c>
      <c r="G165" s="2015"/>
      <c r="H165" s="2015"/>
      <c r="I165" s="2015"/>
      <c r="J165" s="2015"/>
      <c r="K165" s="2015"/>
      <c r="L165" s="2015"/>
      <c r="M165" s="2015"/>
      <c r="N165" s="2015"/>
      <c r="O165" s="2015"/>
      <c r="P165" s="2015"/>
      <c r="Q165" s="2016">
        <v>55</v>
      </c>
      <c r="R165" s="2016"/>
      <c r="S165" s="2016"/>
      <c r="T165" s="2017"/>
      <c r="U165" s="2017"/>
      <c r="V165" s="2017"/>
      <c r="W165" s="2017"/>
      <c r="X165" s="2017"/>
      <c r="Y165" s="2017"/>
      <c r="Z165" s="2017"/>
      <c r="AA165" s="2017"/>
      <c r="AB165" s="2018">
        <v>0</v>
      </c>
      <c r="AC165" s="2018"/>
      <c r="AD165" s="2018"/>
      <c r="AE165" s="2018"/>
      <c r="AF165" s="2018"/>
      <c r="AG165" s="2019"/>
      <c r="AH165" s="981"/>
      <c r="AI165" s="981"/>
      <c r="AJ165" s="981"/>
      <c r="AK165" s="981"/>
      <c r="AL165" s="981"/>
      <c r="AM165" s="981"/>
      <c r="AN165" s="981"/>
      <c r="AO165" s="981"/>
      <c r="AP165" s="981"/>
      <c r="AQ165" s="981"/>
      <c r="AR165" s="981"/>
      <c r="AS165" s="981"/>
      <c r="AT165" s="981"/>
      <c r="AU165" s="981"/>
      <c r="AV165" s="981"/>
      <c r="AW165" s="981"/>
      <c r="AX165" s="981"/>
      <c r="AY165" s="981"/>
      <c r="AZ165" s="981"/>
      <c r="BA165" s="981"/>
      <c r="BB165" s="981"/>
      <c r="BC165" s="981"/>
      <c r="BD165" s="981"/>
      <c r="BE165" s="984"/>
    </row>
    <row r="166" spans="1:57" ht="15.75" customHeight="1" thickBot="1">
      <c r="A166" s="981"/>
      <c r="B166" s="981"/>
      <c r="C166" s="981"/>
      <c r="D166" s="981"/>
      <c r="E166" s="981"/>
      <c r="F166" s="981"/>
      <c r="G166" s="981"/>
      <c r="H166" s="981"/>
      <c r="I166" s="981"/>
      <c r="J166" s="981"/>
      <c r="K166" s="981"/>
      <c r="L166" s="981"/>
      <c r="M166" s="981"/>
      <c r="N166" s="981"/>
      <c r="O166" s="981"/>
      <c r="P166" s="981"/>
      <c r="Q166" s="981"/>
      <c r="R166" s="981"/>
      <c r="S166" s="981"/>
      <c r="T166" s="981"/>
      <c r="U166" s="981"/>
      <c r="V166" s="981"/>
      <c r="W166" s="981"/>
      <c r="X166" s="981"/>
      <c r="Y166" s="981"/>
      <c r="Z166" s="981"/>
      <c r="AA166" s="981"/>
      <c r="AB166" s="981"/>
      <c r="AC166" s="981"/>
      <c r="AD166" s="981"/>
      <c r="AE166" s="981"/>
      <c r="AF166" s="981"/>
      <c r="AG166" s="981"/>
      <c r="AH166" s="981"/>
      <c r="AI166" s="981"/>
      <c r="AJ166" s="981"/>
      <c r="AK166" s="981"/>
      <c r="AL166" s="981"/>
      <c r="AM166" s="981"/>
      <c r="AN166" s="981"/>
      <c r="AO166" s="981"/>
      <c r="AP166" s="981"/>
      <c r="AQ166" s="981"/>
      <c r="AR166" s="981"/>
      <c r="AS166" s="981"/>
      <c r="AT166" s="981"/>
      <c r="AU166" s="981"/>
      <c r="AV166" s="981"/>
      <c r="AW166" s="981"/>
      <c r="AX166" s="981"/>
      <c r="AY166" s="981"/>
      <c r="AZ166" s="981"/>
      <c r="BA166" s="981"/>
      <c r="BB166" s="981"/>
      <c r="BC166" s="981"/>
      <c r="BD166" s="981"/>
      <c r="BE166" s="984"/>
    </row>
    <row r="167" spans="1:57" ht="15.75" customHeight="1">
      <c r="A167" s="981"/>
      <c r="B167" s="981"/>
      <c r="C167" s="1978" t="s">
        <v>1936</v>
      </c>
      <c r="D167" s="1979"/>
      <c r="E167" s="1979"/>
      <c r="F167" s="1979"/>
      <c r="G167" s="1979"/>
      <c r="H167" s="1979"/>
      <c r="I167" s="1979"/>
      <c r="J167" s="1979"/>
      <c r="K167" s="1979"/>
      <c r="L167" s="1979"/>
      <c r="M167" s="1979"/>
      <c r="N167" s="1988"/>
      <c r="O167" s="981"/>
      <c r="P167" s="1989" t="s">
        <v>1937</v>
      </c>
      <c r="Q167" s="1990"/>
      <c r="R167" s="1990"/>
      <c r="S167" s="1990"/>
      <c r="T167" s="1990"/>
      <c r="U167" s="1990"/>
      <c r="V167" s="1990"/>
      <c r="W167" s="1990"/>
      <c r="X167" s="1990"/>
      <c r="Y167" s="1990"/>
      <c r="Z167" s="1990"/>
      <c r="AA167" s="1990"/>
      <c r="AB167" s="1990"/>
      <c r="AC167" s="1990"/>
      <c r="AD167" s="1990"/>
      <c r="AE167" s="1990"/>
      <c r="AF167" s="1990"/>
      <c r="AG167" s="1990"/>
      <c r="AH167" s="1990"/>
      <c r="AI167" s="1990"/>
      <c r="AJ167" s="1990"/>
      <c r="AK167" s="1990"/>
      <c r="AL167" s="1990"/>
      <c r="AM167" s="1990"/>
      <c r="AN167" s="1990"/>
      <c r="AO167" s="1991"/>
      <c r="AP167" s="981"/>
      <c r="AQ167" s="981"/>
      <c r="AR167" s="981"/>
      <c r="AS167" s="981"/>
      <c r="AT167" s="981"/>
      <c r="AU167" s="981"/>
      <c r="AV167" s="981"/>
      <c r="AW167" s="981"/>
      <c r="AX167" s="981"/>
      <c r="AY167" s="981"/>
      <c r="AZ167" s="981"/>
      <c r="BA167" s="981"/>
      <c r="BB167" s="981"/>
      <c r="BC167" s="981"/>
      <c r="BD167" s="981"/>
      <c r="BE167" s="984"/>
    </row>
    <row r="168" spans="1:57" ht="15.75" customHeight="1">
      <c r="A168" s="981"/>
      <c r="B168" s="981"/>
      <c r="C168" s="1992" t="s">
        <v>1938</v>
      </c>
      <c r="D168" s="1993"/>
      <c r="E168" s="1993"/>
      <c r="F168" s="1993"/>
      <c r="G168" s="1993"/>
      <c r="H168" s="1993"/>
      <c r="I168" s="1993" t="s">
        <v>1939</v>
      </c>
      <c r="J168" s="1993"/>
      <c r="K168" s="1993"/>
      <c r="L168" s="1993"/>
      <c r="M168" s="1993"/>
      <c r="N168" s="1994"/>
      <c r="O168" s="981"/>
      <c r="P168" s="1995" t="s">
        <v>1887</v>
      </c>
      <c r="Q168" s="1996"/>
      <c r="R168" s="1996"/>
      <c r="S168" s="1996"/>
      <c r="T168" s="1996"/>
      <c r="U168" s="1996"/>
      <c r="V168" s="1996"/>
      <c r="W168" s="1996"/>
      <c r="X168" s="1996"/>
      <c r="Y168" s="1996"/>
      <c r="Z168" s="1996"/>
      <c r="AA168" s="1996"/>
      <c r="AB168" s="1996"/>
      <c r="AC168" s="1996"/>
      <c r="AD168" s="1996"/>
      <c r="AE168" s="1996"/>
      <c r="AF168" s="1996"/>
      <c r="AG168" s="1996"/>
      <c r="AH168" s="1996"/>
      <c r="AI168" s="1996"/>
      <c r="AJ168" s="1996"/>
      <c r="AK168" s="1996"/>
      <c r="AL168" s="1996"/>
      <c r="AM168" s="1996"/>
      <c r="AN168" s="1996"/>
      <c r="AO168" s="1997"/>
      <c r="AP168" s="981"/>
      <c r="AQ168" s="981"/>
      <c r="AR168" s="981"/>
      <c r="AS168" s="981"/>
      <c r="AT168" s="981"/>
      <c r="AU168" s="981"/>
      <c r="AV168" s="981"/>
      <c r="AW168" s="981"/>
      <c r="AX168" s="981"/>
      <c r="AY168" s="981"/>
      <c r="AZ168" s="981"/>
      <c r="BA168" s="981"/>
      <c r="BB168" s="981"/>
      <c r="BC168" s="981"/>
      <c r="BD168" s="981"/>
      <c r="BE168" s="984"/>
    </row>
    <row r="169" spans="1:57" ht="15.75" customHeight="1">
      <c r="A169" s="981"/>
      <c r="B169" s="981"/>
      <c r="C169" s="1940"/>
      <c r="D169" s="1941"/>
      <c r="E169" s="1941"/>
      <c r="F169" s="1941"/>
      <c r="G169" s="1941"/>
      <c r="H169" s="1941"/>
      <c r="I169" s="2001"/>
      <c r="J169" s="2001"/>
      <c r="K169" s="2001"/>
      <c r="L169" s="2001"/>
      <c r="M169" s="2001"/>
      <c r="N169" s="2002"/>
      <c r="O169" s="981"/>
      <c r="P169" s="1995"/>
      <c r="Q169" s="1996"/>
      <c r="R169" s="1996"/>
      <c r="S169" s="1996"/>
      <c r="T169" s="1996"/>
      <c r="U169" s="1996"/>
      <c r="V169" s="1996"/>
      <c r="W169" s="1996"/>
      <c r="X169" s="1996"/>
      <c r="Y169" s="1996"/>
      <c r="Z169" s="1996"/>
      <c r="AA169" s="1996"/>
      <c r="AB169" s="1996"/>
      <c r="AC169" s="1996"/>
      <c r="AD169" s="1996"/>
      <c r="AE169" s="1996"/>
      <c r="AF169" s="1996"/>
      <c r="AG169" s="1996"/>
      <c r="AH169" s="1996"/>
      <c r="AI169" s="1996"/>
      <c r="AJ169" s="1996"/>
      <c r="AK169" s="1996"/>
      <c r="AL169" s="1996"/>
      <c r="AM169" s="1996"/>
      <c r="AN169" s="1996"/>
      <c r="AO169" s="1997"/>
      <c r="AP169" s="981"/>
      <c r="AQ169" s="981"/>
      <c r="AR169" s="981"/>
      <c r="AS169" s="981"/>
      <c r="AT169" s="981"/>
      <c r="AU169" s="981"/>
      <c r="AV169" s="981"/>
      <c r="AW169" s="981"/>
      <c r="AX169" s="981"/>
      <c r="AY169" s="981"/>
      <c r="AZ169" s="981"/>
      <c r="BA169" s="981"/>
      <c r="BB169" s="981"/>
      <c r="BC169" s="981"/>
      <c r="BD169" s="981"/>
      <c r="BE169" s="984"/>
    </row>
    <row r="170" spans="1:57" ht="15.75" customHeight="1">
      <c r="A170" s="981"/>
      <c r="B170" s="981"/>
      <c r="C170" s="1940"/>
      <c r="D170" s="1941"/>
      <c r="E170" s="1941"/>
      <c r="F170" s="1941"/>
      <c r="G170" s="1941"/>
      <c r="H170" s="1941"/>
      <c r="I170" s="2001"/>
      <c r="J170" s="2001"/>
      <c r="K170" s="2001"/>
      <c r="L170" s="2001"/>
      <c r="M170" s="2001"/>
      <c r="N170" s="2002"/>
      <c r="O170" s="981"/>
      <c r="P170" s="1995"/>
      <c r="Q170" s="1996"/>
      <c r="R170" s="1996"/>
      <c r="S170" s="1996"/>
      <c r="T170" s="1996"/>
      <c r="U170" s="1996"/>
      <c r="V170" s="1996"/>
      <c r="W170" s="1996"/>
      <c r="X170" s="1996"/>
      <c r="Y170" s="1996"/>
      <c r="Z170" s="1996"/>
      <c r="AA170" s="1996"/>
      <c r="AB170" s="1996"/>
      <c r="AC170" s="1996"/>
      <c r="AD170" s="1996"/>
      <c r="AE170" s="1996"/>
      <c r="AF170" s="1996"/>
      <c r="AG170" s="1996"/>
      <c r="AH170" s="1996"/>
      <c r="AI170" s="1996"/>
      <c r="AJ170" s="1996"/>
      <c r="AK170" s="1996"/>
      <c r="AL170" s="1996"/>
      <c r="AM170" s="1996"/>
      <c r="AN170" s="1996"/>
      <c r="AO170" s="1997"/>
      <c r="AP170" s="981"/>
      <c r="AQ170" s="981"/>
      <c r="AR170" s="981"/>
      <c r="AS170" s="981"/>
      <c r="AT170" s="981"/>
      <c r="AU170" s="981"/>
      <c r="AV170" s="981"/>
      <c r="AW170" s="981"/>
      <c r="AX170" s="981"/>
      <c r="AY170" s="981"/>
      <c r="AZ170" s="981"/>
      <c r="BA170" s="981"/>
      <c r="BB170" s="981"/>
      <c r="BC170" s="981"/>
      <c r="BD170" s="981"/>
      <c r="BE170" s="984"/>
    </row>
    <row r="171" spans="1:57" ht="15.75" customHeight="1">
      <c r="A171" s="981"/>
      <c r="B171" s="981"/>
      <c r="C171" s="1940"/>
      <c r="D171" s="1941"/>
      <c r="E171" s="1941"/>
      <c r="F171" s="1941"/>
      <c r="G171" s="1941"/>
      <c r="H171" s="1941"/>
      <c r="I171" s="2001"/>
      <c r="J171" s="2001"/>
      <c r="K171" s="2001"/>
      <c r="L171" s="2001"/>
      <c r="M171" s="2001"/>
      <c r="N171" s="2002"/>
      <c r="O171" s="981"/>
      <c r="P171" s="1995"/>
      <c r="Q171" s="1996"/>
      <c r="R171" s="1996"/>
      <c r="S171" s="1996"/>
      <c r="T171" s="1996"/>
      <c r="U171" s="1996"/>
      <c r="V171" s="1996"/>
      <c r="W171" s="1996"/>
      <c r="X171" s="1996"/>
      <c r="Y171" s="1996"/>
      <c r="Z171" s="1996"/>
      <c r="AA171" s="1996"/>
      <c r="AB171" s="1996"/>
      <c r="AC171" s="1996"/>
      <c r="AD171" s="1996"/>
      <c r="AE171" s="1996"/>
      <c r="AF171" s="1996"/>
      <c r="AG171" s="1996"/>
      <c r="AH171" s="1996"/>
      <c r="AI171" s="1996"/>
      <c r="AJ171" s="1996"/>
      <c r="AK171" s="1996"/>
      <c r="AL171" s="1996"/>
      <c r="AM171" s="1996"/>
      <c r="AN171" s="1996"/>
      <c r="AO171" s="1997"/>
      <c r="AP171" s="981"/>
      <c r="AQ171" s="981"/>
      <c r="AR171" s="981"/>
      <c r="AS171" s="981"/>
      <c r="AT171" s="981"/>
      <c r="AU171" s="981"/>
      <c r="AV171" s="981"/>
      <c r="AW171" s="981"/>
      <c r="AX171" s="981"/>
      <c r="AY171" s="981"/>
      <c r="AZ171" s="981"/>
      <c r="BA171" s="981"/>
      <c r="BB171" s="981"/>
      <c r="BC171" s="981"/>
      <c r="BD171" s="981"/>
      <c r="BE171" s="984"/>
    </row>
    <row r="172" spans="1:57" ht="15.75" customHeight="1">
      <c r="A172" s="981"/>
      <c r="B172" s="981"/>
      <c r="C172" s="1940"/>
      <c r="D172" s="1941"/>
      <c r="E172" s="1941"/>
      <c r="F172" s="1941"/>
      <c r="G172" s="1941"/>
      <c r="H172" s="1941"/>
      <c r="I172" s="2001"/>
      <c r="J172" s="2001"/>
      <c r="K172" s="2001"/>
      <c r="L172" s="2001"/>
      <c r="M172" s="2001"/>
      <c r="N172" s="2002"/>
      <c r="O172" s="981"/>
      <c r="P172" s="1995"/>
      <c r="Q172" s="1996"/>
      <c r="R172" s="1996"/>
      <c r="S172" s="1996"/>
      <c r="T172" s="1996"/>
      <c r="U172" s="1996"/>
      <c r="V172" s="1996"/>
      <c r="W172" s="1996"/>
      <c r="X172" s="1996"/>
      <c r="Y172" s="1996"/>
      <c r="Z172" s="1996"/>
      <c r="AA172" s="1996"/>
      <c r="AB172" s="1996"/>
      <c r="AC172" s="1996"/>
      <c r="AD172" s="1996"/>
      <c r="AE172" s="1996"/>
      <c r="AF172" s="1996"/>
      <c r="AG172" s="1996"/>
      <c r="AH172" s="1996"/>
      <c r="AI172" s="1996"/>
      <c r="AJ172" s="1996"/>
      <c r="AK172" s="1996"/>
      <c r="AL172" s="1996"/>
      <c r="AM172" s="1996"/>
      <c r="AN172" s="1996"/>
      <c r="AO172" s="1997"/>
      <c r="AP172" s="981"/>
      <c r="AQ172" s="981"/>
      <c r="AR172" s="981"/>
      <c r="AS172" s="981"/>
      <c r="AT172" s="981"/>
      <c r="AU172" s="981"/>
      <c r="AV172" s="981"/>
      <c r="AW172" s="981"/>
      <c r="AX172" s="981"/>
      <c r="AY172" s="981"/>
      <c r="AZ172" s="981"/>
      <c r="BA172" s="981"/>
      <c r="BB172" s="981"/>
      <c r="BC172" s="981"/>
      <c r="BD172" s="981"/>
      <c r="BE172" s="984"/>
    </row>
    <row r="173" spans="1:57" ht="15.75" customHeight="1">
      <c r="A173" s="981"/>
      <c r="B173" s="981"/>
      <c r="C173" s="1940"/>
      <c r="D173" s="1941"/>
      <c r="E173" s="1941"/>
      <c r="F173" s="1941"/>
      <c r="G173" s="1941"/>
      <c r="H173" s="1941"/>
      <c r="I173" s="2001"/>
      <c r="J173" s="2001"/>
      <c r="K173" s="2001"/>
      <c r="L173" s="2001"/>
      <c r="M173" s="2001"/>
      <c r="N173" s="2002"/>
      <c r="O173" s="981"/>
      <c r="P173" s="1995"/>
      <c r="Q173" s="1996"/>
      <c r="R173" s="1996"/>
      <c r="S173" s="1996"/>
      <c r="T173" s="1996"/>
      <c r="U173" s="1996"/>
      <c r="V173" s="1996"/>
      <c r="W173" s="1996"/>
      <c r="X173" s="1996"/>
      <c r="Y173" s="1996"/>
      <c r="Z173" s="1996"/>
      <c r="AA173" s="1996"/>
      <c r="AB173" s="1996"/>
      <c r="AC173" s="1996"/>
      <c r="AD173" s="1996"/>
      <c r="AE173" s="1996"/>
      <c r="AF173" s="1996"/>
      <c r="AG173" s="1996"/>
      <c r="AH173" s="1996"/>
      <c r="AI173" s="1996"/>
      <c r="AJ173" s="1996"/>
      <c r="AK173" s="1996"/>
      <c r="AL173" s="1996"/>
      <c r="AM173" s="1996"/>
      <c r="AN173" s="1996"/>
      <c r="AO173" s="1997"/>
      <c r="AP173" s="981"/>
      <c r="AQ173" s="981"/>
      <c r="AR173" s="981"/>
      <c r="AS173" s="981"/>
      <c r="AT173" s="981"/>
      <c r="AU173" s="981"/>
      <c r="AV173" s="981"/>
      <c r="AW173" s="981"/>
      <c r="AX173" s="981"/>
      <c r="AY173" s="981"/>
      <c r="AZ173" s="981"/>
      <c r="BA173" s="981"/>
      <c r="BB173" s="981"/>
      <c r="BC173" s="981"/>
      <c r="BD173" s="981"/>
      <c r="BE173" s="984"/>
    </row>
    <row r="174" spans="1:57" ht="15.75" customHeight="1">
      <c r="A174" s="981"/>
      <c r="B174" s="981"/>
      <c r="C174" s="1940"/>
      <c r="D174" s="1941"/>
      <c r="E174" s="1941"/>
      <c r="F174" s="1941"/>
      <c r="G174" s="1941"/>
      <c r="H174" s="1941"/>
      <c r="I174" s="2001"/>
      <c r="J174" s="2001"/>
      <c r="K174" s="2001"/>
      <c r="L174" s="2001"/>
      <c r="M174" s="2001"/>
      <c r="N174" s="2002"/>
      <c r="O174" s="981"/>
      <c r="P174" s="1995"/>
      <c r="Q174" s="1996"/>
      <c r="R174" s="1996"/>
      <c r="S174" s="1996"/>
      <c r="T174" s="1996"/>
      <c r="U174" s="1996"/>
      <c r="V174" s="1996"/>
      <c r="W174" s="1996"/>
      <c r="X174" s="1996"/>
      <c r="Y174" s="1996"/>
      <c r="Z174" s="1996"/>
      <c r="AA174" s="1996"/>
      <c r="AB174" s="1996"/>
      <c r="AC174" s="1996"/>
      <c r="AD174" s="1996"/>
      <c r="AE174" s="1996"/>
      <c r="AF174" s="1996"/>
      <c r="AG174" s="1996"/>
      <c r="AH174" s="1996"/>
      <c r="AI174" s="1996"/>
      <c r="AJ174" s="1996"/>
      <c r="AK174" s="1996"/>
      <c r="AL174" s="1996"/>
      <c r="AM174" s="1996"/>
      <c r="AN174" s="1996"/>
      <c r="AO174" s="1997"/>
      <c r="AP174" s="981"/>
      <c r="AQ174" s="981"/>
      <c r="AR174" s="981"/>
      <c r="AS174" s="981"/>
      <c r="AT174" s="981"/>
      <c r="AU174" s="981"/>
      <c r="AV174" s="981"/>
      <c r="AW174" s="981"/>
      <c r="AX174" s="981"/>
      <c r="AY174" s="981"/>
      <c r="AZ174" s="981"/>
      <c r="BA174" s="981"/>
      <c r="BB174" s="981"/>
      <c r="BC174" s="981"/>
      <c r="BD174" s="981"/>
      <c r="BE174" s="984"/>
    </row>
    <row r="175" spans="1:57" ht="15.75" customHeight="1" thickBot="1">
      <c r="A175" s="981"/>
      <c r="B175" s="981"/>
      <c r="C175" s="2003"/>
      <c r="D175" s="2004"/>
      <c r="E175" s="2004"/>
      <c r="F175" s="2004"/>
      <c r="G175" s="2004"/>
      <c r="H175" s="2004"/>
      <c r="I175" s="2005"/>
      <c r="J175" s="2005"/>
      <c r="K175" s="2005"/>
      <c r="L175" s="2005"/>
      <c r="M175" s="2005"/>
      <c r="N175" s="2006"/>
      <c r="O175" s="981"/>
      <c r="P175" s="1998"/>
      <c r="Q175" s="1999"/>
      <c r="R175" s="1999"/>
      <c r="S175" s="1999"/>
      <c r="T175" s="1999"/>
      <c r="U175" s="1999"/>
      <c r="V175" s="1999"/>
      <c r="W175" s="1999"/>
      <c r="X175" s="1999"/>
      <c r="Y175" s="1999"/>
      <c r="Z175" s="1999"/>
      <c r="AA175" s="1999"/>
      <c r="AB175" s="1999"/>
      <c r="AC175" s="1999"/>
      <c r="AD175" s="1999"/>
      <c r="AE175" s="1999"/>
      <c r="AF175" s="1999"/>
      <c r="AG175" s="1999"/>
      <c r="AH175" s="1999"/>
      <c r="AI175" s="1999"/>
      <c r="AJ175" s="1999"/>
      <c r="AK175" s="1999"/>
      <c r="AL175" s="1999"/>
      <c r="AM175" s="1999"/>
      <c r="AN175" s="1999"/>
      <c r="AO175" s="2000"/>
      <c r="AP175" s="981"/>
      <c r="AQ175" s="981"/>
      <c r="AR175" s="981"/>
      <c r="AS175" s="981"/>
      <c r="AT175" s="981"/>
      <c r="AU175" s="981"/>
      <c r="AV175" s="981"/>
      <c r="AW175" s="981"/>
      <c r="AX175" s="981"/>
      <c r="AY175" s="981"/>
      <c r="AZ175" s="981"/>
      <c r="BA175" s="981"/>
      <c r="BB175" s="981"/>
      <c r="BC175" s="981"/>
      <c r="BD175" s="981"/>
      <c r="BE175" s="984"/>
    </row>
    <row r="176" spans="1:57" ht="15.75" customHeight="1" thickBot="1">
      <c r="A176" s="981"/>
      <c r="B176" s="981"/>
      <c r="C176" s="981"/>
      <c r="D176" s="981"/>
      <c r="E176" s="981"/>
      <c r="F176" s="981"/>
      <c r="G176" s="981"/>
      <c r="H176" s="981"/>
      <c r="I176" s="981"/>
      <c r="J176" s="981"/>
      <c r="K176" s="981"/>
      <c r="L176" s="981"/>
      <c r="M176" s="981"/>
      <c r="N176" s="981"/>
      <c r="O176" s="981"/>
      <c r="P176" s="981"/>
      <c r="Q176" s="981"/>
      <c r="R176" s="981"/>
      <c r="S176" s="981"/>
      <c r="T176" s="981"/>
      <c r="U176" s="981"/>
      <c r="V176" s="981"/>
      <c r="W176" s="981"/>
      <c r="X176" s="981"/>
      <c r="Y176" s="981"/>
      <c r="Z176" s="981"/>
      <c r="AA176" s="981"/>
      <c r="AB176" s="981"/>
      <c r="AC176" s="981"/>
      <c r="AD176" s="981"/>
      <c r="AE176" s="981"/>
      <c r="AF176" s="981"/>
      <c r="AG176" s="981"/>
      <c r="AH176" s="981"/>
      <c r="AI176" s="981"/>
      <c r="AJ176" s="981"/>
      <c r="AK176" s="981"/>
      <c r="AL176" s="981"/>
      <c r="AM176" s="981"/>
      <c r="AN176" s="981"/>
      <c r="AO176" s="981"/>
      <c r="AP176" s="981"/>
      <c r="AQ176" s="981"/>
      <c r="AR176" s="981"/>
      <c r="AS176" s="981"/>
      <c r="AT176" s="981"/>
      <c r="AU176" s="981"/>
      <c r="AV176" s="981"/>
      <c r="AW176" s="981"/>
      <c r="AX176" s="981"/>
      <c r="AY176" s="981"/>
      <c r="AZ176" s="981"/>
      <c r="BA176" s="981"/>
      <c r="BB176" s="981"/>
      <c r="BC176" s="981"/>
      <c r="BD176" s="981"/>
      <c r="BE176" s="984"/>
    </row>
    <row r="177" spans="1:57" ht="15.75" customHeight="1">
      <c r="A177" s="981"/>
      <c r="B177" s="981"/>
      <c r="C177" s="1969" t="s">
        <v>1940</v>
      </c>
      <c r="D177" s="1970"/>
      <c r="E177" s="1970"/>
      <c r="F177" s="1970"/>
      <c r="G177" s="1970"/>
      <c r="H177" s="1970"/>
      <c r="I177" s="1970"/>
      <c r="J177" s="1970"/>
      <c r="K177" s="1970"/>
      <c r="L177" s="1970"/>
      <c r="M177" s="1970"/>
      <c r="N177" s="1970"/>
      <c r="O177" s="1970"/>
      <c r="P177" s="1970"/>
      <c r="Q177" s="1970"/>
      <c r="R177" s="1970"/>
      <c r="S177" s="1970"/>
      <c r="T177" s="1970"/>
      <c r="U177" s="1970"/>
      <c r="V177" s="1970"/>
      <c r="W177" s="1970"/>
      <c r="X177" s="1970"/>
      <c r="Y177" s="1970"/>
      <c r="Z177" s="1970"/>
      <c r="AA177" s="1970"/>
      <c r="AB177" s="1970"/>
      <c r="AC177" s="1970"/>
      <c r="AD177" s="1970"/>
      <c r="AE177" s="1971"/>
      <c r="AF177" s="981"/>
      <c r="AG177" s="981"/>
      <c r="AH177" s="1854"/>
      <c r="AI177" s="1854"/>
      <c r="AJ177" s="1854"/>
      <c r="AK177" s="1854"/>
      <c r="AL177" s="1854"/>
      <c r="AM177" s="1854"/>
      <c r="AN177" s="1854"/>
      <c r="AO177" s="1854"/>
      <c r="AP177" s="1854"/>
      <c r="AQ177" s="1854"/>
      <c r="AR177" s="1854"/>
      <c r="AS177" s="1854"/>
      <c r="AT177" s="1854"/>
      <c r="AU177" s="1854"/>
      <c r="AV177" s="1854"/>
      <c r="AW177" s="1854"/>
      <c r="AX177" s="1854"/>
      <c r="AY177" s="1854"/>
      <c r="AZ177" s="1854"/>
      <c r="BA177" s="1854"/>
      <c r="BB177" s="1854"/>
      <c r="BC177" s="1854"/>
      <c r="BD177" s="1854"/>
      <c r="BE177" s="1854"/>
    </row>
    <row r="178" spans="1:57" ht="15.75" customHeight="1" thickBot="1">
      <c r="A178" s="981"/>
      <c r="B178" s="981"/>
      <c r="C178" s="1972"/>
      <c r="D178" s="1973"/>
      <c r="E178" s="1973"/>
      <c r="F178" s="1973"/>
      <c r="G178" s="1973"/>
      <c r="H178" s="1973"/>
      <c r="I178" s="1973"/>
      <c r="J178" s="1973"/>
      <c r="K178" s="1973"/>
      <c r="L178" s="1973"/>
      <c r="M178" s="1973"/>
      <c r="N178" s="1973"/>
      <c r="O178" s="1973"/>
      <c r="P178" s="1973"/>
      <c r="Q178" s="1973"/>
      <c r="R178" s="1973"/>
      <c r="S178" s="1973"/>
      <c r="T178" s="1973"/>
      <c r="U178" s="1973"/>
      <c r="V178" s="1973"/>
      <c r="W178" s="1973"/>
      <c r="X178" s="1973"/>
      <c r="Y178" s="1973"/>
      <c r="Z178" s="1973"/>
      <c r="AA178" s="1973"/>
      <c r="AB178" s="1973"/>
      <c r="AC178" s="1973"/>
      <c r="AD178" s="1973"/>
      <c r="AE178" s="1974"/>
      <c r="AF178" s="981"/>
      <c r="AG178" s="981"/>
      <c r="AH178" s="1854"/>
      <c r="AI178" s="1854"/>
      <c r="AJ178" s="1854"/>
      <c r="AK178" s="1854"/>
      <c r="AL178" s="1854"/>
      <c r="AM178" s="1854"/>
      <c r="AN178" s="1854"/>
      <c r="AO178" s="1854"/>
      <c r="AP178" s="1854"/>
      <c r="AQ178" s="1854"/>
      <c r="AR178" s="1854"/>
      <c r="AS178" s="1854"/>
      <c r="AT178" s="1854"/>
      <c r="AU178" s="1854"/>
      <c r="AV178" s="1854"/>
      <c r="AW178" s="1854"/>
      <c r="AX178" s="1854"/>
      <c r="AY178" s="1854"/>
      <c r="AZ178" s="1854"/>
      <c r="BA178" s="1854"/>
      <c r="BB178" s="1854"/>
      <c r="BC178" s="1854"/>
      <c r="BD178" s="1854"/>
      <c r="BE178" s="1854"/>
    </row>
    <row r="179" spans="1:57" ht="15.75" customHeight="1">
      <c r="A179" s="981"/>
      <c r="B179" s="981"/>
      <c r="C179" s="1978" t="s">
        <v>1928</v>
      </c>
      <c r="D179" s="1979"/>
      <c r="E179" s="1979"/>
      <c r="F179" s="1979"/>
      <c r="G179" s="1979"/>
      <c r="H179" s="1979"/>
      <c r="I179" s="1979"/>
      <c r="J179" s="1979"/>
      <c r="K179" s="1979"/>
      <c r="L179" s="1979"/>
      <c r="M179" s="1979"/>
      <c r="N179" s="1979" t="s">
        <v>1941</v>
      </c>
      <c r="O179" s="1979"/>
      <c r="P179" s="1979"/>
      <c r="Q179" s="1979"/>
      <c r="R179" s="1979"/>
      <c r="S179" s="1979"/>
      <c r="T179" s="1979"/>
      <c r="U179" s="1980" t="s">
        <v>1928</v>
      </c>
      <c r="V179" s="1980"/>
      <c r="W179" s="1980"/>
      <c r="X179" s="1980"/>
      <c r="Y179" s="1980"/>
      <c r="Z179" s="1980"/>
      <c r="AA179" s="1980"/>
      <c r="AB179" s="1980"/>
      <c r="AC179" s="1980"/>
      <c r="AD179" s="1980"/>
      <c r="AE179" s="1981"/>
      <c r="AF179" s="981"/>
      <c r="AG179" s="981"/>
      <c r="AH179" s="1854"/>
      <c r="AI179" s="1854"/>
      <c r="AJ179" s="1854"/>
      <c r="AK179" s="1854"/>
      <c r="AL179" s="1854"/>
      <c r="AM179" s="1854"/>
      <c r="AN179" s="1854"/>
      <c r="AO179" s="1854"/>
      <c r="AP179" s="1854"/>
      <c r="AQ179" s="1854"/>
      <c r="AR179" s="1854"/>
      <c r="AS179" s="1854"/>
      <c r="AT179" s="1854"/>
      <c r="AU179" s="1854"/>
      <c r="AV179" s="1854"/>
      <c r="AW179" s="1854"/>
      <c r="AX179" s="1854"/>
      <c r="AY179" s="1854"/>
      <c r="AZ179" s="1854"/>
      <c r="BA179" s="1854"/>
      <c r="BB179" s="1854"/>
      <c r="BC179" s="1854"/>
      <c r="BD179" s="1854"/>
      <c r="BE179" s="1854"/>
    </row>
    <row r="180" spans="1:57" ht="15.75" customHeight="1">
      <c r="A180" s="981"/>
      <c r="B180" s="981"/>
      <c r="C180" s="1957" t="s">
        <v>1942</v>
      </c>
      <c r="D180" s="1958"/>
      <c r="E180" s="1958"/>
      <c r="F180" s="1958"/>
      <c r="G180" s="1958"/>
      <c r="H180" s="1958"/>
      <c r="I180" s="1958"/>
      <c r="J180" s="1958"/>
      <c r="K180" s="1958"/>
      <c r="L180" s="1958"/>
      <c r="M180" s="1958"/>
      <c r="N180" s="1968">
        <f>'Sources and Uses Budget'!B105</f>
        <v>74548220</v>
      </c>
      <c r="O180" s="1968"/>
      <c r="P180" s="1968"/>
      <c r="Q180" s="1968"/>
      <c r="R180" s="1968"/>
      <c r="S180" s="1968"/>
      <c r="T180" s="1968"/>
      <c r="U180" s="1982"/>
      <c r="V180" s="1982"/>
      <c r="W180" s="1982"/>
      <c r="X180" s="1982"/>
      <c r="Y180" s="1982"/>
      <c r="Z180" s="1982"/>
      <c r="AA180" s="1982"/>
      <c r="AB180" s="1982"/>
      <c r="AC180" s="1982"/>
      <c r="AD180" s="1982"/>
      <c r="AE180" s="1983"/>
      <c r="AF180" s="981"/>
      <c r="AG180" s="981"/>
      <c r="AH180" s="1854"/>
      <c r="AI180" s="1854"/>
      <c r="AJ180" s="1854"/>
      <c r="AK180" s="1854"/>
      <c r="AL180" s="1854"/>
      <c r="AM180" s="1854"/>
      <c r="AN180" s="1854"/>
      <c r="AO180" s="1854"/>
      <c r="AP180" s="1854"/>
      <c r="AQ180" s="1854"/>
      <c r="AR180" s="1854"/>
      <c r="AS180" s="1854"/>
      <c r="AT180" s="1854"/>
      <c r="AU180" s="1854"/>
      <c r="AV180" s="1854"/>
      <c r="AW180" s="1854"/>
      <c r="AX180" s="1854"/>
      <c r="AY180" s="1854"/>
      <c r="AZ180" s="1854"/>
      <c r="BA180" s="1854"/>
      <c r="BB180" s="1854"/>
      <c r="BC180" s="1854"/>
      <c r="BD180" s="1854"/>
      <c r="BE180" s="1854"/>
    </row>
    <row r="181" spans="1:57" ht="15.75" customHeight="1">
      <c r="A181" s="981"/>
      <c r="B181" s="981"/>
      <c r="C181" s="1957" t="s">
        <v>1943</v>
      </c>
      <c r="D181" s="1958"/>
      <c r="E181" s="1958"/>
      <c r="F181" s="1958"/>
      <c r="G181" s="1958"/>
      <c r="H181" s="1958"/>
      <c r="I181" s="1958"/>
      <c r="J181" s="1958"/>
      <c r="K181" s="1958"/>
      <c r="L181" s="1958"/>
      <c r="M181" s="1958"/>
      <c r="N181" s="1968">
        <f>N180/J29</f>
        <v>745482.2</v>
      </c>
      <c r="O181" s="1968"/>
      <c r="P181" s="1968"/>
      <c r="Q181" s="1968"/>
      <c r="R181" s="1968"/>
      <c r="S181" s="1968"/>
      <c r="T181" s="1968"/>
      <c r="U181" s="1134"/>
      <c r="V181" s="1134"/>
      <c r="W181" s="1134"/>
      <c r="X181" s="1134"/>
      <c r="Y181" s="1134"/>
      <c r="Z181" s="1134"/>
      <c r="AA181" s="1134"/>
      <c r="AB181" s="1134"/>
      <c r="AC181" s="1134"/>
      <c r="AD181" s="1134"/>
      <c r="AE181" s="1135"/>
      <c r="AF181" s="981"/>
      <c r="AG181" s="981"/>
      <c r="AH181" s="1854"/>
      <c r="AI181" s="1854"/>
      <c r="AJ181" s="1854"/>
      <c r="AK181" s="1854"/>
      <c r="AL181" s="1854"/>
      <c r="AM181" s="1854"/>
      <c r="AN181" s="1854"/>
      <c r="AO181" s="1854"/>
      <c r="AP181" s="1854"/>
      <c r="AQ181" s="1854"/>
      <c r="AR181" s="1854"/>
      <c r="AS181" s="1854"/>
      <c r="AT181" s="1854"/>
      <c r="AU181" s="1854"/>
      <c r="AV181" s="1854"/>
      <c r="AW181" s="1854"/>
      <c r="AX181" s="1854"/>
      <c r="AY181" s="1854"/>
      <c r="AZ181" s="1854"/>
      <c r="BA181" s="1854"/>
      <c r="BB181" s="1854"/>
      <c r="BC181" s="1854"/>
      <c r="BD181" s="1854"/>
      <c r="BE181" s="1854"/>
    </row>
    <row r="182" spans="1:57" ht="15.75" customHeight="1">
      <c r="A182" s="981"/>
      <c r="B182" s="981"/>
      <c r="C182" s="1984" t="s">
        <v>1944</v>
      </c>
      <c r="D182" s="1985"/>
      <c r="E182" s="1985"/>
      <c r="F182" s="1985"/>
      <c r="G182" s="1985"/>
      <c r="H182" s="1985"/>
      <c r="I182" s="1985"/>
      <c r="J182" s="1985"/>
      <c r="K182" s="1985"/>
      <c r="L182" s="1985"/>
      <c r="M182" s="1985"/>
      <c r="N182" s="1986">
        <v>0</v>
      </c>
      <c r="O182" s="1986"/>
      <c r="P182" s="1986"/>
      <c r="Q182" s="1986"/>
      <c r="R182" s="1986"/>
      <c r="S182" s="1986"/>
      <c r="T182" s="1986"/>
      <c r="U182" s="1944"/>
      <c r="V182" s="1944"/>
      <c r="W182" s="1944"/>
      <c r="X182" s="1944"/>
      <c r="Y182" s="1944"/>
      <c r="Z182" s="1944"/>
      <c r="AA182" s="1944"/>
      <c r="AB182" s="1944"/>
      <c r="AC182" s="1944"/>
      <c r="AD182" s="1944"/>
      <c r="AE182" s="1945"/>
      <c r="AF182" s="981"/>
      <c r="AG182" s="981"/>
      <c r="AH182" s="1854"/>
      <c r="AI182" s="1854"/>
      <c r="AJ182" s="1854"/>
      <c r="AK182" s="1854"/>
      <c r="AL182" s="1854"/>
      <c r="AM182" s="1854"/>
      <c r="AN182" s="1854"/>
      <c r="AO182" s="1854"/>
      <c r="AP182" s="1854"/>
      <c r="AQ182" s="1854"/>
      <c r="AR182" s="1854"/>
      <c r="AS182" s="1854"/>
      <c r="AT182" s="1854"/>
      <c r="AU182" s="1854"/>
      <c r="AV182" s="1854"/>
      <c r="AW182" s="1854"/>
      <c r="AX182" s="1854"/>
      <c r="AY182" s="1854"/>
      <c r="AZ182" s="1854"/>
      <c r="BA182" s="1854"/>
      <c r="BB182" s="1854"/>
      <c r="BC182" s="1854"/>
      <c r="BD182" s="1854"/>
      <c r="BE182" s="1854"/>
    </row>
    <row r="183" spans="1:57" ht="15.75" customHeight="1" thickBot="1">
      <c r="A183" s="981"/>
      <c r="B183" s="981"/>
      <c r="C183" s="1957" t="s">
        <v>1945</v>
      </c>
      <c r="D183" s="1958"/>
      <c r="E183" s="1958"/>
      <c r="F183" s="1958"/>
      <c r="G183" s="1958"/>
      <c r="H183" s="1958"/>
      <c r="I183" s="1958"/>
      <c r="J183" s="1958"/>
      <c r="K183" s="1958"/>
      <c r="L183" s="1958"/>
      <c r="M183" s="1958"/>
      <c r="N183" s="1987">
        <f>SUM('Sources and Uses Budget'!B85:B86)</f>
        <v>3045556</v>
      </c>
      <c r="O183" s="1987"/>
      <c r="P183" s="1987"/>
      <c r="Q183" s="1987"/>
      <c r="R183" s="1987"/>
      <c r="S183" s="1987"/>
      <c r="T183" s="1987"/>
      <c r="U183" s="1944"/>
      <c r="V183" s="1944"/>
      <c r="W183" s="1944"/>
      <c r="X183" s="1944"/>
      <c r="Y183" s="1944"/>
      <c r="Z183" s="1944"/>
      <c r="AA183" s="1944"/>
      <c r="AB183" s="1944"/>
      <c r="AC183" s="1944"/>
      <c r="AD183" s="1944"/>
      <c r="AE183" s="1945"/>
      <c r="AF183" s="981"/>
      <c r="AG183" s="981"/>
      <c r="AH183" s="1854"/>
      <c r="AI183" s="1854"/>
      <c r="AJ183" s="1854"/>
      <c r="AK183" s="1854"/>
      <c r="AL183" s="1854"/>
      <c r="AM183" s="1854"/>
      <c r="AN183" s="1854"/>
      <c r="AO183" s="1854"/>
      <c r="AP183" s="1854"/>
      <c r="AQ183" s="1854"/>
      <c r="AR183" s="1854"/>
      <c r="AS183" s="1854"/>
      <c r="AT183" s="1854"/>
      <c r="AU183" s="1854"/>
      <c r="AV183" s="1854"/>
      <c r="AW183" s="1854"/>
      <c r="AX183" s="1854"/>
      <c r="AY183" s="1854"/>
      <c r="AZ183" s="1854"/>
      <c r="BA183" s="1854"/>
      <c r="BB183" s="1854"/>
      <c r="BC183" s="1854"/>
      <c r="BD183" s="1854"/>
      <c r="BE183" s="1854"/>
    </row>
    <row r="184" spans="1:57" ht="15.75" customHeight="1" thickBot="1">
      <c r="A184" s="981"/>
      <c r="B184" s="981"/>
      <c r="C184" s="1957" t="s">
        <v>1946</v>
      </c>
      <c r="D184" s="1958"/>
      <c r="E184" s="1958"/>
      <c r="F184" s="1958"/>
      <c r="G184" s="1958"/>
      <c r="H184" s="1958"/>
      <c r="I184" s="1958"/>
      <c r="J184" s="1958"/>
      <c r="K184" s="1958"/>
      <c r="L184" s="1958"/>
      <c r="M184" s="1958"/>
      <c r="N184" s="1987">
        <f>'Sources and Uses Budget'!B8</f>
        <v>0</v>
      </c>
      <c r="O184" s="1987"/>
      <c r="P184" s="1987"/>
      <c r="Q184" s="1987"/>
      <c r="R184" s="1987"/>
      <c r="S184" s="1987"/>
      <c r="T184" s="1987"/>
      <c r="U184" s="1944"/>
      <c r="V184" s="1944"/>
      <c r="W184" s="1944"/>
      <c r="X184" s="1944"/>
      <c r="Y184" s="1944"/>
      <c r="Z184" s="1944"/>
      <c r="AA184" s="1944"/>
      <c r="AB184" s="1944"/>
      <c r="AC184" s="1944"/>
      <c r="AD184" s="1944"/>
      <c r="AE184" s="1945"/>
      <c r="AF184" s="981"/>
      <c r="AG184" s="981"/>
      <c r="AH184" s="1954" t="s">
        <v>1947</v>
      </c>
      <c r="AI184" s="1955"/>
      <c r="AJ184" s="1955"/>
      <c r="AK184" s="1955"/>
      <c r="AL184" s="1955"/>
      <c r="AM184" s="1955"/>
      <c r="AN184" s="1955"/>
      <c r="AO184" s="1955"/>
      <c r="AP184" s="1955"/>
      <c r="AQ184" s="1955"/>
      <c r="AR184" s="1955"/>
      <c r="AS184" s="1955"/>
      <c r="AT184" s="1955"/>
      <c r="AU184" s="1955"/>
      <c r="AV184" s="1955"/>
      <c r="AW184" s="1955"/>
      <c r="AX184" s="1955"/>
      <c r="AY184" s="1955"/>
      <c r="AZ184" s="1955"/>
      <c r="BA184" s="1955"/>
      <c r="BB184" s="1955"/>
      <c r="BC184" s="1955"/>
      <c r="BD184" s="1955"/>
      <c r="BE184" s="1956"/>
    </row>
    <row r="185" spans="1:57" ht="15.75" customHeight="1">
      <c r="A185" s="981"/>
      <c r="B185" s="981"/>
      <c r="C185" s="1957" t="s">
        <v>1948</v>
      </c>
      <c r="D185" s="1958"/>
      <c r="E185" s="1958"/>
      <c r="F185" s="1958"/>
      <c r="G185" s="1958"/>
      <c r="H185" s="1958"/>
      <c r="I185" s="1958"/>
      <c r="J185" s="1958"/>
      <c r="K185" s="1958"/>
      <c r="L185" s="1958"/>
      <c r="M185" s="1958"/>
      <c r="N185" s="1943">
        <v>0</v>
      </c>
      <c r="O185" s="1943"/>
      <c r="P185" s="1943"/>
      <c r="Q185" s="1943"/>
      <c r="R185" s="1943"/>
      <c r="S185" s="1943"/>
      <c r="T185" s="1943"/>
      <c r="U185" s="1944"/>
      <c r="V185" s="1944"/>
      <c r="W185" s="1944"/>
      <c r="X185" s="1944"/>
      <c r="Y185" s="1944"/>
      <c r="Z185" s="1944"/>
      <c r="AA185" s="1944"/>
      <c r="AB185" s="1944"/>
      <c r="AC185" s="1944"/>
      <c r="AD185" s="1944"/>
      <c r="AE185" s="1945"/>
      <c r="AF185" s="981"/>
      <c r="AG185" s="981"/>
      <c r="AH185" s="1959" t="s">
        <v>1947</v>
      </c>
      <c r="AI185" s="1960"/>
      <c r="AJ185" s="1960"/>
      <c r="AK185" s="1960"/>
      <c r="AL185" s="1960"/>
      <c r="AM185" s="1960"/>
      <c r="AN185" s="1960"/>
      <c r="AO185" s="1960"/>
      <c r="AP185" s="1960"/>
      <c r="AQ185" s="1960"/>
      <c r="AR185" s="1960"/>
      <c r="AS185" s="1960"/>
      <c r="AT185" s="1960"/>
      <c r="AU185" s="1961">
        <v>0</v>
      </c>
      <c r="AV185" s="1961"/>
      <c r="AW185" s="1961"/>
      <c r="AX185" s="1961"/>
      <c r="AY185" s="1961"/>
      <c r="AZ185" s="1961"/>
      <c r="BA185" s="1961"/>
      <c r="BB185" s="1961"/>
      <c r="BC185" s="1962"/>
      <c r="BD185" s="1963"/>
      <c r="BE185" s="1964"/>
    </row>
    <row r="186" spans="1:57" ht="15.75" customHeight="1">
      <c r="A186" s="981"/>
      <c r="B186" s="981"/>
      <c r="C186" s="1957" t="s">
        <v>1949</v>
      </c>
      <c r="D186" s="1958"/>
      <c r="E186" s="1958"/>
      <c r="F186" s="1958"/>
      <c r="G186" s="1958"/>
      <c r="H186" s="1958"/>
      <c r="I186" s="1958"/>
      <c r="J186" s="1958"/>
      <c r="K186" s="1958"/>
      <c r="L186" s="1958"/>
      <c r="M186" s="1958"/>
      <c r="N186" s="1943">
        <v>0</v>
      </c>
      <c r="O186" s="1943"/>
      <c r="P186" s="1943"/>
      <c r="Q186" s="1943"/>
      <c r="R186" s="1943"/>
      <c r="S186" s="1943"/>
      <c r="T186" s="1943"/>
      <c r="U186" s="1944"/>
      <c r="V186" s="1944"/>
      <c r="W186" s="1944"/>
      <c r="X186" s="1944"/>
      <c r="Y186" s="1944"/>
      <c r="Z186" s="1944"/>
      <c r="AA186" s="1944"/>
      <c r="AB186" s="1944"/>
      <c r="AC186" s="1944"/>
      <c r="AD186" s="1944"/>
      <c r="AE186" s="1945"/>
      <c r="AF186" s="981"/>
      <c r="AG186" s="981"/>
      <c r="AH186" s="1975" t="s">
        <v>1950</v>
      </c>
      <c r="AI186" s="1976"/>
      <c r="AJ186" s="1976"/>
      <c r="AK186" s="1976"/>
      <c r="AL186" s="1976"/>
      <c r="AM186" s="1976"/>
      <c r="AN186" s="1976"/>
      <c r="AO186" s="1976"/>
      <c r="AP186" s="1976"/>
      <c r="AQ186" s="1976"/>
      <c r="AR186" s="1976"/>
      <c r="AS186" s="1976"/>
      <c r="AT186" s="1976"/>
      <c r="AU186" s="1977"/>
      <c r="AV186" s="1977"/>
      <c r="AW186" s="1977"/>
      <c r="AX186" s="1977"/>
      <c r="AY186" s="1977"/>
      <c r="AZ186" s="1977"/>
      <c r="BA186" s="1977"/>
      <c r="BB186" s="1977"/>
      <c r="BC186" s="1965"/>
      <c r="BD186" s="1966"/>
      <c r="BE186" s="1967"/>
    </row>
    <row r="187" spans="1:57" ht="15.75" customHeight="1">
      <c r="A187" s="981"/>
      <c r="B187" s="981"/>
      <c r="C187" s="1949" t="s">
        <v>1064</v>
      </c>
      <c r="D187" s="1950"/>
      <c r="E187" s="1942" t="s">
        <v>1935</v>
      </c>
      <c r="F187" s="1942"/>
      <c r="G187" s="1942"/>
      <c r="H187" s="1942"/>
      <c r="I187" s="1942"/>
      <c r="J187" s="1942"/>
      <c r="K187" s="1942"/>
      <c r="L187" s="1942"/>
      <c r="M187" s="1942"/>
      <c r="N187" s="1943">
        <v>0</v>
      </c>
      <c r="O187" s="1943"/>
      <c r="P187" s="1943"/>
      <c r="Q187" s="1943"/>
      <c r="R187" s="1943"/>
      <c r="S187" s="1943"/>
      <c r="T187" s="1943"/>
      <c r="U187" s="1944"/>
      <c r="V187" s="1944"/>
      <c r="W187" s="1944"/>
      <c r="X187" s="1944"/>
      <c r="Y187" s="1944"/>
      <c r="Z187" s="1944"/>
      <c r="AA187" s="1944"/>
      <c r="AB187" s="1944"/>
      <c r="AC187" s="1944"/>
      <c r="AD187" s="1944"/>
      <c r="AE187" s="1945"/>
      <c r="AF187" s="981"/>
      <c r="AG187" s="981"/>
      <c r="AH187" s="1951" t="s">
        <v>1951</v>
      </c>
      <c r="AI187" s="1952"/>
      <c r="AJ187" s="1952"/>
      <c r="AK187" s="1952"/>
      <c r="AL187" s="1952"/>
      <c r="AM187" s="1952"/>
      <c r="AN187" s="1952"/>
      <c r="AO187" s="1952"/>
      <c r="AP187" s="1952"/>
      <c r="AQ187" s="1952"/>
      <c r="AR187" s="1952"/>
      <c r="AS187" s="1952"/>
      <c r="AT187" s="1952"/>
      <c r="AU187" s="1953">
        <f>SUM(AU185:BB186)</f>
        <v>0</v>
      </c>
      <c r="AV187" s="1953"/>
      <c r="AW187" s="1953"/>
      <c r="AX187" s="1953"/>
      <c r="AY187" s="1953"/>
      <c r="AZ187" s="1953"/>
      <c r="BA187" s="1953"/>
      <c r="BB187" s="1953"/>
      <c r="BC187" s="1965"/>
      <c r="BD187" s="1966"/>
      <c r="BE187" s="1967"/>
    </row>
    <row r="188" spans="1:57" ht="15.75" customHeight="1" thickBot="1">
      <c r="A188" s="981"/>
      <c r="B188" s="981"/>
      <c r="C188" s="1940" t="s">
        <v>1064</v>
      </c>
      <c r="D188" s="1941"/>
      <c r="E188" s="1942" t="s">
        <v>1935</v>
      </c>
      <c r="F188" s="1942"/>
      <c r="G188" s="1942"/>
      <c r="H188" s="1942"/>
      <c r="I188" s="1942"/>
      <c r="J188" s="1942"/>
      <c r="K188" s="1942"/>
      <c r="L188" s="1942"/>
      <c r="M188" s="1942"/>
      <c r="N188" s="1943">
        <v>0</v>
      </c>
      <c r="O188" s="1943"/>
      <c r="P188" s="1943"/>
      <c r="Q188" s="1943"/>
      <c r="R188" s="1943"/>
      <c r="S188" s="1943"/>
      <c r="T188" s="1943"/>
      <c r="U188" s="1944"/>
      <c r="V188" s="1944"/>
      <c r="W188" s="1944"/>
      <c r="X188" s="1944"/>
      <c r="Y188" s="1944"/>
      <c r="Z188" s="1944"/>
      <c r="AA188" s="1944"/>
      <c r="AB188" s="1944"/>
      <c r="AC188" s="1944"/>
      <c r="AD188" s="1944"/>
      <c r="AE188" s="1945"/>
      <c r="AF188" s="981"/>
      <c r="AG188" s="981"/>
      <c r="AH188" s="1017"/>
      <c r="AI188" s="1018"/>
      <c r="AJ188" s="1018"/>
      <c r="AK188" s="1018"/>
      <c r="AL188" s="1018"/>
      <c r="AM188" s="1018"/>
      <c r="AN188" s="1018"/>
      <c r="AO188" s="1018"/>
      <c r="AP188" s="1018"/>
      <c r="AQ188" s="1018"/>
      <c r="AR188" s="1018"/>
      <c r="AS188" s="1018"/>
      <c r="AT188" s="1018"/>
      <c r="AU188" s="1018"/>
      <c r="AV188" s="1018"/>
      <c r="AW188" s="1018"/>
      <c r="AX188" s="1018"/>
      <c r="AY188" s="1018"/>
      <c r="AZ188" s="1018"/>
      <c r="BA188" s="1018"/>
      <c r="BB188" s="1018"/>
      <c r="BC188" s="1946"/>
      <c r="BD188" s="1947"/>
      <c r="BE188" s="1948"/>
    </row>
    <row r="189" spans="1:57" ht="15.75" customHeight="1" thickBot="1">
      <c r="A189" s="981"/>
      <c r="B189" s="981"/>
      <c r="C189" s="1928" t="s">
        <v>1064</v>
      </c>
      <c r="D189" s="1929"/>
      <c r="E189" s="1930" t="s">
        <v>1935</v>
      </c>
      <c r="F189" s="1930"/>
      <c r="G189" s="1930"/>
      <c r="H189" s="1930"/>
      <c r="I189" s="1930"/>
      <c r="J189" s="1930"/>
      <c r="K189" s="1930"/>
      <c r="L189" s="1930"/>
      <c r="M189" s="1931"/>
      <c r="N189" s="1932">
        <v>0</v>
      </c>
      <c r="O189" s="1932"/>
      <c r="P189" s="1932"/>
      <c r="Q189" s="1932"/>
      <c r="R189" s="1932"/>
      <c r="S189" s="1932"/>
      <c r="T189" s="1933"/>
      <c r="U189" s="1934"/>
      <c r="V189" s="1935"/>
      <c r="W189" s="1935"/>
      <c r="X189" s="1935"/>
      <c r="Y189" s="1935"/>
      <c r="Z189" s="1935"/>
      <c r="AA189" s="1935"/>
      <c r="AB189" s="1935"/>
      <c r="AC189" s="1935"/>
      <c r="AD189" s="1935"/>
      <c r="AE189" s="1936"/>
      <c r="AF189" s="981"/>
      <c r="AG189" s="981"/>
      <c r="AH189" s="1937" t="s">
        <v>1952</v>
      </c>
      <c r="AI189" s="1938"/>
      <c r="AJ189" s="1938"/>
      <c r="AK189" s="1938"/>
      <c r="AL189" s="1938"/>
      <c r="AM189" s="1938"/>
      <c r="AN189" s="1938"/>
      <c r="AO189" s="1938"/>
      <c r="AP189" s="1938"/>
      <c r="AQ189" s="1938"/>
      <c r="AR189" s="1938"/>
      <c r="AS189" s="1938"/>
      <c r="AT189" s="1938"/>
      <c r="AU189" s="1939"/>
      <c r="AV189" s="1939"/>
      <c r="AW189" s="1939"/>
      <c r="AX189" s="1939"/>
      <c r="AY189" s="1939"/>
      <c r="AZ189" s="1939"/>
      <c r="BA189" s="1939"/>
      <c r="BB189" s="1939"/>
      <c r="BC189" s="939"/>
      <c r="BD189" s="939"/>
      <c r="BE189" s="1019"/>
    </row>
    <row r="190" spans="1:57" ht="15.75" customHeight="1">
      <c r="A190" s="981"/>
      <c r="B190" s="981"/>
      <c r="C190" s="1911" t="s">
        <v>1953</v>
      </c>
      <c r="D190" s="1912"/>
      <c r="E190" s="1912"/>
      <c r="F190" s="1912"/>
      <c r="G190" s="1912"/>
      <c r="H190" s="1912"/>
      <c r="I190" s="1912"/>
      <c r="J190" s="1912"/>
      <c r="K190" s="1912"/>
      <c r="L190" s="1912"/>
      <c r="M190" s="1912"/>
      <c r="N190" s="1913">
        <f>SUM(N182:T189)</f>
        <v>3045556</v>
      </c>
      <c r="O190" s="1913"/>
      <c r="P190" s="1913"/>
      <c r="Q190" s="1913"/>
      <c r="R190" s="1913"/>
      <c r="S190" s="1913"/>
      <c r="T190" s="1914"/>
      <c r="U190" s="981"/>
      <c r="V190" s="981"/>
      <c r="W190" s="981"/>
      <c r="X190" s="981"/>
      <c r="Y190" s="981"/>
      <c r="Z190" s="981"/>
      <c r="AA190" s="981"/>
      <c r="AB190" s="981"/>
      <c r="AC190" s="981"/>
      <c r="AD190" s="981"/>
      <c r="AE190" s="981"/>
      <c r="AF190" s="981"/>
      <c r="AG190" s="981"/>
      <c r="AH190" s="1915" t="s">
        <v>1954</v>
      </c>
      <c r="AI190" s="1916"/>
      <c r="AJ190" s="1916"/>
      <c r="AK190" s="1916"/>
      <c r="AL190" s="1916"/>
      <c r="AM190" s="1916"/>
      <c r="AN190" s="1916"/>
      <c r="AO190" s="1916"/>
      <c r="AP190" s="1916"/>
      <c r="AQ190" s="1916"/>
      <c r="AR190" s="1916"/>
      <c r="AS190" s="1916"/>
      <c r="AT190" s="1916"/>
      <c r="AU190" s="1916"/>
      <c r="AV190" s="1916"/>
      <c r="AW190" s="1916"/>
      <c r="AX190" s="1916"/>
      <c r="AY190" s="1916"/>
      <c r="AZ190" s="1916"/>
      <c r="BA190" s="1916"/>
      <c r="BB190" s="1916"/>
      <c r="BC190" s="1916"/>
      <c r="BD190" s="1916"/>
      <c r="BE190" s="1917"/>
    </row>
    <row r="191" spans="1:57" ht="15.75" customHeight="1" thickBot="1">
      <c r="A191" s="981"/>
      <c r="B191" s="981"/>
      <c r="C191" s="1921" t="s">
        <v>1955</v>
      </c>
      <c r="D191" s="1922"/>
      <c r="E191" s="1922"/>
      <c r="F191" s="1922"/>
      <c r="G191" s="1922"/>
      <c r="H191" s="1922"/>
      <c r="I191" s="1922"/>
      <c r="J191" s="1922"/>
      <c r="K191" s="1922"/>
      <c r="L191" s="1922"/>
      <c r="M191" s="1922"/>
      <c r="N191" s="1923">
        <f>(N180-N190)/J29</f>
        <v>715026.64</v>
      </c>
      <c r="O191" s="1924"/>
      <c r="P191" s="1924"/>
      <c r="Q191" s="1924"/>
      <c r="R191" s="1924"/>
      <c r="S191" s="1924"/>
      <c r="T191" s="1925"/>
      <c r="U191" s="985"/>
      <c r="V191" s="981"/>
      <c r="W191" s="981"/>
      <c r="X191" s="981"/>
      <c r="Y191" s="981"/>
      <c r="Z191" s="981"/>
      <c r="AA191" s="981"/>
      <c r="AB191" s="981"/>
      <c r="AC191" s="981"/>
      <c r="AD191" s="981"/>
      <c r="AE191" s="981"/>
      <c r="AF191" s="981"/>
      <c r="AG191" s="981"/>
      <c r="AH191" s="1918"/>
      <c r="AI191" s="1919"/>
      <c r="AJ191" s="1919"/>
      <c r="AK191" s="1919"/>
      <c r="AL191" s="1919"/>
      <c r="AM191" s="1919"/>
      <c r="AN191" s="1919"/>
      <c r="AO191" s="1919"/>
      <c r="AP191" s="1919"/>
      <c r="AQ191" s="1919"/>
      <c r="AR191" s="1919"/>
      <c r="AS191" s="1919"/>
      <c r="AT191" s="1919"/>
      <c r="AU191" s="1919"/>
      <c r="AV191" s="1919"/>
      <c r="AW191" s="1919"/>
      <c r="AX191" s="1919"/>
      <c r="AY191" s="1919"/>
      <c r="AZ191" s="1919"/>
      <c r="BA191" s="1919"/>
      <c r="BB191" s="1919"/>
      <c r="BC191" s="1919"/>
      <c r="BD191" s="1919"/>
      <c r="BE191" s="1920"/>
    </row>
    <row r="192" spans="1:57" ht="15.75" customHeight="1">
      <c r="A192" s="981"/>
      <c r="B192" s="981"/>
      <c r="C192" s="981"/>
      <c r="D192" s="981"/>
      <c r="E192" s="981"/>
      <c r="F192" s="981"/>
      <c r="G192" s="981"/>
      <c r="H192" s="981"/>
      <c r="I192" s="981"/>
      <c r="J192" s="981"/>
      <c r="K192" s="981"/>
      <c r="L192" s="981"/>
      <c r="M192" s="981"/>
      <c r="N192" s="981"/>
      <c r="O192" s="981"/>
      <c r="P192" s="981"/>
      <c r="Q192" s="981"/>
      <c r="R192" s="981"/>
      <c r="S192" s="981"/>
      <c r="T192" s="981"/>
      <c r="U192" s="981"/>
      <c r="V192" s="981"/>
      <c r="W192" s="981"/>
      <c r="X192" s="981"/>
      <c r="Y192" s="981"/>
      <c r="Z192" s="981"/>
      <c r="AA192" s="981"/>
      <c r="AB192" s="981"/>
      <c r="AC192" s="981"/>
      <c r="AD192" s="981"/>
      <c r="AE192" s="981"/>
      <c r="AF192" s="981"/>
      <c r="AG192" s="981"/>
      <c r="AH192" s="1926"/>
      <c r="AI192" s="1926"/>
      <c r="AJ192" s="1926"/>
      <c r="AK192" s="1926"/>
      <c r="AL192" s="1926"/>
      <c r="AM192" s="1926"/>
      <c r="AN192" s="1926"/>
      <c r="AO192" s="1926"/>
      <c r="AP192" s="1926"/>
      <c r="AQ192" s="1926"/>
      <c r="AR192" s="1926"/>
      <c r="AS192" s="1927"/>
      <c r="AT192" s="1927"/>
      <c r="AU192" s="1927"/>
      <c r="AV192" s="1927"/>
      <c r="AW192" s="1927"/>
      <c r="AX192" s="1927"/>
      <c r="AY192" s="1927"/>
      <c r="AZ192" s="1927"/>
      <c r="BA192" s="1927"/>
      <c r="BB192" s="1927"/>
      <c r="BC192" s="1927"/>
      <c r="BD192" s="1927"/>
      <c r="BE192" s="984"/>
    </row>
    <row r="193" spans="1:57" ht="15.75" customHeight="1" thickBot="1">
      <c r="A193" s="981"/>
      <c r="B193" s="981"/>
      <c r="C193" s="981"/>
      <c r="D193" s="981"/>
      <c r="E193" s="981"/>
      <c r="F193" s="981"/>
      <c r="G193" s="981"/>
      <c r="H193" s="981"/>
      <c r="I193" s="981"/>
      <c r="J193" s="981"/>
      <c r="K193" s="981"/>
      <c r="L193" s="981"/>
      <c r="M193" s="981"/>
      <c r="N193" s="981"/>
      <c r="O193" s="981"/>
      <c r="P193" s="981"/>
      <c r="Q193" s="981"/>
      <c r="R193" s="981"/>
      <c r="S193" s="981"/>
      <c r="T193" s="981"/>
      <c r="U193" s="981"/>
      <c r="V193" s="981"/>
      <c r="W193" s="981"/>
      <c r="X193" s="981"/>
      <c r="Y193" s="981"/>
      <c r="Z193" s="981"/>
      <c r="AA193" s="981"/>
      <c r="AB193" s="981"/>
      <c r="AC193" s="981"/>
      <c r="AD193" s="981"/>
      <c r="AE193" s="981"/>
      <c r="AF193" s="981"/>
      <c r="AG193" s="981"/>
      <c r="AH193" s="981"/>
      <c r="AI193" s="981"/>
      <c r="AJ193" s="981"/>
      <c r="AK193" s="981"/>
      <c r="AL193" s="981"/>
      <c r="AM193" s="981"/>
      <c r="AN193" s="981"/>
      <c r="AO193" s="981"/>
      <c r="AP193" s="981"/>
      <c r="AQ193" s="981"/>
      <c r="AR193" s="981"/>
      <c r="AS193" s="981"/>
      <c r="AT193" s="981"/>
      <c r="AU193" s="981"/>
      <c r="AV193" s="981"/>
      <c r="AW193" s="981"/>
      <c r="AX193" s="981"/>
      <c r="AY193" s="981"/>
      <c r="AZ193" s="981"/>
      <c r="BA193" s="981"/>
      <c r="BB193" s="981"/>
      <c r="BC193" s="981"/>
      <c r="BD193" s="981"/>
      <c r="BE193" s="984"/>
    </row>
    <row r="194" spans="1:57" ht="15.75" customHeight="1" thickBot="1">
      <c r="A194" s="981"/>
      <c r="B194" s="981"/>
      <c r="C194" s="1906" t="s">
        <v>1956</v>
      </c>
      <c r="D194" s="1907"/>
      <c r="E194" s="1907"/>
      <c r="F194" s="1907"/>
      <c r="G194" s="1907"/>
      <c r="H194" s="1907"/>
      <c r="I194" s="1907"/>
      <c r="J194" s="1907"/>
      <c r="K194" s="1907"/>
      <c r="L194" s="1907"/>
      <c r="M194" s="1907"/>
      <c r="N194" s="1907"/>
      <c r="O194" s="1907"/>
      <c r="P194" s="1907"/>
      <c r="Q194" s="1907"/>
      <c r="R194" s="1907"/>
      <c r="S194" s="1907"/>
      <c r="T194" s="1907"/>
      <c r="U194" s="1907"/>
      <c r="V194" s="1907"/>
      <c r="W194" s="1907"/>
      <c r="X194" s="1907"/>
      <c r="Y194" s="1907"/>
      <c r="Z194" s="1907"/>
      <c r="AA194" s="1907"/>
      <c r="AB194" s="1907"/>
      <c r="AC194" s="1907"/>
      <c r="AD194" s="1907"/>
      <c r="AE194" s="1908"/>
      <c r="AF194" s="981"/>
      <c r="AG194" s="981"/>
      <c r="AH194" s="981"/>
      <c r="AI194" s="981"/>
      <c r="AJ194" s="981"/>
      <c r="AK194" s="981"/>
      <c r="AL194" s="981"/>
      <c r="AM194" s="981"/>
      <c r="AN194" s="981"/>
      <c r="AO194" s="981"/>
      <c r="AP194" s="981"/>
      <c r="AQ194" s="981"/>
      <c r="AR194" s="981"/>
      <c r="AS194" s="981"/>
      <c r="AT194" s="981"/>
      <c r="AU194" s="981"/>
      <c r="AV194" s="981"/>
      <c r="AW194" s="981"/>
      <c r="AX194" s="981"/>
      <c r="AY194" s="981"/>
      <c r="AZ194" s="981"/>
      <c r="BA194" s="981"/>
      <c r="BB194" s="981"/>
      <c r="BC194" s="981"/>
      <c r="BD194" s="981"/>
      <c r="BE194" s="984"/>
    </row>
    <row r="195" spans="1:57" ht="15.75" customHeight="1">
      <c r="A195" s="981"/>
      <c r="B195" s="981"/>
      <c r="C195" s="1909" t="s">
        <v>1957</v>
      </c>
      <c r="D195" s="1909"/>
      <c r="E195" s="1909"/>
      <c r="F195" s="1909"/>
      <c r="G195" s="1909"/>
      <c r="H195" s="1909"/>
      <c r="I195" s="1909"/>
      <c r="J195" s="1909"/>
      <c r="K195" s="1909"/>
      <c r="L195" s="1909"/>
      <c r="M195" s="1909"/>
      <c r="N195" s="1909"/>
      <c r="O195" s="1910" t="s">
        <v>1958</v>
      </c>
      <c r="P195" s="1910"/>
      <c r="Q195" s="1910"/>
      <c r="R195" s="1910"/>
      <c r="S195" s="1910"/>
      <c r="T195" s="1910"/>
      <c r="U195" s="1910"/>
      <c r="V195" s="1910"/>
      <c r="W195" s="1910"/>
      <c r="X195" s="1910" t="s">
        <v>1959</v>
      </c>
      <c r="Y195" s="1910"/>
      <c r="Z195" s="1910"/>
      <c r="AA195" s="1910"/>
      <c r="AB195" s="1910"/>
      <c r="AC195" s="1910"/>
      <c r="AD195" s="1910"/>
      <c r="AE195" s="1910"/>
      <c r="AF195" s="981"/>
      <c r="AG195" s="981"/>
      <c r="AH195" s="981"/>
      <c r="AI195" s="981"/>
      <c r="AJ195" s="981"/>
      <c r="AK195" s="981"/>
      <c r="AL195" s="981"/>
      <c r="AM195" s="981"/>
      <c r="AN195" s="981"/>
      <c r="AO195" s="981"/>
      <c r="AP195" s="981"/>
      <c r="AQ195" s="981"/>
      <c r="AR195" s="981"/>
      <c r="AS195" s="981"/>
      <c r="AT195" s="981"/>
      <c r="AU195" s="981"/>
      <c r="AV195" s="981"/>
      <c r="AW195" s="981"/>
      <c r="AX195" s="981"/>
      <c r="AY195" s="981"/>
      <c r="AZ195" s="981"/>
      <c r="BA195" s="981"/>
      <c r="BB195" s="981"/>
      <c r="BC195" s="981"/>
      <c r="BD195" s="981"/>
      <c r="BE195" s="984"/>
    </row>
    <row r="196" spans="1:57" ht="15.75" customHeight="1">
      <c r="A196" s="981"/>
      <c r="B196" s="981"/>
      <c r="C196" s="1901" t="s">
        <v>1960</v>
      </c>
      <c r="D196" s="1901"/>
      <c r="E196" s="1901"/>
      <c r="F196" s="1901"/>
      <c r="G196" s="1901"/>
      <c r="H196" s="1901"/>
      <c r="I196" s="1901"/>
      <c r="J196" s="1901"/>
      <c r="K196" s="1901"/>
      <c r="L196" s="1901"/>
      <c r="M196" s="1901"/>
      <c r="N196" s="1901"/>
      <c r="O196" s="1902" t="s">
        <v>1961</v>
      </c>
      <c r="P196" s="1902"/>
      <c r="Q196" s="1902"/>
      <c r="R196" s="1902"/>
      <c r="S196" s="1902"/>
      <c r="T196" s="1902"/>
      <c r="U196" s="1902"/>
      <c r="V196" s="1902"/>
      <c r="W196" s="1902"/>
      <c r="X196" s="1903">
        <v>0.03</v>
      </c>
      <c r="Y196" s="1903"/>
      <c r="Z196" s="1903"/>
      <c r="AA196" s="1903"/>
      <c r="AB196" s="1903"/>
      <c r="AC196" s="1903"/>
      <c r="AD196" s="1903"/>
      <c r="AE196" s="1903"/>
      <c r="AF196" s="981"/>
      <c r="AG196" s="981"/>
      <c r="AH196" s="981"/>
      <c r="AI196" s="981"/>
      <c r="AJ196" s="981"/>
      <c r="AK196" s="981"/>
      <c r="AL196" s="981"/>
      <c r="AM196" s="981"/>
      <c r="AN196" s="981"/>
      <c r="AO196" s="981"/>
      <c r="AP196" s="981"/>
      <c r="AQ196" s="981"/>
      <c r="AR196" s="981"/>
      <c r="AS196" s="981"/>
      <c r="AT196" s="981"/>
      <c r="AU196" s="981"/>
      <c r="AV196" s="981"/>
      <c r="AW196" s="981"/>
      <c r="AX196" s="981"/>
      <c r="AY196" s="981"/>
      <c r="AZ196" s="981"/>
      <c r="BA196" s="981"/>
      <c r="BB196" s="981"/>
      <c r="BC196" s="981"/>
      <c r="BD196" s="981"/>
      <c r="BE196" s="984"/>
    </row>
    <row r="197" spans="1:57" ht="15.75" customHeight="1">
      <c r="A197" s="981"/>
      <c r="B197" s="981"/>
      <c r="C197" s="1901" t="s">
        <v>1962</v>
      </c>
      <c r="D197" s="1901"/>
      <c r="E197" s="1901"/>
      <c r="F197" s="1901"/>
      <c r="G197" s="1901"/>
      <c r="H197" s="1901"/>
      <c r="I197" s="1901"/>
      <c r="J197" s="1901"/>
      <c r="K197" s="1901"/>
      <c r="L197" s="1901"/>
      <c r="M197" s="1901"/>
      <c r="N197" s="1901"/>
      <c r="O197" s="1902" t="s">
        <v>1961</v>
      </c>
      <c r="P197" s="1902"/>
      <c r="Q197" s="1902"/>
      <c r="R197" s="1902"/>
      <c r="S197" s="1902"/>
      <c r="T197" s="1902"/>
      <c r="U197" s="1902"/>
      <c r="V197" s="1902"/>
      <c r="W197" s="1902"/>
      <c r="X197" s="1903">
        <v>0.03</v>
      </c>
      <c r="Y197" s="1903"/>
      <c r="Z197" s="1903"/>
      <c r="AA197" s="1903"/>
      <c r="AB197" s="1903"/>
      <c r="AC197" s="1903"/>
      <c r="AD197" s="1903"/>
      <c r="AE197" s="1903"/>
      <c r="AF197" s="981"/>
      <c r="AG197" s="981"/>
      <c r="AH197" s="981"/>
      <c r="AI197" s="981"/>
      <c r="AJ197" s="981"/>
      <c r="AK197" s="981"/>
      <c r="AL197" s="981"/>
      <c r="AM197" s="981"/>
      <c r="AN197" s="981"/>
      <c r="AO197" s="981"/>
      <c r="AP197" s="981"/>
      <c r="AQ197" s="981"/>
      <c r="AR197" s="981"/>
      <c r="AS197" s="981"/>
      <c r="AT197" s="981"/>
      <c r="AU197" s="981"/>
      <c r="AV197" s="981"/>
      <c r="AW197" s="981"/>
      <c r="AX197" s="981"/>
      <c r="AY197" s="981"/>
      <c r="AZ197" s="981"/>
      <c r="BA197" s="981"/>
      <c r="BB197" s="981"/>
      <c r="BC197" s="981"/>
      <c r="BD197" s="981"/>
      <c r="BE197" s="984"/>
    </row>
    <row r="198" spans="1:57" ht="15.75" customHeight="1">
      <c r="A198" s="981"/>
      <c r="B198" s="981"/>
      <c r="C198" s="1901" t="s">
        <v>1963</v>
      </c>
      <c r="D198" s="1901"/>
      <c r="E198" s="1901"/>
      <c r="F198" s="1901"/>
      <c r="G198" s="1901"/>
      <c r="H198" s="1901"/>
      <c r="I198" s="1901"/>
      <c r="J198" s="1901"/>
      <c r="K198" s="1901"/>
      <c r="L198" s="1901"/>
      <c r="M198" s="1901"/>
      <c r="N198" s="1901"/>
      <c r="O198" s="1904">
        <f>SUM(O196:W197)</f>
        <v>0</v>
      </c>
      <c r="P198" s="1905"/>
      <c r="Q198" s="1905"/>
      <c r="R198" s="1905"/>
      <c r="S198" s="1905"/>
      <c r="T198" s="1905"/>
      <c r="U198" s="1905"/>
      <c r="V198" s="1905"/>
      <c r="W198" s="1905"/>
      <c r="X198" s="1905" t="s">
        <v>1964</v>
      </c>
      <c r="Y198" s="1905"/>
      <c r="Z198" s="1905"/>
      <c r="AA198" s="1905"/>
      <c r="AB198" s="1905"/>
      <c r="AC198" s="1905"/>
      <c r="AD198" s="1905"/>
      <c r="AE198" s="1905"/>
      <c r="AF198" s="981"/>
      <c r="AG198" s="981"/>
      <c r="AH198" s="981"/>
      <c r="AI198" s="981"/>
      <c r="AJ198" s="981"/>
      <c r="AK198" s="981"/>
      <c r="AL198" s="981"/>
      <c r="AM198" s="981"/>
      <c r="AN198" s="981"/>
      <c r="AO198" s="981"/>
      <c r="AP198" s="981"/>
      <c r="AQ198" s="981"/>
      <c r="AR198" s="981"/>
      <c r="AS198" s="981"/>
      <c r="AT198" s="981"/>
      <c r="AU198" s="981"/>
      <c r="AV198" s="981"/>
      <c r="AW198" s="981"/>
      <c r="AX198" s="981"/>
      <c r="AY198" s="981"/>
      <c r="AZ198" s="981"/>
      <c r="BA198" s="981"/>
      <c r="BB198" s="981"/>
      <c r="BC198" s="981"/>
      <c r="BD198" s="981"/>
      <c r="BE198" s="984"/>
    </row>
    <row r="199" spans="1:57" ht="15.75" customHeight="1">
      <c r="A199" s="981"/>
      <c r="B199" s="981"/>
      <c r="C199" s="1875" t="s">
        <v>1965</v>
      </c>
      <c r="D199" s="1875"/>
      <c r="E199" s="1875"/>
      <c r="F199" s="1875"/>
      <c r="G199" s="1875"/>
      <c r="H199" s="1875"/>
      <c r="I199" s="1875"/>
      <c r="J199" s="1875"/>
      <c r="K199" s="1875"/>
      <c r="L199" s="1875"/>
      <c r="M199" s="1875"/>
      <c r="N199" s="1875"/>
      <c r="O199" s="1875"/>
      <c r="P199" s="1875"/>
      <c r="Q199" s="1875"/>
      <c r="R199" s="1875"/>
      <c r="S199" s="1875"/>
      <c r="T199" s="1875"/>
      <c r="U199" s="1875"/>
      <c r="V199" s="1875"/>
      <c r="W199" s="1875"/>
      <c r="X199" s="1875"/>
      <c r="Y199" s="1875"/>
      <c r="Z199" s="1875"/>
      <c r="AA199" s="1875"/>
      <c r="AB199" s="1875"/>
      <c r="AC199" s="1875"/>
      <c r="AD199" s="1875"/>
      <c r="AE199" s="1875"/>
      <c r="AF199" s="981"/>
      <c r="AG199" s="981"/>
      <c r="AH199" s="981"/>
      <c r="AI199" s="981"/>
      <c r="AJ199" s="981"/>
      <c r="AK199" s="981"/>
      <c r="AL199" s="981"/>
      <c r="AM199" s="981"/>
      <c r="AN199" s="981"/>
      <c r="AO199" s="981"/>
      <c r="AP199" s="981"/>
      <c r="AQ199" s="981"/>
      <c r="AR199" s="981"/>
      <c r="AS199" s="981"/>
      <c r="AT199" s="981"/>
      <c r="AU199" s="981"/>
      <c r="AV199" s="981"/>
      <c r="AW199" s="981"/>
      <c r="AX199" s="981"/>
      <c r="AY199" s="981"/>
      <c r="AZ199" s="981"/>
      <c r="BA199" s="981"/>
      <c r="BB199" s="981"/>
      <c r="BC199" s="981"/>
      <c r="BD199" s="981"/>
      <c r="BE199" s="984"/>
    </row>
    <row r="200" spans="1:57" ht="15.75" customHeight="1" thickBot="1">
      <c r="A200" s="981"/>
      <c r="B200" s="981"/>
      <c r="C200" s="981"/>
      <c r="D200" s="981"/>
      <c r="E200" s="981"/>
      <c r="F200" s="981"/>
      <c r="G200" s="981"/>
      <c r="H200" s="981"/>
      <c r="I200" s="981"/>
      <c r="J200" s="981"/>
      <c r="K200" s="981"/>
      <c r="L200" s="981"/>
      <c r="M200" s="981"/>
      <c r="N200" s="981"/>
      <c r="O200" s="981"/>
      <c r="P200" s="981"/>
      <c r="Q200" s="981"/>
      <c r="R200" s="981"/>
      <c r="S200" s="981"/>
      <c r="T200" s="981"/>
      <c r="U200" s="981"/>
      <c r="V200" s="981"/>
      <c r="W200" s="981"/>
      <c r="X200" s="981"/>
      <c r="Y200" s="981"/>
      <c r="Z200" s="981"/>
      <c r="AA200" s="981"/>
      <c r="AB200" s="981"/>
      <c r="AC200" s="981"/>
      <c r="AD200" s="981"/>
      <c r="AE200" s="981"/>
      <c r="AF200" s="981"/>
      <c r="AG200" s="981"/>
      <c r="AH200" s="981"/>
      <c r="AI200" s="981"/>
      <c r="AJ200" s="981"/>
      <c r="AK200" s="981"/>
      <c r="AL200" s="981"/>
      <c r="AM200" s="981"/>
      <c r="AN200" s="981"/>
      <c r="AO200" s="981"/>
      <c r="AP200" s="981"/>
      <c r="AQ200" s="981"/>
      <c r="AR200" s="981"/>
      <c r="AS200" s="981"/>
      <c r="AT200" s="981"/>
      <c r="AU200" s="981"/>
      <c r="AV200" s="981"/>
      <c r="AW200" s="981"/>
      <c r="AX200" s="981"/>
      <c r="AY200" s="981"/>
      <c r="AZ200" s="981"/>
      <c r="BA200" s="981"/>
      <c r="BB200" s="981"/>
      <c r="BC200" s="981"/>
      <c r="BD200" s="981"/>
      <c r="BE200" s="984"/>
    </row>
    <row r="201" spans="1:57" ht="15.75" customHeight="1" thickBot="1">
      <c r="A201" s="981"/>
      <c r="B201" s="981"/>
      <c r="C201" s="1876" t="s">
        <v>1966</v>
      </c>
      <c r="D201" s="1877"/>
      <c r="E201" s="1877"/>
      <c r="F201" s="1877"/>
      <c r="G201" s="1877"/>
      <c r="H201" s="1877"/>
      <c r="I201" s="1877"/>
      <c r="J201" s="1877"/>
      <c r="K201" s="1877"/>
      <c r="L201" s="1877"/>
      <c r="M201" s="1877"/>
      <c r="N201" s="1877"/>
      <c r="O201" s="1877"/>
      <c r="P201" s="1877"/>
      <c r="Q201" s="1877"/>
      <c r="R201" s="1877"/>
      <c r="S201" s="1877"/>
      <c r="T201" s="1877"/>
      <c r="U201" s="1877"/>
      <c r="V201" s="1877"/>
      <c r="W201" s="1877"/>
      <c r="X201" s="1877"/>
      <c r="Y201" s="1877"/>
      <c r="Z201" s="1877"/>
      <c r="AA201" s="1877"/>
      <c r="AB201" s="1877"/>
      <c r="AC201" s="1877"/>
      <c r="AD201" s="1877"/>
      <c r="AE201" s="1877"/>
      <c r="AF201" s="1877"/>
      <c r="AG201" s="1877"/>
      <c r="AH201" s="1877"/>
      <c r="AI201" s="1877"/>
      <c r="AJ201" s="1877"/>
      <c r="AK201" s="1878"/>
      <c r="AL201" s="981"/>
      <c r="AM201" s="981"/>
      <c r="AN201" s="981"/>
      <c r="AO201" s="981"/>
      <c r="AP201" s="981"/>
      <c r="AQ201" s="981"/>
      <c r="AR201" s="981"/>
      <c r="AS201" s="981"/>
      <c r="AT201" s="981"/>
      <c r="AU201" s="981"/>
      <c r="AV201" s="981"/>
      <c r="AW201" s="981"/>
      <c r="AX201" s="981"/>
      <c r="AY201" s="981"/>
      <c r="AZ201" s="981"/>
      <c r="BA201" s="981"/>
      <c r="BB201" s="981"/>
      <c r="BC201" s="981"/>
      <c r="BD201" s="981"/>
      <c r="BE201" s="984"/>
    </row>
    <row r="202" spans="1:57" ht="15.75" customHeight="1">
      <c r="A202" s="981"/>
      <c r="B202" s="981"/>
      <c r="C202" s="1879" t="s">
        <v>1967</v>
      </c>
      <c r="D202" s="1880"/>
      <c r="E202" s="1880"/>
      <c r="F202" s="1881"/>
      <c r="G202" s="1885" t="s">
        <v>1968</v>
      </c>
      <c r="H202" s="1880"/>
      <c r="I202" s="1880"/>
      <c r="J202" s="1880"/>
      <c r="K202" s="1880"/>
      <c r="L202" s="1880"/>
      <c r="M202" s="1880"/>
      <c r="N202" s="1880"/>
      <c r="O202" s="1881"/>
      <c r="P202" s="1887" t="s">
        <v>1969</v>
      </c>
      <c r="Q202" s="1888"/>
      <c r="R202" s="1888"/>
      <c r="S202" s="1888"/>
      <c r="T202" s="1889"/>
      <c r="U202" s="1893" t="s">
        <v>1970</v>
      </c>
      <c r="V202" s="1894"/>
      <c r="W202" s="1894"/>
      <c r="X202" s="1895"/>
      <c r="Y202" s="1893" t="s">
        <v>1971</v>
      </c>
      <c r="Z202" s="1894"/>
      <c r="AA202" s="1894"/>
      <c r="AB202" s="1895"/>
      <c r="AC202" s="1893" t="s">
        <v>1972</v>
      </c>
      <c r="AD202" s="1894"/>
      <c r="AE202" s="1894"/>
      <c r="AF202" s="1895"/>
      <c r="AG202" s="1885" t="s">
        <v>1973</v>
      </c>
      <c r="AH202" s="1880"/>
      <c r="AI202" s="1880"/>
      <c r="AJ202" s="1880"/>
      <c r="AK202" s="1899"/>
      <c r="AL202" s="981"/>
      <c r="AM202" s="981"/>
      <c r="AN202" s="981"/>
      <c r="AO202" s="981"/>
      <c r="AP202" s="981"/>
      <c r="AQ202" s="981"/>
      <c r="AR202" s="981"/>
      <c r="AS202" s="981"/>
      <c r="AT202" s="981"/>
      <c r="AU202" s="981"/>
      <c r="AV202" s="981"/>
      <c r="AW202" s="981"/>
      <c r="AX202" s="981"/>
      <c r="AY202" s="981"/>
      <c r="AZ202" s="981"/>
      <c r="BA202" s="981"/>
      <c r="BB202" s="981"/>
      <c r="BC202" s="981"/>
      <c r="BD202" s="981"/>
      <c r="BE202" s="984"/>
    </row>
    <row r="203" spans="1:57" ht="15.75" customHeight="1">
      <c r="A203" s="981"/>
      <c r="B203" s="981"/>
      <c r="C203" s="1882"/>
      <c r="D203" s="1883"/>
      <c r="E203" s="1883"/>
      <c r="F203" s="1884"/>
      <c r="G203" s="1886"/>
      <c r="H203" s="1883"/>
      <c r="I203" s="1883"/>
      <c r="J203" s="1883"/>
      <c r="K203" s="1883"/>
      <c r="L203" s="1883"/>
      <c r="M203" s="1883"/>
      <c r="N203" s="1883"/>
      <c r="O203" s="1884"/>
      <c r="P203" s="1890"/>
      <c r="Q203" s="1891"/>
      <c r="R203" s="1891"/>
      <c r="S203" s="1891"/>
      <c r="T203" s="1892"/>
      <c r="U203" s="1896"/>
      <c r="V203" s="1897"/>
      <c r="W203" s="1897"/>
      <c r="X203" s="1898"/>
      <c r="Y203" s="1896"/>
      <c r="Z203" s="1897"/>
      <c r="AA203" s="1897"/>
      <c r="AB203" s="1898"/>
      <c r="AC203" s="1896"/>
      <c r="AD203" s="1897"/>
      <c r="AE203" s="1897"/>
      <c r="AF203" s="1898"/>
      <c r="AG203" s="1886"/>
      <c r="AH203" s="1883"/>
      <c r="AI203" s="1883"/>
      <c r="AJ203" s="1883"/>
      <c r="AK203" s="1900"/>
      <c r="AL203" s="981"/>
      <c r="AM203" s="981"/>
      <c r="AN203" s="981"/>
      <c r="AO203" s="981"/>
      <c r="AP203" s="981"/>
      <c r="AQ203" s="981"/>
      <c r="AR203" s="981"/>
      <c r="AS203" s="981"/>
      <c r="AT203" s="981"/>
      <c r="AU203" s="981"/>
      <c r="AV203" s="981"/>
      <c r="AW203" s="981"/>
      <c r="AX203" s="981"/>
      <c r="AY203" s="981"/>
      <c r="AZ203" s="981"/>
      <c r="BA203" s="981"/>
      <c r="BB203" s="981"/>
      <c r="BC203" s="981"/>
      <c r="BD203" s="981"/>
      <c r="BE203" s="984"/>
    </row>
    <row r="204" spans="1:57" ht="15.75" customHeight="1">
      <c r="A204" s="981"/>
      <c r="B204" s="981"/>
      <c r="C204" s="1868">
        <v>1</v>
      </c>
      <c r="D204" s="1869"/>
      <c r="E204" s="1869"/>
      <c r="F204" s="1869"/>
      <c r="G204" s="1870" t="s">
        <v>1974</v>
      </c>
      <c r="H204" s="1870"/>
      <c r="I204" s="1870"/>
      <c r="J204" s="1870"/>
      <c r="K204" s="1870"/>
      <c r="L204" s="1870"/>
      <c r="M204" s="1870"/>
      <c r="N204" s="1870"/>
      <c r="O204" s="1870"/>
      <c r="P204" s="1871"/>
      <c r="Q204" s="1874"/>
      <c r="R204" s="1874"/>
      <c r="S204" s="1874"/>
      <c r="T204" s="1874"/>
      <c r="U204" s="1872" t="s">
        <v>1974</v>
      </c>
      <c r="V204" s="1872"/>
      <c r="W204" s="1872"/>
      <c r="X204" s="1872"/>
      <c r="Y204" s="1872" t="s">
        <v>1974</v>
      </c>
      <c r="Z204" s="1872"/>
      <c r="AA204" s="1872"/>
      <c r="AB204" s="1872"/>
      <c r="AC204" s="1873" t="s">
        <v>1974</v>
      </c>
      <c r="AD204" s="1873"/>
      <c r="AE204" s="1873"/>
      <c r="AF204" s="1873"/>
      <c r="AG204" s="1857"/>
      <c r="AH204" s="1858"/>
      <c r="AI204" s="1858"/>
      <c r="AJ204" s="1858"/>
      <c r="AK204" s="1859"/>
      <c r="AL204" s="981"/>
      <c r="AM204" s="981"/>
      <c r="AN204" s="981"/>
      <c r="AO204" s="981"/>
      <c r="AP204" s="981"/>
      <c r="AQ204" s="981"/>
      <c r="AR204" s="981"/>
      <c r="AS204" s="981"/>
      <c r="AT204" s="981"/>
      <c r="AU204" s="981"/>
      <c r="AV204" s="981"/>
      <c r="AW204" s="981"/>
      <c r="AX204" s="981"/>
      <c r="AY204" s="981"/>
      <c r="AZ204" s="981"/>
      <c r="BA204" s="981"/>
      <c r="BB204" s="981"/>
      <c r="BC204" s="981"/>
      <c r="BD204" s="981"/>
      <c r="BE204" s="984"/>
    </row>
    <row r="205" spans="1:57" ht="15.75" customHeight="1">
      <c r="A205" s="981"/>
      <c r="B205" s="981"/>
      <c r="C205" s="1868">
        <v>2</v>
      </c>
      <c r="D205" s="1869"/>
      <c r="E205" s="1869"/>
      <c r="F205" s="1869"/>
      <c r="G205" s="1870" t="s">
        <v>1974</v>
      </c>
      <c r="H205" s="1870"/>
      <c r="I205" s="1870"/>
      <c r="J205" s="1870"/>
      <c r="K205" s="1870"/>
      <c r="L205" s="1870"/>
      <c r="M205" s="1870"/>
      <c r="N205" s="1870"/>
      <c r="O205" s="1870"/>
      <c r="P205" s="1871"/>
      <c r="Q205" s="1871"/>
      <c r="R205" s="1871"/>
      <c r="S205" s="1871"/>
      <c r="T205" s="1871"/>
      <c r="U205" s="1872" t="s">
        <v>1974</v>
      </c>
      <c r="V205" s="1872"/>
      <c r="W205" s="1872"/>
      <c r="X205" s="1872"/>
      <c r="Y205" s="1872" t="s">
        <v>1974</v>
      </c>
      <c r="Z205" s="1872"/>
      <c r="AA205" s="1872"/>
      <c r="AB205" s="1872"/>
      <c r="AC205" s="1873" t="s">
        <v>1974</v>
      </c>
      <c r="AD205" s="1873"/>
      <c r="AE205" s="1873"/>
      <c r="AF205" s="1873"/>
      <c r="AG205" s="1857"/>
      <c r="AH205" s="1858"/>
      <c r="AI205" s="1858"/>
      <c r="AJ205" s="1858"/>
      <c r="AK205" s="1859"/>
      <c r="AL205" s="981"/>
      <c r="AM205" s="981"/>
      <c r="AN205" s="981"/>
      <c r="AO205" s="981"/>
      <c r="AP205" s="981"/>
      <c r="AQ205" s="981"/>
      <c r="AR205" s="981"/>
      <c r="AS205" s="981"/>
      <c r="AT205" s="981"/>
      <c r="AU205" s="981"/>
      <c r="AV205" s="981"/>
      <c r="AW205" s="981"/>
      <c r="AX205" s="981"/>
      <c r="AY205" s="981"/>
      <c r="AZ205" s="981"/>
      <c r="BA205" s="981"/>
      <c r="BB205" s="981"/>
      <c r="BC205" s="981"/>
      <c r="BD205" s="981"/>
      <c r="BE205" s="984"/>
    </row>
    <row r="206" spans="1:57" ht="15.75" customHeight="1">
      <c r="A206" s="981"/>
      <c r="B206" s="981"/>
      <c r="C206" s="1868">
        <v>3</v>
      </c>
      <c r="D206" s="1869"/>
      <c r="E206" s="1869"/>
      <c r="F206" s="1869"/>
      <c r="G206" s="1870" t="s">
        <v>1974</v>
      </c>
      <c r="H206" s="1870"/>
      <c r="I206" s="1870"/>
      <c r="J206" s="1870"/>
      <c r="K206" s="1870"/>
      <c r="L206" s="1870"/>
      <c r="M206" s="1870"/>
      <c r="N206" s="1870"/>
      <c r="O206" s="1870"/>
      <c r="P206" s="1871"/>
      <c r="Q206" s="1871"/>
      <c r="R206" s="1871"/>
      <c r="S206" s="1871"/>
      <c r="T206" s="1871"/>
      <c r="U206" s="1872" t="s">
        <v>1974</v>
      </c>
      <c r="V206" s="1872"/>
      <c r="W206" s="1872"/>
      <c r="X206" s="1872"/>
      <c r="Y206" s="1872" t="s">
        <v>1974</v>
      </c>
      <c r="Z206" s="1872"/>
      <c r="AA206" s="1872"/>
      <c r="AB206" s="1872"/>
      <c r="AC206" s="1873" t="s">
        <v>1974</v>
      </c>
      <c r="AD206" s="1873"/>
      <c r="AE206" s="1873"/>
      <c r="AF206" s="1873"/>
      <c r="AG206" s="1857"/>
      <c r="AH206" s="1858"/>
      <c r="AI206" s="1858"/>
      <c r="AJ206" s="1858"/>
      <c r="AK206" s="1859"/>
      <c r="AL206" s="981"/>
      <c r="AM206" s="981"/>
      <c r="AN206" s="981"/>
      <c r="AO206" s="981"/>
      <c r="AP206" s="981"/>
      <c r="AQ206" s="981"/>
      <c r="AR206" s="981"/>
      <c r="AS206" s="981"/>
      <c r="AT206" s="981"/>
      <c r="AU206" s="981"/>
      <c r="AV206" s="981"/>
      <c r="AW206" s="981"/>
      <c r="AX206" s="981"/>
      <c r="AY206" s="981"/>
      <c r="AZ206" s="981"/>
      <c r="BA206" s="981"/>
      <c r="BB206" s="981"/>
      <c r="BC206" s="981"/>
      <c r="BD206" s="981"/>
      <c r="BE206" s="984"/>
    </row>
    <row r="207" spans="1:57" ht="15.75" customHeight="1">
      <c r="A207" s="981"/>
      <c r="B207" s="981"/>
      <c r="C207" s="1868">
        <v>4</v>
      </c>
      <c r="D207" s="1869"/>
      <c r="E207" s="1869"/>
      <c r="F207" s="1869"/>
      <c r="G207" s="1870" t="s">
        <v>1974</v>
      </c>
      <c r="H207" s="1870"/>
      <c r="I207" s="1870"/>
      <c r="J207" s="1870"/>
      <c r="K207" s="1870"/>
      <c r="L207" s="1870"/>
      <c r="M207" s="1870"/>
      <c r="N207" s="1870"/>
      <c r="O207" s="1870"/>
      <c r="P207" s="1871"/>
      <c r="Q207" s="1871"/>
      <c r="R207" s="1871"/>
      <c r="S207" s="1871"/>
      <c r="T207" s="1871"/>
      <c r="U207" s="1872" t="s">
        <v>1974</v>
      </c>
      <c r="V207" s="1872"/>
      <c r="W207" s="1872"/>
      <c r="X207" s="1872"/>
      <c r="Y207" s="1872" t="s">
        <v>1974</v>
      </c>
      <c r="Z207" s="1872"/>
      <c r="AA207" s="1872"/>
      <c r="AB207" s="1872"/>
      <c r="AC207" s="1873" t="s">
        <v>1974</v>
      </c>
      <c r="AD207" s="1873"/>
      <c r="AE207" s="1873"/>
      <c r="AF207" s="1873"/>
      <c r="AG207" s="1857"/>
      <c r="AH207" s="1858"/>
      <c r="AI207" s="1858"/>
      <c r="AJ207" s="1858"/>
      <c r="AK207" s="1859"/>
      <c r="AL207" s="981"/>
      <c r="AM207" s="981"/>
      <c r="AN207" s="981"/>
      <c r="AO207" s="981"/>
      <c r="AP207" s="981"/>
      <c r="AQ207" s="981"/>
      <c r="AR207" s="981"/>
      <c r="AS207" s="981"/>
      <c r="AT207" s="981"/>
      <c r="AU207" s="981"/>
      <c r="AV207" s="981"/>
      <c r="AW207" s="981"/>
      <c r="AX207" s="981"/>
      <c r="AY207" s="981"/>
      <c r="AZ207" s="981"/>
      <c r="BA207" s="981"/>
      <c r="BB207" s="981"/>
      <c r="BC207" s="981"/>
      <c r="BD207" s="981"/>
      <c r="BE207" s="984"/>
    </row>
    <row r="208" spans="1:57" ht="15.75" customHeight="1">
      <c r="A208" s="981"/>
      <c r="B208" s="981"/>
      <c r="C208" s="1868">
        <v>5</v>
      </c>
      <c r="D208" s="1869"/>
      <c r="E208" s="1869"/>
      <c r="F208" s="1869"/>
      <c r="G208" s="1870" t="s">
        <v>1974</v>
      </c>
      <c r="H208" s="1870"/>
      <c r="I208" s="1870"/>
      <c r="J208" s="1870"/>
      <c r="K208" s="1870"/>
      <c r="L208" s="1870"/>
      <c r="M208" s="1870"/>
      <c r="N208" s="1870"/>
      <c r="O208" s="1870"/>
      <c r="P208" s="1871"/>
      <c r="Q208" s="1871"/>
      <c r="R208" s="1871"/>
      <c r="S208" s="1871"/>
      <c r="T208" s="1871"/>
      <c r="U208" s="1872" t="s">
        <v>1974</v>
      </c>
      <c r="V208" s="1872"/>
      <c r="W208" s="1872"/>
      <c r="X208" s="1872"/>
      <c r="Y208" s="1872" t="s">
        <v>1974</v>
      </c>
      <c r="Z208" s="1872"/>
      <c r="AA208" s="1872"/>
      <c r="AB208" s="1872"/>
      <c r="AC208" s="1873" t="s">
        <v>1974</v>
      </c>
      <c r="AD208" s="1873"/>
      <c r="AE208" s="1873"/>
      <c r="AF208" s="1873"/>
      <c r="AG208" s="1857"/>
      <c r="AH208" s="1858"/>
      <c r="AI208" s="1858"/>
      <c r="AJ208" s="1858"/>
      <c r="AK208" s="1859"/>
      <c r="AL208" s="981"/>
      <c r="AM208" s="981"/>
      <c r="AN208" s="981"/>
      <c r="AO208" s="981"/>
      <c r="AP208" s="981"/>
      <c r="AQ208" s="981"/>
      <c r="AR208" s="981"/>
      <c r="AS208" s="981"/>
      <c r="AT208" s="981"/>
      <c r="AU208" s="981"/>
      <c r="AV208" s="981"/>
      <c r="AW208" s="981"/>
      <c r="AX208" s="981"/>
      <c r="AY208" s="981"/>
      <c r="AZ208" s="981"/>
      <c r="BA208" s="981"/>
      <c r="BB208" s="981"/>
      <c r="BC208" s="981"/>
      <c r="BD208" s="981"/>
      <c r="BE208" s="984"/>
    </row>
    <row r="209" spans="1:57" ht="15.75" customHeight="1">
      <c r="A209" s="981"/>
      <c r="B209" s="981"/>
      <c r="C209" s="1868">
        <v>6</v>
      </c>
      <c r="D209" s="1869"/>
      <c r="E209" s="1869"/>
      <c r="F209" s="1869"/>
      <c r="G209" s="1870" t="s">
        <v>1974</v>
      </c>
      <c r="H209" s="1870"/>
      <c r="I209" s="1870"/>
      <c r="J209" s="1870"/>
      <c r="K209" s="1870"/>
      <c r="L209" s="1870"/>
      <c r="M209" s="1870"/>
      <c r="N209" s="1870"/>
      <c r="O209" s="1870"/>
      <c r="P209" s="1871"/>
      <c r="Q209" s="1871"/>
      <c r="R209" s="1871"/>
      <c r="S209" s="1871"/>
      <c r="T209" s="1871"/>
      <c r="U209" s="1872"/>
      <c r="V209" s="1872"/>
      <c r="W209" s="1872"/>
      <c r="X209" s="1872"/>
      <c r="Y209" s="1872"/>
      <c r="Z209" s="1872"/>
      <c r="AA209" s="1872"/>
      <c r="AB209" s="1872"/>
      <c r="AC209" s="1873" t="s">
        <v>1974</v>
      </c>
      <c r="AD209" s="1873"/>
      <c r="AE209" s="1873"/>
      <c r="AF209" s="1873"/>
      <c r="AG209" s="1857"/>
      <c r="AH209" s="1858"/>
      <c r="AI209" s="1858"/>
      <c r="AJ209" s="1858"/>
      <c r="AK209" s="1859"/>
      <c r="AL209" s="981"/>
      <c r="AM209" s="981"/>
      <c r="AN209" s="981"/>
      <c r="AO209" s="981"/>
      <c r="AP209" s="981"/>
      <c r="AQ209" s="981"/>
      <c r="AR209" s="981"/>
      <c r="AS209" s="981"/>
      <c r="AT209" s="981"/>
      <c r="AU209" s="981"/>
      <c r="AV209" s="981"/>
      <c r="AW209" s="981"/>
      <c r="AX209" s="981"/>
      <c r="AY209" s="981"/>
      <c r="AZ209" s="981"/>
      <c r="BA209" s="981"/>
      <c r="BB209" s="981"/>
      <c r="BC209" s="981"/>
      <c r="BD209" s="981"/>
      <c r="BE209" s="984"/>
    </row>
    <row r="210" spans="1:57" ht="15.75" customHeight="1">
      <c r="A210" s="981"/>
      <c r="B210" s="981"/>
      <c r="C210" s="1868">
        <v>7</v>
      </c>
      <c r="D210" s="1869"/>
      <c r="E210" s="1869"/>
      <c r="F210" s="1869"/>
      <c r="G210" s="1870"/>
      <c r="H210" s="1870"/>
      <c r="I210" s="1870"/>
      <c r="J210" s="1870"/>
      <c r="K210" s="1870"/>
      <c r="L210" s="1870"/>
      <c r="M210" s="1870"/>
      <c r="N210" s="1870"/>
      <c r="O210" s="1870"/>
      <c r="P210" s="1871"/>
      <c r="Q210" s="1871"/>
      <c r="R210" s="1871"/>
      <c r="S210" s="1871"/>
      <c r="T210" s="1871"/>
      <c r="U210" s="1872"/>
      <c r="V210" s="1872"/>
      <c r="W210" s="1872"/>
      <c r="X210" s="1872"/>
      <c r="Y210" s="1872"/>
      <c r="Z210" s="1872"/>
      <c r="AA210" s="1872"/>
      <c r="AB210" s="1872"/>
      <c r="AC210" s="1873" t="s">
        <v>1974</v>
      </c>
      <c r="AD210" s="1873"/>
      <c r="AE210" s="1873"/>
      <c r="AF210" s="1873"/>
      <c r="AG210" s="1857"/>
      <c r="AH210" s="1858"/>
      <c r="AI210" s="1858"/>
      <c r="AJ210" s="1858"/>
      <c r="AK210" s="1859"/>
      <c r="AL210" s="981"/>
      <c r="AM210" s="981"/>
      <c r="AN210" s="981"/>
      <c r="AO210" s="981"/>
      <c r="AP210" s="981"/>
      <c r="AQ210" s="981"/>
      <c r="AR210" s="981"/>
      <c r="AS210" s="981"/>
      <c r="AT210" s="981"/>
      <c r="AU210" s="981"/>
      <c r="AV210" s="981"/>
      <c r="AW210" s="981"/>
      <c r="AX210" s="981"/>
      <c r="AY210" s="981"/>
      <c r="AZ210" s="981"/>
      <c r="BA210" s="981"/>
      <c r="BB210" s="981"/>
      <c r="BC210" s="981"/>
      <c r="BD210" s="981"/>
      <c r="BE210" s="984"/>
    </row>
    <row r="211" spans="1:57" ht="15.75" customHeight="1">
      <c r="A211" s="981"/>
      <c r="B211" s="981"/>
      <c r="C211" s="1860" t="s">
        <v>1975</v>
      </c>
      <c r="D211" s="1861"/>
      <c r="E211" s="1861"/>
      <c r="F211" s="1861"/>
      <c r="G211" s="1861"/>
      <c r="H211" s="1861"/>
      <c r="I211" s="1861"/>
      <c r="J211" s="1861"/>
      <c r="K211" s="1861"/>
      <c r="L211" s="1861"/>
      <c r="M211" s="1861"/>
      <c r="N211" s="1861"/>
      <c r="O211" s="1861"/>
      <c r="P211" s="1862"/>
      <c r="Q211" s="1862"/>
      <c r="R211" s="1862"/>
      <c r="S211" s="1862"/>
      <c r="T211" s="1862"/>
      <c r="U211" s="1863">
        <f>-SUM(U204:U210)</f>
        <v>0</v>
      </c>
      <c r="V211" s="1863"/>
      <c r="W211" s="1863"/>
      <c r="X211" s="1863"/>
      <c r="Y211" s="1863">
        <f>-SUM(Y204:Y210)</f>
        <v>0</v>
      </c>
      <c r="Z211" s="1863"/>
      <c r="AA211" s="1863"/>
      <c r="AB211" s="1863"/>
      <c r="AC211" s="1864">
        <f>-SUM(AC204:AC210)</f>
        <v>0</v>
      </c>
      <c r="AD211" s="1864"/>
      <c r="AE211" s="1864"/>
      <c r="AF211" s="1864"/>
      <c r="AG211" s="1865"/>
      <c r="AH211" s="1866"/>
      <c r="AI211" s="1866"/>
      <c r="AJ211" s="1866"/>
      <c r="AK211" s="1867"/>
      <c r="AL211" s="981"/>
      <c r="AM211" s="981"/>
      <c r="AN211" s="981"/>
      <c r="AO211" s="981"/>
      <c r="AP211" s="981"/>
      <c r="AQ211" s="981"/>
      <c r="AR211" s="981"/>
      <c r="AS211" s="981"/>
      <c r="AT211" s="981"/>
      <c r="AU211" s="981"/>
      <c r="AV211" s="981"/>
      <c r="AW211" s="981"/>
      <c r="AX211" s="981"/>
      <c r="AY211" s="981"/>
      <c r="AZ211" s="981"/>
      <c r="BA211" s="981"/>
      <c r="BB211" s="981"/>
      <c r="BC211" s="981"/>
      <c r="BD211" s="981"/>
      <c r="BE211" s="984"/>
    </row>
    <row r="212" spans="1:57" ht="15.75" customHeight="1">
      <c r="A212" s="981"/>
      <c r="B212" s="981"/>
      <c r="C212" s="981" t="s">
        <v>1976</v>
      </c>
      <c r="D212" s="981"/>
      <c r="E212" s="981"/>
      <c r="F212" s="981"/>
      <c r="G212" s="981"/>
      <c r="H212" s="981"/>
      <c r="I212" s="981"/>
      <c r="J212" s="981"/>
      <c r="K212" s="981"/>
      <c r="L212" s="981"/>
      <c r="M212" s="981"/>
      <c r="N212" s="981"/>
      <c r="O212" s="981"/>
      <c r="P212" s="981"/>
      <c r="Q212" s="981"/>
      <c r="R212" s="981"/>
      <c r="S212" s="981"/>
      <c r="T212" s="981"/>
      <c r="U212" s="981"/>
      <c r="V212" s="981"/>
      <c r="W212" s="981"/>
      <c r="X212" s="981"/>
      <c r="Y212" s="981"/>
      <c r="Z212" s="981"/>
      <c r="AA212" s="981"/>
      <c r="AB212" s="981"/>
      <c r="AC212" s="981"/>
      <c r="AD212" s="981"/>
      <c r="AE212" s="981"/>
      <c r="AF212" s="981"/>
      <c r="AG212" s="981"/>
      <c r="AH212" s="981"/>
      <c r="AI212" s="981"/>
      <c r="AJ212" s="981"/>
      <c r="AK212" s="981"/>
      <c r="AL212" s="981"/>
      <c r="AM212" s="981"/>
      <c r="AN212" s="981"/>
      <c r="AO212" s="981"/>
      <c r="AP212" s="981"/>
      <c r="AQ212" s="981"/>
      <c r="AR212" s="981"/>
      <c r="AS212" s="981"/>
      <c r="AT212" s="981"/>
      <c r="AU212" s="981"/>
      <c r="AV212" s="981"/>
      <c r="AW212" s="981"/>
      <c r="AX212" s="981"/>
      <c r="AY212" s="981"/>
      <c r="AZ212" s="981"/>
      <c r="BA212" s="981"/>
      <c r="BB212" s="981"/>
      <c r="BC212" s="981"/>
      <c r="BD212" s="981"/>
      <c r="BE212" s="984"/>
    </row>
    <row r="213" spans="1:57" ht="15.75" customHeight="1">
      <c r="A213" s="981"/>
      <c r="B213" s="981"/>
      <c r="C213" s="981"/>
      <c r="D213" s="981"/>
      <c r="E213" s="981"/>
      <c r="F213" s="981"/>
      <c r="G213" s="981"/>
      <c r="H213" s="981"/>
      <c r="I213" s="981"/>
      <c r="J213" s="981"/>
      <c r="K213" s="981"/>
      <c r="L213" s="981"/>
      <c r="M213" s="981"/>
      <c r="N213" s="981"/>
      <c r="O213" s="981"/>
      <c r="P213" s="981"/>
      <c r="Q213" s="981"/>
      <c r="R213" s="981"/>
      <c r="S213" s="981"/>
      <c r="T213" s="981"/>
      <c r="U213" s="981"/>
      <c r="V213" s="981"/>
      <c r="W213" s="981"/>
      <c r="X213" s="981"/>
      <c r="Y213" s="981"/>
      <c r="Z213" s="981"/>
      <c r="AA213" s="981"/>
      <c r="AB213" s="981"/>
      <c r="AC213" s="981"/>
      <c r="AD213" s="981"/>
      <c r="AE213" s="981"/>
      <c r="AF213" s="981"/>
      <c r="AG213" s="981"/>
      <c r="AH213" s="981"/>
      <c r="AI213" s="981"/>
      <c r="AJ213" s="981"/>
      <c r="AK213" s="981"/>
      <c r="AL213" s="981"/>
      <c r="AM213" s="981"/>
      <c r="AN213" s="981"/>
      <c r="AO213" s="981"/>
      <c r="AP213" s="981"/>
      <c r="AQ213" s="981"/>
      <c r="AR213" s="981"/>
      <c r="AS213" s="981"/>
      <c r="AT213" s="981"/>
      <c r="AU213" s="981"/>
      <c r="AV213" s="981"/>
      <c r="AW213" s="981"/>
      <c r="AX213" s="981"/>
      <c r="AY213" s="981"/>
      <c r="AZ213" s="981"/>
      <c r="BA213" s="981"/>
      <c r="BB213" s="981"/>
      <c r="BC213" s="981"/>
      <c r="BD213" s="981"/>
      <c r="BE213" s="984"/>
    </row>
    <row r="214" spans="1:57" ht="15.75" customHeight="1">
      <c r="A214" s="981"/>
      <c r="B214" s="981"/>
      <c r="C214" s="981"/>
      <c r="D214" s="981"/>
      <c r="E214" s="981"/>
      <c r="F214" s="981"/>
      <c r="G214" s="981"/>
      <c r="H214" s="981"/>
      <c r="I214" s="981"/>
      <c r="J214" s="981"/>
      <c r="K214" s="981"/>
      <c r="L214" s="981"/>
      <c r="M214" s="981"/>
      <c r="N214" s="981"/>
      <c r="O214" s="981"/>
      <c r="P214" s="981"/>
      <c r="Q214" s="981"/>
      <c r="R214" s="981"/>
      <c r="S214" s="981"/>
      <c r="T214" s="981"/>
      <c r="U214" s="981"/>
      <c r="V214" s="981"/>
      <c r="W214" s="981"/>
      <c r="X214" s="981"/>
      <c r="Y214" s="981"/>
      <c r="Z214" s="981"/>
      <c r="AA214" s="981"/>
      <c r="AB214" s="981"/>
      <c r="AC214" s="981"/>
      <c r="AD214" s="981"/>
      <c r="AE214" s="981"/>
      <c r="AF214" s="981"/>
      <c r="AG214" s="981"/>
      <c r="AH214" s="981"/>
      <c r="AI214" s="981"/>
      <c r="AJ214" s="981"/>
      <c r="AK214" s="981"/>
      <c r="AL214" s="981"/>
      <c r="AM214" s="981"/>
      <c r="AN214" s="981"/>
      <c r="AO214" s="981"/>
      <c r="AP214" s="981"/>
      <c r="AQ214" s="981"/>
      <c r="AR214" s="981"/>
      <c r="AS214" s="981"/>
      <c r="AT214" s="981"/>
      <c r="AU214" s="981"/>
      <c r="AV214" s="981"/>
      <c r="AW214" s="981"/>
      <c r="AX214" s="981"/>
      <c r="AY214" s="981"/>
      <c r="AZ214" s="981"/>
      <c r="BA214" s="981"/>
      <c r="BB214" s="981"/>
      <c r="BC214" s="981"/>
      <c r="BD214" s="981"/>
      <c r="BE214" s="984"/>
    </row>
    <row r="215" spans="1:57" ht="15.75" customHeight="1" thickBot="1">
      <c r="A215" s="981"/>
      <c r="B215" s="981"/>
      <c r="C215" s="981"/>
      <c r="D215" s="981"/>
      <c r="E215" s="981"/>
      <c r="F215" s="981"/>
      <c r="G215" s="981"/>
      <c r="H215" s="981"/>
      <c r="I215" s="981"/>
      <c r="J215" s="981"/>
      <c r="K215" s="981"/>
      <c r="L215" s="981"/>
      <c r="M215" s="981"/>
      <c r="N215" s="981"/>
      <c r="O215" s="981"/>
      <c r="P215" s="981"/>
      <c r="Q215" s="981"/>
      <c r="R215" s="981"/>
      <c r="S215" s="981"/>
      <c r="T215" s="981"/>
      <c r="U215" s="981"/>
      <c r="V215" s="981"/>
      <c r="W215" s="981"/>
      <c r="X215" s="981"/>
      <c r="Y215" s="981"/>
      <c r="Z215" s="981"/>
      <c r="AA215" s="981"/>
      <c r="AB215" s="981"/>
      <c r="AC215" s="981"/>
      <c r="AD215" s="981"/>
      <c r="AE215" s="981"/>
      <c r="AF215" s="981"/>
      <c r="AG215" s="981"/>
      <c r="AH215" s="981"/>
      <c r="AI215" s="981"/>
      <c r="AJ215" s="981"/>
      <c r="AK215" s="981"/>
      <c r="AL215" s="981"/>
      <c r="AM215" s="981"/>
      <c r="AN215" s="981"/>
      <c r="AO215" s="981"/>
      <c r="AP215" s="981"/>
      <c r="AQ215" s="981"/>
      <c r="AR215" s="981"/>
      <c r="AS215" s="981"/>
      <c r="AT215" s="981"/>
      <c r="AU215" s="981"/>
      <c r="AV215" s="981"/>
      <c r="AW215" s="981"/>
      <c r="AX215" s="981"/>
      <c r="AY215" s="981"/>
      <c r="AZ215" s="981"/>
      <c r="BA215" s="981"/>
      <c r="BB215" s="981"/>
      <c r="BC215" s="981"/>
      <c r="BD215" s="981"/>
      <c r="BE215" s="984"/>
    </row>
    <row r="216" spans="1:57" ht="15.75" customHeight="1">
      <c r="A216" s="981"/>
      <c r="B216" s="1844" t="s">
        <v>1977</v>
      </c>
      <c r="C216" s="1845"/>
      <c r="D216" s="1845"/>
      <c r="E216" s="1845"/>
      <c r="F216" s="1845"/>
      <c r="G216" s="1845"/>
      <c r="H216" s="1845"/>
      <c r="I216" s="1845"/>
      <c r="J216" s="1845"/>
      <c r="K216" s="1845"/>
      <c r="L216" s="1845"/>
      <c r="M216" s="1845"/>
      <c r="N216" s="1845"/>
      <c r="O216" s="1845"/>
      <c r="P216" s="1845"/>
      <c r="Q216" s="1845"/>
      <c r="R216" s="1845"/>
      <c r="S216" s="1845"/>
      <c r="T216" s="1845"/>
      <c r="U216" s="1845"/>
      <c r="V216" s="1845"/>
      <c r="W216" s="1845"/>
      <c r="X216" s="1845"/>
      <c r="Y216" s="1845"/>
      <c r="Z216" s="1845"/>
      <c r="AA216" s="1845"/>
      <c r="AB216" s="1845"/>
      <c r="AC216" s="1845"/>
      <c r="AD216" s="1845"/>
      <c r="AE216" s="1845"/>
      <c r="AF216" s="1845"/>
      <c r="AG216" s="1845"/>
      <c r="AH216" s="1845"/>
      <c r="AI216" s="1845"/>
      <c r="AJ216" s="1845"/>
      <c r="AK216" s="1845"/>
      <c r="AL216" s="1845"/>
      <c r="AM216" s="1845"/>
      <c r="AN216" s="1845"/>
      <c r="AO216" s="1845"/>
      <c r="AP216" s="1845"/>
      <c r="AQ216" s="1845"/>
      <c r="AR216" s="1845"/>
      <c r="AS216" s="1845"/>
      <c r="AT216" s="1845"/>
      <c r="AU216" s="1845"/>
      <c r="AV216" s="1845"/>
      <c r="AW216" s="1845"/>
      <c r="AX216" s="1845"/>
      <c r="AY216" s="1845"/>
      <c r="AZ216" s="1845"/>
      <c r="BA216" s="1845"/>
      <c r="BB216" s="1845"/>
      <c r="BC216" s="1845"/>
      <c r="BD216" s="1846"/>
      <c r="BE216" s="984"/>
    </row>
    <row r="217" spans="1:57" ht="15.75" customHeight="1">
      <c r="A217" s="981"/>
      <c r="B217" s="1847"/>
      <c r="C217" s="1848"/>
      <c r="D217" s="1848"/>
      <c r="E217" s="1848"/>
      <c r="F217" s="1848"/>
      <c r="G217" s="1848"/>
      <c r="H217" s="1848"/>
      <c r="I217" s="1848"/>
      <c r="J217" s="1848"/>
      <c r="K217" s="1848"/>
      <c r="L217" s="1848"/>
      <c r="M217" s="1848"/>
      <c r="N217" s="1848"/>
      <c r="O217" s="1848"/>
      <c r="P217" s="1848"/>
      <c r="Q217" s="1848"/>
      <c r="R217" s="1848"/>
      <c r="S217" s="1848"/>
      <c r="T217" s="1848"/>
      <c r="U217" s="1848"/>
      <c r="V217" s="1848"/>
      <c r="W217" s="1848"/>
      <c r="X217" s="1848"/>
      <c r="Y217" s="1848"/>
      <c r="Z217" s="1848"/>
      <c r="AA217" s="1848"/>
      <c r="AB217" s="1848"/>
      <c r="AC217" s="1848"/>
      <c r="AD217" s="1848"/>
      <c r="AE217" s="1848"/>
      <c r="AF217" s="1848"/>
      <c r="AG217" s="1848"/>
      <c r="AH217" s="1848"/>
      <c r="AI217" s="1848"/>
      <c r="AJ217" s="1848"/>
      <c r="AK217" s="1848"/>
      <c r="AL217" s="1848"/>
      <c r="AM217" s="1848"/>
      <c r="AN217" s="1848"/>
      <c r="AO217" s="1848"/>
      <c r="AP217" s="1848"/>
      <c r="AQ217" s="1848"/>
      <c r="AR217" s="1848"/>
      <c r="AS217" s="1848"/>
      <c r="AT217" s="1848"/>
      <c r="AU217" s="1848"/>
      <c r="AV217" s="1848"/>
      <c r="AW217" s="1848"/>
      <c r="AX217" s="1848"/>
      <c r="AY217" s="1848"/>
      <c r="AZ217" s="1848"/>
      <c r="BA217" s="1848"/>
      <c r="BB217" s="1848"/>
      <c r="BC217" s="1848"/>
      <c r="BD217" s="1849"/>
      <c r="BE217" s="984"/>
    </row>
    <row r="218" spans="1:57" ht="15.75" customHeight="1">
      <c r="A218" s="981"/>
      <c r="B218" s="1850" t="s">
        <v>1978</v>
      </c>
      <c r="C218" s="1851"/>
      <c r="D218" s="1851"/>
      <c r="E218" s="1851"/>
      <c r="F218" s="1851"/>
      <c r="G218" s="1851"/>
      <c r="H218" s="1851"/>
      <c r="I218" s="1851"/>
      <c r="J218" s="1851"/>
      <c r="K218" s="1851"/>
      <c r="L218" s="1851"/>
      <c r="M218" s="1851"/>
      <c r="N218" s="1851"/>
      <c r="O218" s="1851"/>
      <c r="P218" s="1851"/>
      <c r="Q218" s="1851"/>
      <c r="R218" s="1851"/>
      <c r="S218" s="1851"/>
      <c r="T218" s="1851"/>
      <c r="U218" s="1851"/>
      <c r="V218" s="1851"/>
      <c r="W218" s="1851"/>
      <c r="X218" s="1851"/>
      <c r="Y218" s="1851"/>
      <c r="Z218" s="1851"/>
      <c r="AA218" s="1851"/>
      <c r="AB218" s="1851"/>
      <c r="AC218" s="1851"/>
      <c r="AD218" s="1851"/>
      <c r="AE218" s="1851"/>
      <c r="AF218" s="1851"/>
      <c r="AG218" s="1851"/>
      <c r="AH218" s="1851"/>
      <c r="AI218" s="1851"/>
      <c r="AJ218" s="1851"/>
      <c r="AK218" s="1851"/>
      <c r="AL218" s="1851"/>
      <c r="AM218" s="1851"/>
      <c r="AN218" s="1851"/>
      <c r="AO218" s="1851"/>
      <c r="AP218" s="1851"/>
      <c r="AQ218" s="1851"/>
      <c r="AR218" s="1851"/>
      <c r="AS218" s="1851"/>
      <c r="AT218" s="1851"/>
      <c r="AU218" s="1851"/>
      <c r="AV218" s="1851"/>
      <c r="AW218" s="1851"/>
      <c r="AX218" s="1851"/>
      <c r="AY218" s="1851"/>
      <c r="AZ218" s="1851"/>
      <c r="BA218" s="1851"/>
      <c r="BB218" s="1851"/>
      <c r="BC218" s="1851"/>
      <c r="BD218" s="1852"/>
      <c r="BE218" s="984"/>
    </row>
    <row r="219" spans="1:57" ht="15.75" customHeight="1">
      <c r="A219" s="981"/>
      <c r="B219" s="1850" t="s">
        <v>1979</v>
      </c>
      <c r="C219" s="1851"/>
      <c r="D219" s="1851"/>
      <c r="E219" s="1851"/>
      <c r="F219" s="1851"/>
      <c r="G219" s="1851"/>
      <c r="H219" s="1851"/>
      <c r="I219" s="1851"/>
      <c r="J219" s="1851"/>
      <c r="K219" s="1851"/>
      <c r="L219" s="1851"/>
      <c r="M219" s="1851"/>
      <c r="N219" s="1851"/>
      <c r="O219" s="1851"/>
      <c r="P219" s="1851"/>
      <c r="Q219" s="1851"/>
      <c r="R219" s="1851"/>
      <c r="S219" s="1851"/>
      <c r="T219" s="1851"/>
      <c r="U219" s="1851"/>
      <c r="V219" s="1851"/>
      <c r="W219" s="1851"/>
      <c r="X219" s="1851"/>
      <c r="Y219" s="1851"/>
      <c r="Z219" s="1851"/>
      <c r="AA219" s="1851"/>
      <c r="AB219" s="1851"/>
      <c r="AC219" s="1851"/>
      <c r="AD219" s="1851"/>
      <c r="AE219" s="1851"/>
      <c r="AF219" s="1851"/>
      <c r="AG219" s="1851"/>
      <c r="AH219" s="1851"/>
      <c r="AI219" s="1851"/>
      <c r="AJ219" s="1851"/>
      <c r="AK219" s="1851"/>
      <c r="AL219" s="1851"/>
      <c r="AM219" s="1851"/>
      <c r="AN219" s="1851"/>
      <c r="AO219" s="1851"/>
      <c r="AP219" s="1851"/>
      <c r="AQ219" s="1851"/>
      <c r="AR219" s="1851"/>
      <c r="AS219" s="1851"/>
      <c r="AT219" s="1851"/>
      <c r="AU219" s="1851"/>
      <c r="AV219" s="1851"/>
      <c r="AW219" s="1851"/>
      <c r="AX219" s="1851"/>
      <c r="AY219" s="1851"/>
      <c r="AZ219" s="1851"/>
      <c r="BA219" s="1851"/>
      <c r="BB219" s="1851"/>
      <c r="BC219" s="1851"/>
      <c r="BD219" s="1852"/>
      <c r="BE219" s="984"/>
    </row>
    <row r="220" spans="1:57" ht="15.75" customHeight="1">
      <c r="A220" s="981"/>
      <c r="B220" s="980"/>
      <c r="C220" s="981"/>
      <c r="D220" s="981"/>
      <c r="E220" s="981"/>
      <c r="F220" s="981"/>
      <c r="G220" s="981"/>
      <c r="H220" s="981"/>
      <c r="I220" s="981"/>
      <c r="J220" s="981"/>
      <c r="K220" s="981"/>
      <c r="L220" s="981"/>
      <c r="M220" s="981"/>
      <c r="N220" s="981"/>
      <c r="O220" s="981"/>
      <c r="P220" s="981"/>
      <c r="Q220" s="981"/>
      <c r="R220" s="981"/>
      <c r="S220" s="981"/>
      <c r="T220" s="981"/>
      <c r="U220" s="981"/>
      <c r="V220" s="981"/>
      <c r="W220" s="981"/>
      <c r="X220" s="981"/>
      <c r="Y220" s="981"/>
      <c r="Z220" s="981"/>
      <c r="AA220" s="981"/>
      <c r="AB220" s="981"/>
      <c r="AC220" s="981"/>
      <c r="AD220" s="981"/>
      <c r="AE220" s="981"/>
      <c r="AF220" s="981"/>
      <c r="AG220" s="981"/>
      <c r="AH220" s="981"/>
      <c r="AI220" s="981"/>
      <c r="AJ220" s="981"/>
      <c r="AK220" s="981"/>
      <c r="AL220" s="981"/>
      <c r="AM220" s="981"/>
      <c r="AN220" s="981"/>
      <c r="AO220" s="981"/>
      <c r="AP220" s="981"/>
      <c r="AQ220" s="981"/>
      <c r="AR220" s="981"/>
      <c r="AS220" s="981"/>
      <c r="AT220" s="981"/>
      <c r="AU220" s="981"/>
      <c r="AV220" s="981"/>
      <c r="AW220" s="981"/>
      <c r="AX220" s="981"/>
      <c r="AY220" s="981"/>
      <c r="AZ220" s="981"/>
      <c r="BA220" s="981"/>
      <c r="BB220" s="981"/>
      <c r="BC220" s="981"/>
      <c r="BD220" s="984"/>
      <c r="BE220" s="984"/>
    </row>
    <row r="221" spans="1:57" ht="15.75" customHeight="1">
      <c r="A221" s="981"/>
      <c r="B221" s="1853" t="s">
        <v>1980</v>
      </c>
      <c r="C221" s="1854"/>
      <c r="D221" s="1854"/>
      <c r="E221" s="1854"/>
      <c r="F221" s="1854"/>
      <c r="G221" s="1854"/>
      <c r="H221" s="1854"/>
      <c r="I221" s="1854"/>
      <c r="J221" s="1854"/>
      <c r="K221" s="1854"/>
      <c r="L221" s="1854"/>
      <c r="M221" s="1854"/>
      <c r="N221" s="1854"/>
      <c r="O221" s="1854"/>
      <c r="P221" s="1854"/>
      <c r="Q221" s="1854"/>
      <c r="R221" s="1854"/>
      <c r="S221" s="1854"/>
      <c r="T221" s="1854"/>
      <c r="U221" s="1854"/>
      <c r="V221" s="1854"/>
      <c r="W221" s="1854"/>
      <c r="X221" s="1854"/>
      <c r="Y221" s="1854"/>
      <c r="Z221" s="1854"/>
      <c r="AA221" s="1854"/>
      <c r="AB221" s="1854"/>
      <c r="AC221" s="1854"/>
      <c r="AD221" s="1854"/>
      <c r="AE221" s="1854"/>
      <c r="AF221" s="1854"/>
      <c r="AG221" s="1854"/>
      <c r="AH221" s="1854"/>
      <c r="AI221" s="1854"/>
      <c r="AJ221" s="1854"/>
      <c r="AK221" s="1854"/>
      <c r="AL221" s="1854"/>
      <c r="AM221" s="1854"/>
      <c r="AN221" s="1854"/>
      <c r="AO221" s="1854"/>
      <c r="AP221" s="1854"/>
      <c r="AQ221" s="1854"/>
      <c r="AR221" s="1854"/>
      <c r="AS221" s="1854"/>
      <c r="AT221" s="1854"/>
      <c r="AU221" s="1854"/>
      <c r="AV221" s="1854"/>
      <c r="AW221" s="1854"/>
      <c r="AX221" s="1854"/>
      <c r="AY221" s="1854"/>
      <c r="AZ221" s="1854"/>
      <c r="BA221" s="1854"/>
      <c r="BB221" s="1854"/>
      <c r="BC221" s="1854"/>
      <c r="BD221" s="1855"/>
      <c r="BE221" s="984"/>
    </row>
    <row r="222" spans="1:57" ht="15.75" customHeight="1">
      <c r="A222" s="981"/>
      <c r="B222" s="1020"/>
      <c r="C222" s="981"/>
      <c r="D222" s="981"/>
      <c r="E222" s="981"/>
      <c r="F222" s="981"/>
      <c r="G222" s="981"/>
      <c r="H222" s="981"/>
      <c r="I222" s="981"/>
      <c r="J222" s="981"/>
      <c r="K222" s="981"/>
      <c r="L222" s="981"/>
      <c r="M222" s="981"/>
      <c r="N222" s="981"/>
      <c r="O222" s="981"/>
      <c r="P222" s="981"/>
      <c r="Q222" s="981"/>
      <c r="R222" s="981"/>
      <c r="S222" s="981"/>
      <c r="T222" s="981"/>
      <c r="U222" s="981"/>
      <c r="V222" s="981"/>
      <c r="W222" s="981"/>
      <c r="X222" s="981"/>
      <c r="Y222" s="981"/>
      <c r="Z222" s="981"/>
      <c r="AA222" s="981"/>
      <c r="AB222" s="981"/>
      <c r="AC222" s="981"/>
      <c r="AD222" s="981"/>
      <c r="AE222" s="981"/>
      <c r="AF222" s="981"/>
      <c r="AG222" s="981"/>
      <c r="AH222" s="981"/>
      <c r="AI222" s="981"/>
      <c r="AJ222" s="981"/>
      <c r="AK222" s="981"/>
      <c r="AL222" s="981"/>
      <c r="AM222" s="981"/>
      <c r="AN222" s="981"/>
      <c r="AO222" s="981"/>
      <c r="AP222" s="981"/>
      <c r="AQ222" s="981"/>
      <c r="AR222" s="981"/>
      <c r="AS222" s="981"/>
      <c r="AT222" s="981"/>
      <c r="AU222" s="981"/>
      <c r="AV222" s="981"/>
      <c r="AW222" s="981"/>
      <c r="AX222" s="981"/>
      <c r="AY222" s="981"/>
      <c r="AZ222" s="981"/>
      <c r="BA222" s="981"/>
      <c r="BB222" s="981"/>
      <c r="BC222" s="981"/>
      <c r="BD222" s="984"/>
      <c r="BE222" s="984"/>
    </row>
    <row r="223" spans="1:57" ht="15.75" customHeight="1">
      <c r="A223" s="981"/>
      <c r="B223" s="1021"/>
      <c r="C223" s="981"/>
      <c r="D223" s="981"/>
      <c r="E223" s="981"/>
      <c r="F223" s="981"/>
      <c r="G223" s="981"/>
      <c r="H223" s="982" t="s">
        <v>1981</v>
      </c>
      <c r="I223" s="981"/>
      <c r="J223" s="981"/>
      <c r="K223" s="981"/>
      <c r="L223" s="981"/>
      <c r="M223" s="981"/>
      <c r="N223" s="981"/>
      <c r="O223" s="981"/>
      <c r="P223" s="981"/>
      <c r="Q223" s="981"/>
      <c r="R223" s="981"/>
      <c r="S223" s="981"/>
      <c r="T223" s="981"/>
      <c r="U223" s="981"/>
      <c r="V223" s="981"/>
      <c r="W223" s="981"/>
      <c r="X223" s="981"/>
      <c r="Y223" s="981"/>
      <c r="Z223" s="981"/>
      <c r="AA223" s="981"/>
      <c r="AB223" s="981"/>
      <c r="AC223" s="981"/>
      <c r="AD223" s="981"/>
      <c r="AE223" s="981"/>
      <c r="AF223" s="981"/>
      <c r="AG223" s="981"/>
      <c r="AH223" s="981"/>
      <c r="AI223" s="981"/>
      <c r="AJ223" s="981"/>
      <c r="AK223" s="981"/>
      <c r="AL223" s="981"/>
      <c r="AM223" s="981"/>
      <c r="AN223" s="981"/>
      <c r="AO223" s="981"/>
      <c r="AP223" s="981"/>
      <c r="AQ223" s="981"/>
      <c r="AR223" s="981"/>
      <c r="AS223" s="981"/>
      <c r="AT223" s="981"/>
      <c r="AU223" s="981"/>
      <c r="AV223" s="981"/>
      <c r="AW223" s="981"/>
      <c r="AX223" s="981"/>
      <c r="AY223" s="981"/>
      <c r="AZ223" s="981"/>
      <c r="BA223" s="981"/>
      <c r="BB223" s="981"/>
      <c r="BC223" s="981"/>
      <c r="BD223" s="984"/>
      <c r="BE223" s="984"/>
    </row>
    <row r="224" spans="1:57" ht="15.75" customHeight="1">
      <c r="A224" s="981"/>
      <c r="B224" s="1021"/>
      <c r="C224" s="981"/>
      <c r="D224" s="981"/>
      <c r="E224" s="981"/>
      <c r="F224" s="981"/>
      <c r="G224" s="981"/>
      <c r="H224" s="981"/>
      <c r="I224" s="981"/>
      <c r="J224" s="981"/>
      <c r="K224" s="981"/>
      <c r="L224" s="981"/>
      <c r="M224" s="981"/>
      <c r="N224" s="981"/>
      <c r="O224" s="981"/>
      <c r="P224" s="981"/>
      <c r="Q224" s="981"/>
      <c r="R224" s="981"/>
      <c r="S224" s="981"/>
      <c r="T224" s="981"/>
      <c r="U224" s="981"/>
      <c r="V224" s="981"/>
      <c r="W224" s="981"/>
      <c r="X224" s="981"/>
      <c r="Y224" s="981"/>
      <c r="Z224" s="981"/>
      <c r="AA224" s="981"/>
      <c r="AB224" s="981"/>
      <c r="AC224" s="981"/>
      <c r="AD224" s="981"/>
      <c r="AE224" s="981"/>
      <c r="AF224" s="981"/>
      <c r="AG224" s="981"/>
      <c r="AH224" s="981"/>
      <c r="AI224" s="981"/>
      <c r="AJ224" s="981"/>
      <c r="AK224" s="981"/>
      <c r="AL224" s="981"/>
      <c r="AM224" s="981"/>
      <c r="AN224" s="981"/>
      <c r="AO224" s="981"/>
      <c r="AP224" s="981"/>
      <c r="AQ224" s="981"/>
      <c r="AR224" s="981"/>
      <c r="AS224" s="981"/>
      <c r="AT224" s="981"/>
      <c r="AU224" s="981"/>
      <c r="AV224" s="981"/>
      <c r="AW224" s="981"/>
      <c r="AX224" s="981"/>
      <c r="AY224" s="981"/>
      <c r="AZ224" s="981"/>
      <c r="BA224" s="981"/>
      <c r="BB224" s="981"/>
      <c r="BC224" s="981"/>
      <c r="BD224" s="984"/>
      <c r="BE224" s="984"/>
    </row>
    <row r="225" spans="1:57" ht="15.75" customHeight="1">
      <c r="A225" s="981"/>
      <c r="B225" s="1021"/>
      <c r="C225" s="981"/>
      <c r="D225" s="981"/>
      <c r="E225" s="981"/>
      <c r="F225" s="981"/>
      <c r="G225" s="981"/>
      <c r="H225" s="1856" t="s">
        <v>1982</v>
      </c>
      <c r="I225" s="1856"/>
      <c r="J225" s="1856"/>
      <c r="K225" s="1856"/>
      <c r="L225" s="1856"/>
      <c r="M225" s="1856"/>
      <c r="N225" s="1856"/>
      <c r="O225" s="1856"/>
      <c r="P225" s="1856"/>
      <c r="Q225" s="1856"/>
      <c r="R225" s="1856"/>
      <c r="S225" s="1856"/>
      <c r="T225" s="1856"/>
      <c r="U225" s="1856"/>
      <c r="V225" s="1856"/>
      <c r="W225" s="1856"/>
      <c r="X225" s="1856"/>
      <c r="Y225" s="1856"/>
      <c r="Z225" s="1856"/>
      <c r="AA225" s="1856"/>
      <c r="AB225" s="1856"/>
      <c r="AC225" s="1856"/>
      <c r="AD225" s="1856"/>
      <c r="AE225" s="1856"/>
      <c r="AF225" s="1856"/>
      <c r="AG225" s="1856"/>
      <c r="AH225" s="1856"/>
      <c r="AI225" s="1856"/>
      <c r="AJ225" s="1856"/>
      <c r="AK225" s="1856"/>
      <c r="AL225" s="1856"/>
      <c r="AM225" s="1856"/>
      <c r="AN225" s="1856"/>
      <c r="AO225" s="1856"/>
      <c r="AP225" s="1856"/>
      <c r="AQ225" s="1856"/>
      <c r="AR225" s="1856"/>
      <c r="AS225" s="1856"/>
      <c r="AT225" s="1856"/>
      <c r="AU225" s="1856"/>
      <c r="AV225" s="1856"/>
      <c r="AW225" s="1856"/>
      <c r="AX225" s="1856"/>
      <c r="AY225" s="1856"/>
      <c r="AZ225" s="981"/>
      <c r="BA225" s="981"/>
      <c r="BB225" s="981"/>
      <c r="BC225" s="981"/>
      <c r="BD225" s="984"/>
      <c r="BE225" s="984"/>
    </row>
    <row r="226" spans="1:57" ht="15.75" customHeight="1">
      <c r="A226" s="981"/>
      <c r="B226" s="1021"/>
      <c r="C226" s="981"/>
      <c r="D226" s="981"/>
      <c r="E226" s="981"/>
      <c r="F226" s="981"/>
      <c r="G226" s="981"/>
      <c r="H226" s="981"/>
      <c r="I226" s="981"/>
      <c r="J226" s="981"/>
      <c r="K226" s="981"/>
      <c r="L226" s="981"/>
      <c r="M226" s="981"/>
      <c r="N226" s="981"/>
      <c r="O226" s="981"/>
      <c r="P226" s="981"/>
      <c r="Q226" s="981"/>
      <c r="R226" s="981"/>
      <c r="S226" s="981"/>
      <c r="T226" s="981"/>
      <c r="U226" s="981"/>
      <c r="V226" s="981"/>
      <c r="W226" s="981"/>
      <c r="X226" s="981"/>
      <c r="Y226" s="981"/>
      <c r="Z226" s="981"/>
      <c r="AA226" s="981"/>
      <c r="AB226" s="981"/>
      <c r="AC226" s="981"/>
      <c r="AD226" s="981"/>
      <c r="AE226" s="981"/>
      <c r="AF226" s="981"/>
      <c r="AG226" s="981"/>
      <c r="AH226" s="981"/>
      <c r="AI226" s="981"/>
      <c r="AJ226" s="981"/>
      <c r="AK226" s="981"/>
      <c r="AL226" s="981"/>
      <c r="AM226" s="981"/>
      <c r="AN226" s="981"/>
      <c r="AO226" s="981"/>
      <c r="AP226" s="981"/>
      <c r="AQ226" s="981"/>
      <c r="AR226" s="981"/>
      <c r="AS226" s="981"/>
      <c r="AT226" s="981"/>
      <c r="AU226" s="981"/>
      <c r="AV226" s="981"/>
      <c r="AW226" s="981"/>
      <c r="AX226" s="981"/>
      <c r="AY226" s="981"/>
      <c r="AZ226" s="981"/>
      <c r="BA226" s="981"/>
      <c r="BB226" s="981"/>
      <c r="BC226" s="981"/>
      <c r="BD226" s="984"/>
      <c r="BE226" s="984"/>
    </row>
    <row r="227" spans="1:57" ht="15.75" customHeight="1">
      <c r="A227" s="981"/>
      <c r="B227" s="1021"/>
      <c r="C227" s="981"/>
      <c r="D227" s="981"/>
      <c r="E227" s="981"/>
      <c r="F227" s="981"/>
      <c r="G227" s="981"/>
      <c r="H227" s="1839" t="s">
        <v>1983</v>
      </c>
      <c r="I227" s="1839"/>
      <c r="J227" s="1839"/>
      <c r="K227" s="1839"/>
      <c r="L227" s="1839"/>
      <c r="M227" s="1839"/>
      <c r="N227" s="1839"/>
      <c r="O227" s="1839"/>
      <c r="P227" s="1839"/>
      <c r="Q227" s="1839"/>
      <c r="R227" s="1839"/>
      <c r="S227" s="1839"/>
      <c r="T227" s="1839"/>
      <c r="U227" s="1839"/>
      <c r="V227" s="1839"/>
      <c r="W227" s="1839"/>
      <c r="X227" s="1839"/>
      <c r="Y227" s="1839"/>
      <c r="Z227" s="1839"/>
      <c r="AA227" s="1839"/>
      <c r="AB227" s="1839"/>
      <c r="AC227" s="1839"/>
      <c r="AD227" s="1839"/>
      <c r="AE227" s="1839"/>
      <c r="AF227" s="1839"/>
      <c r="AG227" s="1839"/>
      <c r="AH227" s="1839"/>
      <c r="AI227" s="1839"/>
      <c r="AJ227" s="1839"/>
      <c r="AK227" s="1839"/>
      <c r="AL227" s="1839"/>
      <c r="AM227" s="1839"/>
      <c r="AN227" s="1839"/>
      <c r="AO227" s="1839"/>
      <c r="AP227" s="1839"/>
      <c r="AQ227" s="1839"/>
      <c r="AR227" s="1839"/>
      <c r="AS227" s="1839"/>
      <c r="AT227" s="1839"/>
      <c r="AU227" s="1839"/>
      <c r="AV227" s="1839"/>
      <c r="AW227" s="1839"/>
      <c r="AX227" s="1839"/>
      <c r="AY227" s="1839"/>
      <c r="AZ227" s="1839"/>
      <c r="BA227" s="981"/>
      <c r="BB227" s="981"/>
      <c r="BC227" s="981"/>
      <c r="BD227" s="984"/>
      <c r="BE227" s="984"/>
    </row>
    <row r="228" spans="1:57" ht="15.75" customHeight="1">
      <c r="A228" s="981"/>
      <c r="B228" s="980"/>
      <c r="C228" s="981"/>
      <c r="D228" s="981"/>
      <c r="E228" s="981"/>
      <c r="F228" s="981"/>
      <c r="G228" s="981"/>
      <c r="H228" s="1839"/>
      <c r="I228" s="1839"/>
      <c r="J228" s="1839"/>
      <c r="K228" s="1839"/>
      <c r="L228" s="1839"/>
      <c r="M228" s="1839"/>
      <c r="N228" s="1839"/>
      <c r="O228" s="1839"/>
      <c r="P228" s="1839"/>
      <c r="Q228" s="1839"/>
      <c r="R228" s="1839"/>
      <c r="S228" s="1839"/>
      <c r="T228" s="1839"/>
      <c r="U228" s="1839"/>
      <c r="V228" s="1839"/>
      <c r="W228" s="1839"/>
      <c r="X228" s="1839"/>
      <c r="Y228" s="1839"/>
      <c r="Z228" s="1839"/>
      <c r="AA228" s="1839"/>
      <c r="AB228" s="1839"/>
      <c r="AC228" s="1839"/>
      <c r="AD228" s="1839"/>
      <c r="AE228" s="1839"/>
      <c r="AF228" s="1839"/>
      <c r="AG228" s="1839"/>
      <c r="AH228" s="1839"/>
      <c r="AI228" s="1839"/>
      <c r="AJ228" s="1839"/>
      <c r="AK228" s="1839"/>
      <c r="AL228" s="1839"/>
      <c r="AM228" s="1839"/>
      <c r="AN228" s="1839"/>
      <c r="AO228" s="1839"/>
      <c r="AP228" s="1839"/>
      <c r="AQ228" s="1839"/>
      <c r="AR228" s="1839"/>
      <c r="AS228" s="1839"/>
      <c r="AT228" s="1839"/>
      <c r="AU228" s="1839"/>
      <c r="AV228" s="1839"/>
      <c r="AW228" s="1839"/>
      <c r="AX228" s="1839"/>
      <c r="AY228" s="1839"/>
      <c r="AZ228" s="1839"/>
      <c r="BA228" s="981"/>
      <c r="BB228" s="981"/>
      <c r="BC228" s="981"/>
      <c r="BD228" s="984"/>
      <c r="BE228" s="984"/>
    </row>
    <row r="229" spans="1:57" ht="15.75" customHeight="1">
      <c r="A229" s="981"/>
      <c r="B229" s="980"/>
      <c r="C229" s="981"/>
      <c r="D229" s="981"/>
      <c r="E229" s="981"/>
      <c r="F229" s="981"/>
      <c r="G229" s="981"/>
      <c r="H229" s="1839"/>
      <c r="I229" s="1839"/>
      <c r="J229" s="1839"/>
      <c r="K229" s="1839"/>
      <c r="L229" s="1839"/>
      <c r="M229" s="1839"/>
      <c r="N229" s="1839"/>
      <c r="O229" s="1839"/>
      <c r="P229" s="1839"/>
      <c r="Q229" s="1839"/>
      <c r="R229" s="1839"/>
      <c r="S229" s="1839"/>
      <c r="T229" s="1839"/>
      <c r="U229" s="1839"/>
      <c r="V229" s="1839"/>
      <c r="W229" s="1839"/>
      <c r="X229" s="1839"/>
      <c r="Y229" s="1839"/>
      <c r="Z229" s="1839"/>
      <c r="AA229" s="1839"/>
      <c r="AB229" s="1839"/>
      <c r="AC229" s="1839"/>
      <c r="AD229" s="1839"/>
      <c r="AE229" s="1839"/>
      <c r="AF229" s="1839"/>
      <c r="AG229" s="1839"/>
      <c r="AH229" s="1839"/>
      <c r="AI229" s="1839"/>
      <c r="AJ229" s="1839"/>
      <c r="AK229" s="1839"/>
      <c r="AL229" s="1839"/>
      <c r="AM229" s="1839"/>
      <c r="AN229" s="1839"/>
      <c r="AO229" s="1839"/>
      <c r="AP229" s="1839"/>
      <c r="AQ229" s="1839"/>
      <c r="AR229" s="1839"/>
      <c r="AS229" s="1839"/>
      <c r="AT229" s="1839"/>
      <c r="AU229" s="1839"/>
      <c r="AV229" s="1839"/>
      <c r="AW229" s="1839"/>
      <c r="AX229" s="1839"/>
      <c r="AY229" s="1839"/>
      <c r="AZ229" s="1839"/>
      <c r="BA229" s="981"/>
      <c r="BB229" s="981"/>
      <c r="BC229" s="981"/>
      <c r="BD229" s="984"/>
      <c r="BE229" s="984"/>
    </row>
    <row r="230" spans="1:57" ht="15.75" customHeight="1">
      <c r="A230" s="981"/>
      <c r="B230" s="980"/>
      <c r="C230" s="981"/>
      <c r="D230" s="981"/>
      <c r="E230" s="981"/>
      <c r="F230" s="981"/>
      <c r="G230" s="981"/>
      <c r="H230" s="1839"/>
      <c r="I230" s="1839"/>
      <c r="J230" s="1839"/>
      <c r="K230" s="1839"/>
      <c r="L230" s="1839"/>
      <c r="M230" s="1839"/>
      <c r="N230" s="1839"/>
      <c r="O230" s="1839"/>
      <c r="P230" s="1839"/>
      <c r="Q230" s="1839"/>
      <c r="R230" s="1839"/>
      <c r="S230" s="1839"/>
      <c r="T230" s="1839"/>
      <c r="U230" s="1839"/>
      <c r="V230" s="1839"/>
      <c r="W230" s="1839"/>
      <c r="X230" s="1839"/>
      <c r="Y230" s="1839"/>
      <c r="Z230" s="1839"/>
      <c r="AA230" s="1839"/>
      <c r="AB230" s="1839"/>
      <c r="AC230" s="1839"/>
      <c r="AD230" s="1839"/>
      <c r="AE230" s="1839"/>
      <c r="AF230" s="1839"/>
      <c r="AG230" s="1839"/>
      <c r="AH230" s="1839"/>
      <c r="AI230" s="1839"/>
      <c r="AJ230" s="1839"/>
      <c r="AK230" s="1839"/>
      <c r="AL230" s="1839"/>
      <c r="AM230" s="1839"/>
      <c r="AN230" s="1839"/>
      <c r="AO230" s="1839"/>
      <c r="AP230" s="1839"/>
      <c r="AQ230" s="1839"/>
      <c r="AR230" s="1839"/>
      <c r="AS230" s="1839"/>
      <c r="AT230" s="1839"/>
      <c r="AU230" s="1839"/>
      <c r="AV230" s="1839"/>
      <c r="AW230" s="1839"/>
      <c r="AX230" s="1839"/>
      <c r="AY230" s="1839"/>
      <c r="AZ230" s="1839"/>
      <c r="BA230" s="981"/>
      <c r="BB230" s="981"/>
      <c r="BC230" s="981"/>
      <c r="BD230" s="984"/>
      <c r="BE230" s="984"/>
    </row>
    <row r="231" spans="1:57" ht="15.75" customHeight="1">
      <c r="A231" s="981"/>
      <c r="B231" s="980"/>
      <c r="C231" s="981"/>
      <c r="D231" s="981"/>
      <c r="E231" s="981"/>
      <c r="F231" s="981"/>
      <c r="G231" s="981"/>
      <c r="H231" s="981"/>
      <c r="I231" s="981"/>
      <c r="J231" s="981"/>
      <c r="K231" s="981"/>
      <c r="L231" s="981"/>
      <c r="M231" s="981"/>
      <c r="N231" s="981"/>
      <c r="O231" s="981"/>
      <c r="P231" s="981"/>
      <c r="Q231" s="981"/>
      <c r="R231" s="981"/>
      <c r="S231" s="981"/>
      <c r="T231" s="981"/>
      <c r="U231" s="981"/>
      <c r="V231" s="981"/>
      <c r="W231" s="981"/>
      <c r="X231" s="981"/>
      <c r="Y231" s="981"/>
      <c r="Z231" s="981"/>
      <c r="AA231" s="981"/>
      <c r="AB231" s="981"/>
      <c r="AC231" s="981"/>
      <c r="AD231" s="981"/>
      <c r="AE231" s="981"/>
      <c r="AF231" s="981"/>
      <c r="AG231" s="981"/>
      <c r="AH231" s="981"/>
      <c r="AI231" s="981"/>
      <c r="AJ231" s="981"/>
      <c r="AK231" s="981"/>
      <c r="AL231" s="981"/>
      <c r="AM231" s="981"/>
      <c r="AN231" s="981"/>
      <c r="AO231" s="981"/>
      <c r="AP231" s="981"/>
      <c r="AQ231" s="981"/>
      <c r="AR231" s="981"/>
      <c r="AS231" s="981"/>
      <c r="AT231" s="981"/>
      <c r="AU231" s="981"/>
      <c r="AV231" s="981"/>
      <c r="AW231" s="981"/>
      <c r="AX231" s="981"/>
      <c r="AY231" s="981"/>
      <c r="AZ231" s="981"/>
      <c r="BA231" s="981"/>
      <c r="BB231" s="981"/>
      <c r="BC231" s="981"/>
      <c r="BD231" s="984"/>
      <c r="BE231" s="984"/>
    </row>
    <row r="232" spans="1:57" ht="15.75" customHeight="1" thickBot="1">
      <c r="A232" s="981"/>
      <c r="B232" s="1022"/>
      <c r="C232" s="1023"/>
      <c r="D232" s="1023"/>
      <c r="E232" s="1023"/>
      <c r="F232" s="1023"/>
      <c r="G232" s="1023"/>
      <c r="H232" s="1840" t="s">
        <v>1984</v>
      </c>
      <c r="I232" s="1840"/>
      <c r="J232" s="1840"/>
      <c r="K232" s="1840"/>
      <c r="L232" s="1840"/>
      <c r="M232" s="1840"/>
      <c r="N232" s="1840"/>
      <c r="O232" s="1840"/>
      <c r="P232" s="1840"/>
      <c r="Q232" s="1840"/>
      <c r="R232" s="1840"/>
      <c r="S232" s="1840"/>
      <c r="T232" s="1840"/>
      <c r="U232" s="1840"/>
      <c r="V232" s="1840"/>
      <c r="W232" s="1840"/>
      <c r="X232" s="1840"/>
      <c r="Y232" s="1840"/>
      <c r="Z232" s="1840"/>
      <c r="AA232" s="1840"/>
      <c r="AB232" s="1840"/>
      <c r="AC232" s="1840"/>
      <c r="AD232" s="1840"/>
      <c r="AE232" s="1840"/>
      <c r="AF232" s="1840"/>
      <c r="AG232" s="1840"/>
      <c r="AH232" s="1840"/>
      <c r="AI232" s="1840"/>
      <c r="AJ232" s="1840"/>
      <c r="AK232" s="1840"/>
      <c r="AL232" s="1840"/>
      <c r="AM232" s="1840"/>
      <c r="AN232" s="1840"/>
      <c r="AO232" s="1840"/>
      <c r="AP232" s="1840"/>
      <c r="AQ232" s="1840"/>
      <c r="AR232" s="1840"/>
      <c r="AS232" s="1840"/>
      <c r="AT232" s="1840"/>
      <c r="AU232" s="1840"/>
      <c r="AV232" s="1840"/>
      <c r="AW232" s="1023"/>
      <c r="AX232" s="1023"/>
      <c r="AY232" s="1023"/>
      <c r="AZ232" s="1023"/>
      <c r="BA232" s="1023"/>
      <c r="BB232" s="1023"/>
      <c r="BC232" s="1023"/>
      <c r="BD232" s="1024"/>
      <c r="BE232" s="984"/>
    </row>
    <row r="233" spans="1:57" ht="15.75" customHeight="1" thickBot="1">
      <c r="A233" s="981"/>
      <c r="B233" s="1025"/>
      <c r="C233" s="1026"/>
      <c r="D233" s="1026"/>
      <c r="E233" s="1026"/>
      <c r="F233" s="1026"/>
      <c r="G233" s="1026"/>
      <c r="H233" s="1026"/>
      <c r="I233" s="1026"/>
      <c r="J233" s="1026"/>
      <c r="K233" s="1026"/>
      <c r="L233" s="1026"/>
      <c r="M233" s="1026"/>
      <c r="N233" s="1026"/>
      <c r="O233" s="1026"/>
      <c r="P233" s="1026"/>
      <c r="Q233" s="1026"/>
      <c r="R233" s="1026"/>
      <c r="S233" s="1026"/>
      <c r="T233" s="1026"/>
      <c r="U233" s="1026"/>
      <c r="V233" s="1026"/>
      <c r="W233" s="1026"/>
      <c r="X233" s="1026"/>
      <c r="Y233" s="1026"/>
      <c r="Z233" s="1026"/>
      <c r="AA233" s="1026"/>
      <c r="AB233" s="1026"/>
      <c r="AC233" s="1026"/>
      <c r="AD233" s="1026"/>
      <c r="AE233" s="1026"/>
      <c r="AF233" s="1026"/>
      <c r="AG233" s="1026"/>
      <c r="AH233" s="1026"/>
      <c r="AI233" s="1026"/>
      <c r="AJ233" s="1026"/>
      <c r="AK233" s="1026"/>
      <c r="AL233" s="1026"/>
      <c r="AM233" s="1026"/>
      <c r="AN233" s="1026"/>
      <c r="AO233" s="1026"/>
      <c r="AP233" s="1026"/>
      <c r="AQ233" s="1026"/>
      <c r="AR233" s="1026"/>
      <c r="AS233" s="1026"/>
      <c r="AT233" s="1026"/>
      <c r="AU233" s="1026"/>
      <c r="AV233" s="1026"/>
      <c r="AW233" s="1026"/>
      <c r="AX233" s="1026"/>
      <c r="AY233" s="1026"/>
      <c r="AZ233" s="1026"/>
      <c r="BA233" s="1026"/>
      <c r="BB233" s="1026"/>
      <c r="BC233" s="1026"/>
      <c r="BD233" s="1027"/>
      <c r="BE233" s="984"/>
    </row>
    <row r="234" spans="1:57" ht="30" customHeight="1" thickBot="1">
      <c r="A234" s="981"/>
      <c r="B234" s="1025"/>
      <c r="C234" s="1026"/>
      <c r="D234" s="1026"/>
      <c r="E234" s="1026"/>
      <c r="F234" s="1026"/>
      <c r="G234" s="1026"/>
      <c r="H234" s="1830" t="s">
        <v>1985</v>
      </c>
      <c r="I234" s="1830"/>
      <c r="J234" s="1830"/>
      <c r="K234" s="1830"/>
      <c r="L234" s="1026"/>
      <c r="M234" s="1026"/>
      <c r="N234" s="1026"/>
      <c r="O234" s="1026"/>
      <c r="P234" s="1026"/>
      <c r="Q234" s="1026"/>
      <c r="R234" s="1026"/>
      <c r="S234" s="1841"/>
      <c r="T234" s="1842"/>
      <c r="U234" s="1842"/>
      <c r="V234" s="1842"/>
      <c r="W234" s="1842"/>
      <c r="X234" s="1842"/>
      <c r="Y234" s="1842"/>
      <c r="Z234" s="1842"/>
      <c r="AA234" s="1842"/>
      <c r="AB234" s="1842"/>
      <c r="AC234" s="1842"/>
      <c r="AD234" s="1842"/>
      <c r="AE234" s="1842"/>
      <c r="AF234" s="1842"/>
      <c r="AG234" s="1842"/>
      <c r="AH234" s="1842"/>
      <c r="AI234" s="1842"/>
      <c r="AJ234" s="1843"/>
      <c r="AK234" s="1026"/>
      <c r="AL234" s="1026"/>
      <c r="AM234" s="1026"/>
      <c r="AN234" s="1026"/>
      <c r="AO234" s="1026"/>
      <c r="AP234" s="1026"/>
      <c r="AQ234" s="1026"/>
      <c r="AR234" s="1026"/>
      <c r="AS234" s="1026"/>
      <c r="AT234" s="1026"/>
      <c r="AU234" s="1026"/>
      <c r="AV234" s="1026"/>
      <c r="AW234" s="1026"/>
      <c r="AX234" s="1026"/>
      <c r="AY234" s="1026"/>
      <c r="AZ234" s="1026"/>
      <c r="BA234" s="1026"/>
      <c r="BB234" s="1026"/>
      <c r="BC234" s="1026"/>
      <c r="BD234" s="1027"/>
      <c r="BE234" s="984"/>
    </row>
    <row r="235" spans="1:57" ht="15.75" customHeight="1" thickBot="1">
      <c r="A235" s="981"/>
      <c r="B235" s="1025"/>
      <c r="C235" s="1026"/>
      <c r="D235" s="1026"/>
      <c r="E235" s="1026"/>
      <c r="F235" s="1026"/>
      <c r="G235" s="1026"/>
      <c r="H235" s="1028"/>
      <c r="I235" s="1028"/>
      <c r="J235" s="1028"/>
      <c r="K235" s="1028"/>
      <c r="L235" s="1026"/>
      <c r="M235" s="1026"/>
      <c r="N235" s="1026"/>
      <c r="O235" s="1026"/>
      <c r="P235" s="1026"/>
      <c r="Q235" s="1026"/>
      <c r="R235" s="1026"/>
      <c r="S235" s="1026"/>
      <c r="T235" s="1026"/>
      <c r="U235" s="1026"/>
      <c r="V235" s="1026"/>
      <c r="W235" s="1026"/>
      <c r="X235" s="1026"/>
      <c r="Y235" s="1026"/>
      <c r="Z235" s="1026"/>
      <c r="AA235" s="1026"/>
      <c r="AB235" s="1026"/>
      <c r="AC235" s="1026"/>
      <c r="AD235" s="1026"/>
      <c r="AE235" s="1026"/>
      <c r="AF235" s="1026"/>
      <c r="AG235" s="1026"/>
      <c r="AH235" s="1026"/>
      <c r="AI235" s="1026"/>
      <c r="AJ235" s="1026"/>
      <c r="AK235" s="1026"/>
      <c r="AL235" s="1026"/>
      <c r="AM235" s="1026"/>
      <c r="AN235" s="1026"/>
      <c r="AO235" s="1026"/>
      <c r="AP235" s="1026"/>
      <c r="AQ235" s="1026"/>
      <c r="AR235" s="1026"/>
      <c r="AS235" s="1026"/>
      <c r="AT235" s="1026"/>
      <c r="AU235" s="1026"/>
      <c r="AV235" s="1026"/>
      <c r="AW235" s="1026"/>
      <c r="AX235" s="1026"/>
      <c r="AY235" s="1026"/>
      <c r="AZ235" s="1026"/>
      <c r="BA235" s="1026"/>
      <c r="BB235" s="1026"/>
      <c r="BC235" s="1026"/>
      <c r="BD235" s="1027"/>
      <c r="BE235" s="984"/>
    </row>
    <row r="236" spans="1:57" ht="15.75" customHeight="1" thickBot="1">
      <c r="A236" s="981"/>
      <c r="B236" s="1025"/>
      <c r="C236" s="1026"/>
      <c r="D236" s="1026"/>
      <c r="E236" s="1026"/>
      <c r="F236" s="1026"/>
      <c r="G236" s="1026"/>
      <c r="H236" s="1830" t="s">
        <v>1889</v>
      </c>
      <c r="I236" s="1830"/>
      <c r="J236" s="1830"/>
      <c r="K236" s="1028"/>
      <c r="L236" s="1026"/>
      <c r="M236" s="1026"/>
      <c r="N236" s="1026"/>
      <c r="O236" s="1026"/>
      <c r="P236" s="1026"/>
      <c r="Q236" s="1026"/>
      <c r="R236" s="1026"/>
      <c r="S236" s="1831"/>
      <c r="T236" s="1832"/>
      <c r="U236" s="1832"/>
      <c r="V236" s="1832"/>
      <c r="W236" s="1832"/>
      <c r="X236" s="1832"/>
      <c r="Y236" s="1832"/>
      <c r="Z236" s="1832"/>
      <c r="AA236" s="1832"/>
      <c r="AB236" s="1832"/>
      <c r="AC236" s="1832"/>
      <c r="AD236" s="1832"/>
      <c r="AE236" s="1832"/>
      <c r="AF236" s="1832"/>
      <c r="AG236" s="1832"/>
      <c r="AH236" s="1832"/>
      <c r="AI236" s="1832"/>
      <c r="AJ236" s="1833"/>
      <c r="AK236" s="1026"/>
      <c r="AL236" s="1026"/>
      <c r="AM236" s="1026"/>
      <c r="AN236" s="1026"/>
      <c r="AO236" s="1026"/>
      <c r="AP236" s="1026"/>
      <c r="AQ236" s="1026"/>
      <c r="AR236" s="1026"/>
      <c r="AS236" s="1026"/>
      <c r="AT236" s="1026"/>
      <c r="AU236" s="1026"/>
      <c r="AV236" s="1026"/>
      <c r="AW236" s="1026"/>
      <c r="AX236" s="1026"/>
      <c r="AY236" s="1026"/>
      <c r="AZ236" s="1026"/>
      <c r="BA236" s="1026"/>
      <c r="BB236" s="1026"/>
      <c r="BC236" s="1026"/>
      <c r="BD236" s="1027"/>
      <c r="BE236" s="984"/>
    </row>
    <row r="237" spans="1:57" ht="15.75" customHeight="1" thickBot="1">
      <c r="A237" s="981"/>
      <c r="B237" s="1025"/>
      <c r="C237" s="1026"/>
      <c r="D237" s="1026"/>
      <c r="E237" s="1026"/>
      <c r="F237" s="1026"/>
      <c r="G237" s="1026"/>
      <c r="H237" s="1028"/>
      <c r="I237" s="1028"/>
      <c r="J237" s="1028"/>
      <c r="K237" s="1028"/>
      <c r="L237" s="1026"/>
      <c r="M237" s="1026"/>
      <c r="N237" s="1026"/>
      <c r="O237" s="1026"/>
      <c r="P237" s="1026"/>
      <c r="Q237" s="1026"/>
      <c r="R237" s="1026"/>
      <c r="S237" s="1026"/>
      <c r="T237" s="1026"/>
      <c r="U237" s="1026"/>
      <c r="V237" s="1026"/>
      <c r="W237" s="1026"/>
      <c r="X237" s="1026"/>
      <c r="Y237" s="1026"/>
      <c r="Z237" s="1026"/>
      <c r="AA237" s="1026"/>
      <c r="AB237" s="1026"/>
      <c r="AC237" s="1026"/>
      <c r="AD237" s="1026"/>
      <c r="AE237" s="1026"/>
      <c r="AF237" s="1026"/>
      <c r="AG237" s="1026"/>
      <c r="AH237" s="1026"/>
      <c r="AI237" s="1026"/>
      <c r="AJ237" s="1026"/>
      <c r="AK237" s="1026"/>
      <c r="AL237" s="1026"/>
      <c r="AM237" s="1026"/>
      <c r="AN237" s="1026"/>
      <c r="AO237" s="1026"/>
      <c r="AP237" s="1026"/>
      <c r="AQ237" s="1026"/>
      <c r="AR237" s="1026"/>
      <c r="AS237" s="1026"/>
      <c r="AT237" s="1026"/>
      <c r="AU237" s="1026"/>
      <c r="AV237" s="1026"/>
      <c r="AW237" s="1026"/>
      <c r="AX237" s="1026"/>
      <c r="AY237" s="1026"/>
      <c r="AZ237" s="1026"/>
      <c r="BA237" s="1026"/>
      <c r="BB237" s="1026"/>
      <c r="BC237" s="1026"/>
      <c r="BD237" s="1027"/>
      <c r="BE237" s="984"/>
    </row>
    <row r="238" spans="1:57" ht="15.75" customHeight="1" thickBot="1">
      <c r="A238" s="981"/>
      <c r="B238" s="1025"/>
      <c r="C238" s="1026"/>
      <c r="D238" s="1026"/>
      <c r="E238" s="1026"/>
      <c r="F238" s="1026"/>
      <c r="G238" s="1026"/>
      <c r="H238" s="1830" t="s">
        <v>828</v>
      </c>
      <c r="I238" s="1830"/>
      <c r="J238" s="1028"/>
      <c r="K238" s="1028"/>
      <c r="L238" s="1026"/>
      <c r="M238" s="1026"/>
      <c r="N238" s="1026"/>
      <c r="O238" s="1026"/>
      <c r="P238" s="1026"/>
      <c r="Q238" s="1026"/>
      <c r="R238" s="1026"/>
      <c r="S238" s="1831"/>
      <c r="T238" s="1832"/>
      <c r="U238" s="1832"/>
      <c r="V238" s="1832"/>
      <c r="W238" s="1832"/>
      <c r="X238" s="1832"/>
      <c r="Y238" s="1832"/>
      <c r="Z238" s="1832"/>
      <c r="AA238" s="1832"/>
      <c r="AB238" s="1832"/>
      <c r="AC238" s="1832"/>
      <c r="AD238" s="1832"/>
      <c r="AE238" s="1832"/>
      <c r="AF238" s="1832"/>
      <c r="AG238" s="1832"/>
      <c r="AH238" s="1832"/>
      <c r="AI238" s="1832"/>
      <c r="AJ238" s="1833"/>
      <c r="AK238" s="1026"/>
      <c r="AL238" s="1026"/>
      <c r="AM238" s="1026"/>
      <c r="AN238" s="1026"/>
      <c r="AO238" s="1026"/>
      <c r="AP238" s="1026"/>
      <c r="AQ238" s="1026"/>
      <c r="AR238" s="1026"/>
      <c r="AS238" s="1026"/>
      <c r="AT238" s="1026"/>
      <c r="AU238" s="1026"/>
      <c r="AV238" s="1026"/>
      <c r="AW238" s="1026"/>
      <c r="AX238" s="1026"/>
      <c r="AY238" s="1026"/>
      <c r="AZ238" s="1026"/>
      <c r="BA238" s="1026"/>
      <c r="BB238" s="1026"/>
      <c r="BC238" s="1026"/>
      <c r="BD238" s="1027"/>
      <c r="BE238" s="984"/>
    </row>
    <row r="239" spans="1:57" ht="15.75" customHeight="1" thickBot="1">
      <c r="A239" s="981"/>
      <c r="B239" s="1025"/>
      <c r="C239" s="1026"/>
      <c r="D239" s="1026"/>
      <c r="E239" s="1026"/>
      <c r="F239" s="1026"/>
      <c r="G239" s="1026"/>
      <c r="H239" s="1026"/>
      <c r="I239" s="1026"/>
      <c r="J239" s="1026"/>
      <c r="K239" s="1026"/>
      <c r="L239" s="1026"/>
      <c r="M239" s="1026"/>
      <c r="N239" s="1026"/>
      <c r="O239" s="1026"/>
      <c r="P239" s="1026"/>
      <c r="Q239" s="1026"/>
      <c r="R239" s="1026"/>
      <c r="S239" s="1026"/>
      <c r="T239" s="1026"/>
      <c r="U239" s="1026"/>
      <c r="V239" s="1026"/>
      <c r="W239" s="1026"/>
      <c r="X239" s="1026"/>
      <c r="Y239" s="1026"/>
      <c r="Z239" s="1026"/>
      <c r="AA239" s="1026"/>
      <c r="AB239" s="1026"/>
      <c r="AC239" s="1026"/>
      <c r="AD239" s="1026"/>
      <c r="AE239" s="1026"/>
      <c r="AF239" s="1026"/>
      <c r="AG239" s="1026"/>
      <c r="AH239" s="1026"/>
      <c r="AI239" s="1026"/>
      <c r="AJ239" s="1026"/>
      <c r="AK239" s="1026"/>
      <c r="AL239" s="1026"/>
      <c r="AM239" s="1026"/>
      <c r="AN239" s="1026"/>
      <c r="AO239" s="1026"/>
      <c r="AP239" s="1026"/>
      <c r="AQ239" s="1026"/>
      <c r="AR239" s="1026"/>
      <c r="AS239" s="1026"/>
      <c r="AT239" s="1026"/>
      <c r="AU239" s="1026"/>
      <c r="AV239" s="1026"/>
      <c r="AW239" s="1026"/>
      <c r="AX239" s="1026"/>
      <c r="AY239" s="1026"/>
      <c r="AZ239" s="1026"/>
      <c r="BA239" s="1026"/>
      <c r="BB239" s="1026"/>
      <c r="BC239" s="1026"/>
      <c r="BD239" s="1027"/>
      <c r="BE239" s="984"/>
    </row>
    <row r="240" spans="1:57" ht="15.75" customHeight="1" thickBot="1">
      <c r="A240" s="981"/>
      <c r="B240" s="1025"/>
      <c r="C240" s="1026"/>
      <c r="D240" s="1026"/>
      <c r="E240" s="1026"/>
      <c r="F240" s="1026"/>
      <c r="G240" s="1026"/>
      <c r="H240" s="1834" t="s">
        <v>1986</v>
      </c>
      <c r="I240" s="1834"/>
      <c r="J240" s="1834"/>
      <c r="K240" s="1834"/>
      <c r="L240" s="1834"/>
      <c r="M240" s="1834"/>
      <c r="N240" s="1834"/>
      <c r="O240" s="1834"/>
      <c r="P240" s="1026"/>
      <c r="Q240" s="1026"/>
      <c r="R240" s="1026"/>
      <c r="S240" s="1831"/>
      <c r="T240" s="1832"/>
      <c r="U240" s="1832"/>
      <c r="V240" s="1832"/>
      <c r="W240" s="1832"/>
      <c r="X240" s="1832"/>
      <c r="Y240" s="1832"/>
      <c r="Z240" s="1832"/>
      <c r="AA240" s="1832"/>
      <c r="AB240" s="1832"/>
      <c r="AC240" s="1832"/>
      <c r="AD240" s="1832"/>
      <c r="AE240" s="1832"/>
      <c r="AF240" s="1832"/>
      <c r="AG240" s="1832"/>
      <c r="AH240" s="1832"/>
      <c r="AI240" s="1832"/>
      <c r="AJ240" s="1833"/>
      <c r="AK240" s="1026"/>
      <c r="AL240" s="1026"/>
      <c r="AM240" s="1026"/>
      <c r="AN240" s="1026"/>
      <c r="AO240" s="1026"/>
      <c r="AP240" s="1026"/>
      <c r="AQ240" s="1026"/>
      <c r="AR240" s="1026"/>
      <c r="AS240" s="1026"/>
      <c r="AT240" s="1026"/>
      <c r="AU240" s="1026"/>
      <c r="AV240" s="1026"/>
      <c r="AW240" s="1026"/>
      <c r="AX240" s="1026"/>
      <c r="AY240" s="1026"/>
      <c r="AZ240" s="1026"/>
      <c r="BA240" s="1026"/>
      <c r="BB240" s="1026"/>
      <c r="BC240" s="1026"/>
      <c r="BD240" s="1027"/>
      <c r="BE240" s="984"/>
    </row>
    <row r="241" spans="1:57" ht="15.75" customHeight="1" thickBot="1">
      <c r="A241" s="981"/>
      <c r="B241" s="1025"/>
      <c r="C241" s="1026"/>
      <c r="D241" s="1026"/>
      <c r="E241" s="1026"/>
      <c r="F241" s="1026"/>
      <c r="G241" s="1026"/>
      <c r="H241" s="1026"/>
      <c r="I241" s="1026"/>
      <c r="J241" s="1026"/>
      <c r="K241" s="1026"/>
      <c r="L241" s="1026"/>
      <c r="M241" s="1026"/>
      <c r="N241" s="1026"/>
      <c r="O241" s="1026"/>
      <c r="P241" s="1026"/>
      <c r="Q241" s="1026"/>
      <c r="R241" s="1026"/>
      <c r="S241" s="1026"/>
      <c r="T241" s="1026"/>
      <c r="U241" s="1026"/>
      <c r="V241" s="1026"/>
      <c r="W241" s="1026"/>
      <c r="X241" s="1026"/>
      <c r="Y241" s="1026"/>
      <c r="Z241" s="1026"/>
      <c r="AA241" s="1026"/>
      <c r="AB241" s="1026"/>
      <c r="AC241" s="1026"/>
      <c r="AD241" s="1026"/>
      <c r="AE241" s="1026"/>
      <c r="AF241" s="1026"/>
      <c r="AG241" s="1026"/>
      <c r="AH241" s="1026"/>
      <c r="AI241" s="1026"/>
      <c r="AJ241" s="1026"/>
      <c r="AK241" s="1026"/>
      <c r="AL241" s="1026"/>
      <c r="AM241" s="1026"/>
      <c r="AN241" s="1026"/>
      <c r="AO241" s="1026"/>
      <c r="AP241" s="1026"/>
      <c r="AQ241" s="1026"/>
      <c r="AR241" s="1026"/>
      <c r="AS241" s="1026"/>
      <c r="AT241" s="1026"/>
      <c r="AU241" s="1026"/>
      <c r="AV241" s="1026"/>
      <c r="AW241" s="1026"/>
      <c r="AX241" s="1026"/>
      <c r="AY241" s="1026"/>
      <c r="AZ241" s="1026"/>
      <c r="BA241" s="1026"/>
      <c r="BB241" s="1026"/>
      <c r="BC241" s="1026"/>
      <c r="BD241" s="1027"/>
      <c r="BE241" s="984"/>
    </row>
    <row r="242" spans="1:57" ht="15.75" customHeight="1" thickBot="1">
      <c r="A242" s="981"/>
      <c r="B242" s="1025"/>
      <c r="C242" s="1026"/>
      <c r="D242" s="1026"/>
      <c r="E242" s="1026"/>
      <c r="F242" s="1026"/>
      <c r="G242" s="1026"/>
      <c r="H242" s="1835" t="s">
        <v>1987</v>
      </c>
      <c r="I242" s="1835"/>
      <c r="J242" s="1026"/>
      <c r="K242" s="1026"/>
      <c r="L242" s="1026"/>
      <c r="M242" s="1026"/>
      <c r="N242" s="1026"/>
      <c r="O242" s="1026"/>
      <c r="P242" s="1026"/>
      <c r="Q242" s="1026"/>
      <c r="R242" s="1026"/>
      <c r="S242" s="1836"/>
      <c r="T242" s="1837"/>
      <c r="U242" s="1837"/>
      <c r="V242" s="1837"/>
      <c r="W242" s="1837"/>
      <c r="X242" s="1837"/>
      <c r="Y242" s="1837"/>
      <c r="Z242" s="1837"/>
      <c r="AA242" s="1837"/>
      <c r="AB242" s="1837"/>
      <c r="AC242" s="1837"/>
      <c r="AD242" s="1837"/>
      <c r="AE242" s="1837"/>
      <c r="AF242" s="1837"/>
      <c r="AG242" s="1837"/>
      <c r="AH242" s="1837"/>
      <c r="AI242" s="1837"/>
      <c r="AJ242" s="1838"/>
      <c r="AK242" s="1026"/>
      <c r="AL242" s="1026"/>
      <c r="AM242" s="1026"/>
      <c r="AN242" s="1026"/>
      <c r="AO242" s="1026"/>
      <c r="AP242" s="1026"/>
      <c r="AQ242" s="1026"/>
      <c r="AR242" s="1026"/>
      <c r="AS242" s="1026"/>
      <c r="AT242" s="1026"/>
      <c r="AU242" s="1026"/>
      <c r="AV242" s="1026"/>
      <c r="AW242" s="1026"/>
      <c r="AX242" s="1026"/>
      <c r="AY242" s="1026"/>
      <c r="AZ242" s="1026"/>
      <c r="BA242" s="1026"/>
      <c r="BB242" s="1026"/>
      <c r="BC242" s="1026"/>
      <c r="BD242" s="1027"/>
      <c r="BE242" s="984"/>
    </row>
    <row r="243" spans="1:57" ht="15.75" customHeight="1" thickBot="1">
      <c r="A243" s="981"/>
      <c r="B243" s="1029"/>
      <c r="C243" s="1030"/>
      <c r="D243" s="1030"/>
      <c r="E243" s="1030"/>
      <c r="F243" s="1030"/>
      <c r="G243" s="1030"/>
      <c r="H243" s="1030"/>
      <c r="I243" s="1030"/>
      <c r="J243" s="1030"/>
      <c r="K243" s="1030"/>
      <c r="L243" s="1030"/>
      <c r="M243" s="1030"/>
      <c r="N243" s="1030"/>
      <c r="O243" s="1030"/>
      <c r="P243" s="1030"/>
      <c r="Q243" s="1030"/>
      <c r="R243" s="1030"/>
      <c r="S243" s="1030"/>
      <c r="T243" s="1030"/>
      <c r="U243" s="1030"/>
      <c r="V243" s="1030"/>
      <c r="W243" s="1030"/>
      <c r="X243" s="1030"/>
      <c r="Y243" s="1030"/>
      <c r="Z243" s="1030"/>
      <c r="AA243" s="1030"/>
      <c r="AB243" s="1030"/>
      <c r="AC243" s="1030"/>
      <c r="AD243" s="1030"/>
      <c r="AE243" s="1030"/>
      <c r="AF243" s="1030"/>
      <c r="AG243" s="1030"/>
      <c r="AH243" s="1030"/>
      <c r="AI243" s="1030"/>
      <c r="AJ243" s="1030"/>
      <c r="AK243" s="1030"/>
      <c r="AL243" s="1030"/>
      <c r="AM243" s="1030"/>
      <c r="AN243" s="1030"/>
      <c r="AO243" s="1030"/>
      <c r="AP243" s="1030"/>
      <c r="AQ243" s="1030"/>
      <c r="AR243" s="1030"/>
      <c r="AS243" s="1030"/>
      <c r="AT243" s="1030"/>
      <c r="AU243" s="1030"/>
      <c r="AV243" s="1030"/>
      <c r="AW243" s="1030"/>
      <c r="AX243" s="1030"/>
      <c r="AY243" s="1030"/>
      <c r="AZ243" s="1030"/>
      <c r="BA243" s="1030"/>
      <c r="BB243" s="1030"/>
      <c r="BC243" s="1030"/>
      <c r="BD243" s="1031"/>
      <c r="BE243" s="984"/>
    </row>
    <row r="244" spans="1:57" ht="15.75" customHeight="1" thickBot="1">
      <c r="A244" s="1023"/>
      <c r="B244" s="1023"/>
      <c r="C244" s="1023"/>
      <c r="D244" s="1023"/>
      <c r="E244" s="1023"/>
      <c r="F244" s="1023"/>
      <c r="G244" s="1023"/>
      <c r="H244" s="1023"/>
      <c r="I244" s="1023"/>
      <c r="J244" s="1023"/>
      <c r="K244" s="1023"/>
      <c r="L244" s="1023"/>
      <c r="M244" s="1023"/>
      <c r="N244" s="1023"/>
      <c r="O244" s="1023"/>
      <c r="P244" s="1023"/>
      <c r="Q244" s="1023"/>
      <c r="R244" s="1023"/>
      <c r="S244" s="1023"/>
      <c r="T244" s="1023"/>
      <c r="U244" s="1023"/>
      <c r="V244" s="1023"/>
      <c r="W244" s="1023"/>
      <c r="X244" s="1023"/>
      <c r="Y244" s="1023"/>
      <c r="Z244" s="1023"/>
      <c r="AA244" s="1023"/>
      <c r="AB244" s="1023"/>
      <c r="AC244" s="1023"/>
      <c r="AD244" s="1023"/>
      <c r="AE244" s="1023"/>
      <c r="AF244" s="1023"/>
      <c r="AG244" s="1023"/>
      <c r="AH244" s="1023"/>
      <c r="AI244" s="1023"/>
      <c r="AJ244" s="1023"/>
      <c r="AK244" s="1023"/>
      <c r="AL244" s="1023"/>
      <c r="AM244" s="1023"/>
      <c r="AN244" s="1023"/>
      <c r="AO244" s="1023"/>
      <c r="AP244" s="1023"/>
      <c r="AQ244" s="1023"/>
      <c r="AR244" s="1023"/>
      <c r="AS244" s="1023"/>
      <c r="AT244" s="1023"/>
      <c r="AU244" s="1023"/>
      <c r="AV244" s="1023"/>
      <c r="AW244" s="1023"/>
      <c r="AX244" s="1023"/>
      <c r="AY244" s="1023"/>
      <c r="AZ244" s="1023"/>
      <c r="BA244" s="1023"/>
      <c r="BB244" s="1023"/>
      <c r="BC244" s="1023"/>
      <c r="BD244" s="1023"/>
      <c r="BE244" s="1024"/>
    </row>
    <row r="247" spans="1:57" ht="15.75" customHeight="1">
      <c r="D247" s="979"/>
    </row>
    <row r="248" spans="1:57" ht="15.75" customHeight="1">
      <c r="D248" s="1032"/>
    </row>
    <row r="249" spans="1:57" ht="15.75" customHeight="1">
      <c r="D249" s="979"/>
    </row>
    <row r="250" spans="1:57" ht="15.75" customHeight="1">
      <c r="D250" s="979"/>
    </row>
    <row r="251" spans="1:57" ht="15.75" customHeight="1">
      <c r="R251" s="97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6" workbookViewId="0">
      <selection activeCell="AB78" sqref="AB78:AF78"/>
    </sheetView>
  </sheetViews>
  <sheetFormatPr defaultColWidth="0" defaultRowHeight="13.2" customHeight="1" zeroHeight="1"/>
  <cols>
    <col min="1" max="1" width="1.5546875" style="269" customWidth="1"/>
    <col min="2" max="2" width="0.6640625" style="269" customWidth="1"/>
    <col min="3" max="18" width="2.5546875" style="269" customWidth="1"/>
    <col min="19" max="19" width="6.33203125" style="269" customWidth="1"/>
    <col min="20" max="39" width="2.6640625" style="269" customWidth="1"/>
    <col min="40" max="40" width="1.5546875" style="269" customWidth="1"/>
    <col min="41" max="256" width="2.5546875" style="269" hidden="1"/>
    <col min="257" max="257" width="1.5546875" style="269" hidden="1" customWidth="1"/>
    <col min="258" max="258" width="0.6640625" style="269" hidden="1" customWidth="1"/>
    <col min="259" max="274" width="2.5546875" style="269" hidden="1" customWidth="1"/>
    <col min="275" max="275" width="4" style="269" hidden="1" customWidth="1"/>
    <col min="276" max="279" width="2.5546875" style="269" hidden="1" customWidth="1"/>
    <col min="280" max="280" width="2.44140625" style="269" hidden="1" customWidth="1"/>
    <col min="281" max="284" width="2.5546875" style="269" hidden="1" customWidth="1"/>
    <col min="285" max="285" width="2.44140625" style="269" hidden="1" customWidth="1"/>
    <col min="286" max="289" width="2.5546875" style="269" hidden="1" customWidth="1"/>
    <col min="290" max="295" width="2.44140625" style="269" hidden="1" customWidth="1"/>
    <col min="296" max="296" width="1.5546875" style="269" hidden="1" customWidth="1"/>
    <col min="297" max="512" width="2.5546875" style="269" hidden="1"/>
    <col min="513" max="513" width="1.5546875" style="269" hidden="1" customWidth="1"/>
    <col min="514" max="514" width="0.6640625" style="269" hidden="1" customWidth="1"/>
    <col min="515" max="530" width="2.5546875" style="269" hidden="1" customWidth="1"/>
    <col min="531" max="531" width="4" style="269" hidden="1" customWidth="1"/>
    <col min="532" max="535" width="2.5546875" style="269" hidden="1" customWidth="1"/>
    <col min="536" max="536" width="2.44140625" style="269" hidden="1" customWidth="1"/>
    <col min="537" max="540" width="2.5546875" style="269" hidden="1" customWidth="1"/>
    <col min="541" max="541" width="2.44140625" style="269" hidden="1" customWidth="1"/>
    <col min="542" max="545" width="2.5546875" style="269" hidden="1" customWidth="1"/>
    <col min="546" max="551" width="2.44140625" style="269" hidden="1" customWidth="1"/>
    <col min="552" max="552" width="1.5546875" style="269" hidden="1" customWidth="1"/>
    <col min="553" max="768" width="2.5546875" style="269" hidden="1"/>
    <col min="769" max="769" width="1.5546875" style="269" hidden="1" customWidth="1"/>
    <col min="770" max="770" width="0.6640625" style="269" hidden="1" customWidth="1"/>
    <col min="771" max="786" width="2.5546875" style="269" hidden="1" customWidth="1"/>
    <col min="787" max="787" width="4" style="269" hidden="1" customWidth="1"/>
    <col min="788" max="791" width="2.5546875" style="269" hidden="1" customWidth="1"/>
    <col min="792" max="792" width="2.44140625" style="269" hidden="1" customWidth="1"/>
    <col min="793" max="796" width="2.5546875" style="269" hidden="1" customWidth="1"/>
    <col min="797" max="797" width="2.44140625" style="269" hidden="1" customWidth="1"/>
    <col min="798" max="801" width="2.5546875" style="269" hidden="1" customWidth="1"/>
    <col min="802" max="807" width="2.44140625" style="269" hidden="1" customWidth="1"/>
    <col min="808" max="808" width="1.5546875" style="269" hidden="1" customWidth="1"/>
    <col min="809" max="1024" width="2.5546875" style="269" hidden="1"/>
    <col min="1025" max="1025" width="1.5546875" style="269" hidden="1" customWidth="1"/>
    <col min="1026" max="1026" width="0.6640625" style="269" hidden="1" customWidth="1"/>
    <col min="1027" max="1042" width="2.5546875" style="269" hidden="1" customWidth="1"/>
    <col min="1043" max="1043" width="4" style="269" hidden="1" customWidth="1"/>
    <col min="1044" max="1047" width="2.5546875" style="269" hidden="1" customWidth="1"/>
    <col min="1048" max="1048" width="2.44140625" style="269" hidden="1" customWidth="1"/>
    <col min="1049" max="1052" width="2.5546875" style="269" hidden="1" customWidth="1"/>
    <col min="1053" max="1053" width="2.44140625" style="269" hidden="1" customWidth="1"/>
    <col min="1054" max="1057" width="2.5546875" style="269" hidden="1" customWidth="1"/>
    <col min="1058" max="1063" width="2.44140625" style="269" hidden="1" customWidth="1"/>
    <col min="1064" max="1064" width="1.5546875" style="269" hidden="1" customWidth="1"/>
    <col min="1065" max="1280" width="2.5546875" style="269" hidden="1"/>
    <col min="1281" max="1281" width="1.5546875" style="269" hidden="1" customWidth="1"/>
    <col min="1282" max="1282" width="0.6640625" style="269" hidden="1" customWidth="1"/>
    <col min="1283" max="1298" width="2.5546875" style="269" hidden="1" customWidth="1"/>
    <col min="1299" max="1299" width="4" style="269" hidden="1" customWidth="1"/>
    <col min="1300" max="1303" width="2.5546875" style="269" hidden="1" customWidth="1"/>
    <col min="1304" max="1304" width="2.44140625" style="269" hidden="1" customWidth="1"/>
    <col min="1305" max="1308" width="2.5546875" style="269" hidden="1" customWidth="1"/>
    <col min="1309" max="1309" width="2.44140625" style="269" hidden="1" customWidth="1"/>
    <col min="1310" max="1313" width="2.5546875" style="269" hidden="1" customWidth="1"/>
    <col min="1314" max="1319" width="2.44140625" style="269" hidden="1" customWidth="1"/>
    <col min="1320" max="1320" width="1.5546875" style="269" hidden="1" customWidth="1"/>
    <col min="1321" max="1536" width="2.5546875" style="269" hidden="1"/>
    <col min="1537" max="1537" width="1.5546875" style="269" hidden="1" customWidth="1"/>
    <col min="1538" max="1538" width="0.6640625" style="269" hidden="1" customWidth="1"/>
    <col min="1539" max="1554" width="2.5546875" style="269" hidden="1" customWidth="1"/>
    <col min="1555" max="1555" width="4" style="269" hidden="1" customWidth="1"/>
    <col min="1556" max="1559" width="2.5546875" style="269" hidden="1" customWidth="1"/>
    <col min="1560" max="1560" width="2.44140625" style="269" hidden="1" customWidth="1"/>
    <col min="1561" max="1564" width="2.5546875" style="269" hidden="1" customWidth="1"/>
    <col min="1565" max="1565" width="2.44140625" style="269" hidden="1" customWidth="1"/>
    <col min="1566" max="1569" width="2.5546875" style="269" hidden="1" customWidth="1"/>
    <col min="1570" max="1575" width="2.44140625" style="269" hidden="1" customWidth="1"/>
    <col min="1576" max="1576" width="1.5546875" style="269" hidden="1" customWidth="1"/>
    <col min="1577" max="1792" width="2.5546875" style="269" hidden="1"/>
    <col min="1793" max="1793" width="1.5546875" style="269" hidden="1" customWidth="1"/>
    <col min="1794" max="1794" width="0.6640625" style="269" hidden="1" customWidth="1"/>
    <col min="1795" max="1810" width="2.5546875" style="269" hidden="1" customWidth="1"/>
    <col min="1811" max="1811" width="4" style="269" hidden="1" customWidth="1"/>
    <col min="1812" max="1815" width="2.5546875" style="269" hidden="1" customWidth="1"/>
    <col min="1816" max="1816" width="2.44140625" style="269" hidden="1" customWidth="1"/>
    <col min="1817" max="1820" width="2.5546875" style="269" hidden="1" customWidth="1"/>
    <col min="1821" max="1821" width="2.44140625" style="269" hidden="1" customWidth="1"/>
    <col min="1822" max="1825" width="2.5546875" style="269" hidden="1" customWidth="1"/>
    <col min="1826" max="1831" width="2.44140625" style="269" hidden="1" customWidth="1"/>
    <col min="1832" max="1832" width="1.5546875" style="269" hidden="1" customWidth="1"/>
    <col min="1833" max="2048" width="2.5546875" style="269" hidden="1"/>
    <col min="2049" max="2049" width="1.5546875" style="269" hidden="1" customWidth="1"/>
    <col min="2050" max="2050" width="0.6640625" style="269" hidden="1" customWidth="1"/>
    <col min="2051" max="2066" width="2.5546875" style="269" hidden="1" customWidth="1"/>
    <col min="2067" max="2067" width="4" style="269" hidden="1" customWidth="1"/>
    <col min="2068" max="2071" width="2.5546875" style="269" hidden="1" customWidth="1"/>
    <col min="2072" max="2072" width="2.44140625" style="269" hidden="1" customWidth="1"/>
    <col min="2073" max="2076" width="2.5546875" style="269" hidden="1" customWidth="1"/>
    <col min="2077" max="2077" width="2.44140625" style="269" hidden="1" customWidth="1"/>
    <col min="2078" max="2081" width="2.5546875" style="269" hidden="1" customWidth="1"/>
    <col min="2082" max="2087" width="2.44140625" style="269" hidden="1" customWidth="1"/>
    <col min="2088" max="2088" width="1.5546875" style="269" hidden="1" customWidth="1"/>
    <col min="2089" max="2304" width="2.5546875" style="269" hidden="1"/>
    <col min="2305" max="2305" width="1.5546875" style="269" hidden="1" customWidth="1"/>
    <col min="2306" max="2306" width="0.6640625" style="269" hidden="1" customWidth="1"/>
    <col min="2307" max="2322" width="2.5546875" style="269" hidden="1" customWidth="1"/>
    <col min="2323" max="2323" width="4" style="269" hidden="1" customWidth="1"/>
    <col min="2324" max="2327" width="2.5546875" style="269" hidden="1" customWidth="1"/>
    <col min="2328" max="2328" width="2.44140625" style="269" hidden="1" customWidth="1"/>
    <col min="2329" max="2332" width="2.5546875" style="269" hidden="1" customWidth="1"/>
    <col min="2333" max="2333" width="2.44140625" style="269" hidden="1" customWidth="1"/>
    <col min="2334" max="2337" width="2.5546875" style="269" hidden="1" customWidth="1"/>
    <col min="2338" max="2343" width="2.44140625" style="269" hidden="1" customWidth="1"/>
    <col min="2344" max="2344" width="1.5546875" style="269" hidden="1" customWidth="1"/>
    <col min="2345" max="2560" width="2.5546875" style="269" hidden="1"/>
    <col min="2561" max="2561" width="1.5546875" style="269" hidden="1" customWidth="1"/>
    <col min="2562" max="2562" width="0.6640625" style="269" hidden="1" customWidth="1"/>
    <col min="2563" max="2578" width="2.5546875" style="269" hidden="1" customWidth="1"/>
    <col min="2579" max="2579" width="4" style="269" hidden="1" customWidth="1"/>
    <col min="2580" max="2583" width="2.5546875" style="269" hidden="1" customWidth="1"/>
    <col min="2584" max="2584" width="2.44140625" style="269" hidden="1" customWidth="1"/>
    <col min="2585" max="2588" width="2.5546875" style="269" hidden="1" customWidth="1"/>
    <col min="2589" max="2589" width="2.44140625" style="269" hidden="1" customWidth="1"/>
    <col min="2590" max="2593" width="2.5546875" style="269" hidden="1" customWidth="1"/>
    <col min="2594" max="2599" width="2.44140625" style="269" hidden="1" customWidth="1"/>
    <col min="2600" max="2600" width="1.5546875" style="269" hidden="1" customWidth="1"/>
    <col min="2601" max="2816" width="2.5546875" style="269" hidden="1"/>
    <col min="2817" max="2817" width="1.5546875" style="269" hidden="1" customWidth="1"/>
    <col min="2818" max="2818" width="0.6640625" style="269" hidden="1" customWidth="1"/>
    <col min="2819" max="2834" width="2.5546875" style="269" hidden="1" customWidth="1"/>
    <col min="2835" max="2835" width="4" style="269" hidden="1" customWidth="1"/>
    <col min="2836" max="2839" width="2.5546875" style="269" hidden="1" customWidth="1"/>
    <col min="2840" max="2840" width="2.44140625" style="269" hidden="1" customWidth="1"/>
    <col min="2841" max="2844" width="2.5546875" style="269" hidden="1" customWidth="1"/>
    <col min="2845" max="2845" width="2.44140625" style="269" hidden="1" customWidth="1"/>
    <col min="2846" max="2849" width="2.5546875" style="269" hidden="1" customWidth="1"/>
    <col min="2850" max="2855" width="2.44140625" style="269" hidden="1" customWidth="1"/>
    <col min="2856" max="2856" width="1.5546875" style="269" hidden="1" customWidth="1"/>
    <col min="2857" max="3072" width="2.5546875" style="269" hidden="1"/>
    <col min="3073" max="3073" width="1.5546875" style="269" hidden="1" customWidth="1"/>
    <col min="3074" max="3074" width="0.6640625" style="269" hidden="1" customWidth="1"/>
    <col min="3075" max="3090" width="2.5546875" style="269" hidden="1" customWidth="1"/>
    <col min="3091" max="3091" width="4" style="269" hidden="1" customWidth="1"/>
    <col min="3092" max="3095" width="2.5546875" style="269" hidden="1" customWidth="1"/>
    <col min="3096" max="3096" width="2.44140625" style="269" hidden="1" customWidth="1"/>
    <col min="3097" max="3100" width="2.5546875" style="269" hidden="1" customWidth="1"/>
    <col min="3101" max="3101" width="2.44140625" style="269" hidden="1" customWidth="1"/>
    <col min="3102" max="3105" width="2.5546875" style="269" hidden="1" customWidth="1"/>
    <col min="3106" max="3111" width="2.44140625" style="269" hidden="1" customWidth="1"/>
    <col min="3112" max="3112" width="1.5546875" style="269" hidden="1" customWidth="1"/>
    <col min="3113" max="3328" width="2.5546875" style="269" hidden="1"/>
    <col min="3329" max="3329" width="1.5546875" style="269" hidden="1" customWidth="1"/>
    <col min="3330" max="3330" width="0.6640625" style="269" hidden="1" customWidth="1"/>
    <col min="3331" max="3346" width="2.5546875" style="269" hidden="1" customWidth="1"/>
    <col min="3347" max="3347" width="4" style="269" hidden="1" customWidth="1"/>
    <col min="3348" max="3351" width="2.5546875" style="269" hidden="1" customWidth="1"/>
    <col min="3352" max="3352" width="2.44140625" style="269" hidden="1" customWidth="1"/>
    <col min="3353" max="3356" width="2.5546875" style="269" hidden="1" customWidth="1"/>
    <col min="3357" max="3357" width="2.44140625" style="269" hidden="1" customWidth="1"/>
    <col min="3358" max="3361" width="2.5546875" style="269" hidden="1" customWidth="1"/>
    <col min="3362" max="3367" width="2.44140625" style="269" hidden="1" customWidth="1"/>
    <col min="3368" max="3368" width="1.5546875" style="269" hidden="1" customWidth="1"/>
    <col min="3369" max="3584" width="2.5546875" style="269" hidden="1"/>
    <col min="3585" max="3585" width="1.5546875" style="269" hidden="1" customWidth="1"/>
    <col min="3586" max="3586" width="0.6640625" style="269" hidden="1" customWidth="1"/>
    <col min="3587" max="3602" width="2.5546875" style="269" hidden="1" customWidth="1"/>
    <col min="3603" max="3603" width="4" style="269" hidden="1" customWidth="1"/>
    <col min="3604" max="3607" width="2.5546875" style="269" hidden="1" customWidth="1"/>
    <col min="3608" max="3608" width="2.44140625" style="269" hidden="1" customWidth="1"/>
    <col min="3609" max="3612" width="2.5546875" style="269" hidden="1" customWidth="1"/>
    <col min="3613" max="3613" width="2.44140625" style="269" hidden="1" customWidth="1"/>
    <col min="3614" max="3617" width="2.5546875" style="269" hidden="1" customWidth="1"/>
    <col min="3618" max="3623" width="2.44140625" style="269" hidden="1" customWidth="1"/>
    <col min="3624" max="3624" width="1.5546875" style="269" hidden="1" customWidth="1"/>
    <col min="3625" max="3840" width="2.5546875" style="269" hidden="1"/>
    <col min="3841" max="3841" width="1.5546875" style="269" hidden="1" customWidth="1"/>
    <col min="3842" max="3842" width="0.6640625" style="269" hidden="1" customWidth="1"/>
    <col min="3843" max="3858" width="2.5546875" style="269" hidden="1" customWidth="1"/>
    <col min="3859" max="3859" width="4" style="269" hidden="1" customWidth="1"/>
    <col min="3860" max="3863" width="2.5546875" style="269" hidden="1" customWidth="1"/>
    <col min="3864" max="3864" width="2.44140625" style="269" hidden="1" customWidth="1"/>
    <col min="3865" max="3868" width="2.5546875" style="269" hidden="1" customWidth="1"/>
    <col min="3869" max="3869" width="2.44140625" style="269" hidden="1" customWidth="1"/>
    <col min="3870" max="3873" width="2.5546875" style="269" hidden="1" customWidth="1"/>
    <col min="3874" max="3879" width="2.44140625" style="269" hidden="1" customWidth="1"/>
    <col min="3880" max="3880" width="1.5546875" style="269" hidden="1" customWidth="1"/>
    <col min="3881" max="4096" width="2.5546875" style="269" hidden="1"/>
    <col min="4097" max="4097" width="1.5546875" style="269" hidden="1" customWidth="1"/>
    <col min="4098" max="4098" width="0.6640625" style="269" hidden="1" customWidth="1"/>
    <col min="4099" max="4114" width="2.5546875" style="269" hidden="1" customWidth="1"/>
    <col min="4115" max="4115" width="4" style="269" hidden="1" customWidth="1"/>
    <col min="4116" max="4119" width="2.5546875" style="269" hidden="1" customWidth="1"/>
    <col min="4120" max="4120" width="2.44140625" style="269" hidden="1" customWidth="1"/>
    <col min="4121" max="4124" width="2.5546875" style="269" hidden="1" customWidth="1"/>
    <col min="4125" max="4125" width="2.44140625" style="269" hidden="1" customWidth="1"/>
    <col min="4126" max="4129" width="2.5546875" style="269" hidden="1" customWidth="1"/>
    <col min="4130" max="4135" width="2.44140625" style="269" hidden="1" customWidth="1"/>
    <col min="4136" max="4136" width="1.5546875" style="269" hidden="1" customWidth="1"/>
    <col min="4137" max="4352" width="2.5546875" style="269" hidden="1"/>
    <col min="4353" max="4353" width="1.5546875" style="269" hidden="1" customWidth="1"/>
    <col min="4354" max="4354" width="0.6640625" style="269" hidden="1" customWidth="1"/>
    <col min="4355" max="4370" width="2.5546875" style="269" hidden="1" customWidth="1"/>
    <col min="4371" max="4371" width="4" style="269" hidden="1" customWidth="1"/>
    <col min="4372" max="4375" width="2.5546875" style="269" hidden="1" customWidth="1"/>
    <col min="4376" max="4376" width="2.44140625" style="269" hidden="1" customWidth="1"/>
    <col min="4377" max="4380" width="2.5546875" style="269" hidden="1" customWidth="1"/>
    <col min="4381" max="4381" width="2.44140625" style="269" hidden="1" customWidth="1"/>
    <col min="4382" max="4385" width="2.5546875" style="269" hidden="1" customWidth="1"/>
    <col min="4386" max="4391" width="2.44140625" style="269" hidden="1" customWidth="1"/>
    <col min="4392" max="4392" width="1.5546875" style="269" hidden="1" customWidth="1"/>
    <col min="4393" max="4608" width="2.5546875" style="269" hidden="1"/>
    <col min="4609" max="4609" width="1.5546875" style="269" hidden="1" customWidth="1"/>
    <col min="4610" max="4610" width="0.6640625" style="269" hidden="1" customWidth="1"/>
    <col min="4611" max="4626" width="2.5546875" style="269" hidden="1" customWidth="1"/>
    <col min="4627" max="4627" width="4" style="269" hidden="1" customWidth="1"/>
    <col min="4628" max="4631" width="2.5546875" style="269" hidden="1" customWidth="1"/>
    <col min="4632" max="4632" width="2.44140625" style="269" hidden="1" customWidth="1"/>
    <col min="4633" max="4636" width="2.5546875" style="269" hidden="1" customWidth="1"/>
    <col min="4637" max="4637" width="2.44140625" style="269" hidden="1" customWidth="1"/>
    <col min="4638" max="4641" width="2.5546875" style="269" hidden="1" customWidth="1"/>
    <col min="4642" max="4647" width="2.44140625" style="269" hidden="1" customWidth="1"/>
    <col min="4648" max="4648" width="1.5546875" style="269" hidden="1" customWidth="1"/>
    <col min="4649" max="4864" width="2.5546875" style="269" hidden="1"/>
    <col min="4865" max="4865" width="1.5546875" style="269" hidden="1" customWidth="1"/>
    <col min="4866" max="4866" width="0.6640625" style="269" hidden="1" customWidth="1"/>
    <col min="4867" max="4882" width="2.5546875" style="269" hidden="1" customWidth="1"/>
    <col min="4883" max="4883" width="4" style="269" hidden="1" customWidth="1"/>
    <col min="4884" max="4887" width="2.5546875" style="269" hidden="1" customWidth="1"/>
    <col min="4888" max="4888" width="2.44140625" style="269" hidden="1" customWidth="1"/>
    <col min="4889" max="4892" width="2.5546875" style="269" hidden="1" customWidth="1"/>
    <col min="4893" max="4893" width="2.44140625" style="269" hidden="1" customWidth="1"/>
    <col min="4894" max="4897" width="2.5546875" style="269" hidden="1" customWidth="1"/>
    <col min="4898" max="4903" width="2.44140625" style="269" hidden="1" customWidth="1"/>
    <col min="4904" max="4904" width="1.5546875" style="269" hidden="1" customWidth="1"/>
    <col min="4905" max="5120" width="2.5546875" style="269" hidden="1"/>
    <col min="5121" max="5121" width="1.5546875" style="269" hidden="1" customWidth="1"/>
    <col min="5122" max="5122" width="0.6640625" style="269" hidden="1" customWidth="1"/>
    <col min="5123" max="5138" width="2.5546875" style="269" hidden="1" customWidth="1"/>
    <col min="5139" max="5139" width="4" style="269" hidden="1" customWidth="1"/>
    <col min="5140" max="5143" width="2.5546875" style="269" hidden="1" customWidth="1"/>
    <col min="5144" max="5144" width="2.44140625" style="269" hidden="1" customWidth="1"/>
    <col min="5145" max="5148" width="2.5546875" style="269" hidden="1" customWidth="1"/>
    <col min="5149" max="5149" width="2.44140625" style="269" hidden="1" customWidth="1"/>
    <col min="5150" max="5153" width="2.5546875" style="269" hidden="1" customWidth="1"/>
    <col min="5154" max="5159" width="2.44140625" style="269" hidden="1" customWidth="1"/>
    <col min="5160" max="5160" width="1.5546875" style="269" hidden="1" customWidth="1"/>
    <col min="5161" max="5376" width="2.5546875" style="269" hidden="1"/>
    <col min="5377" max="5377" width="1.5546875" style="269" hidden="1" customWidth="1"/>
    <col min="5378" max="5378" width="0.6640625" style="269" hidden="1" customWidth="1"/>
    <col min="5379" max="5394" width="2.5546875" style="269" hidden="1" customWidth="1"/>
    <col min="5395" max="5395" width="4" style="269" hidden="1" customWidth="1"/>
    <col min="5396" max="5399" width="2.5546875" style="269" hidden="1" customWidth="1"/>
    <col min="5400" max="5400" width="2.44140625" style="269" hidden="1" customWidth="1"/>
    <col min="5401" max="5404" width="2.5546875" style="269" hidden="1" customWidth="1"/>
    <col min="5405" max="5405" width="2.44140625" style="269" hidden="1" customWidth="1"/>
    <col min="5406" max="5409" width="2.5546875" style="269" hidden="1" customWidth="1"/>
    <col min="5410" max="5415" width="2.44140625" style="269" hidden="1" customWidth="1"/>
    <col min="5416" max="5416" width="1.5546875" style="269" hidden="1" customWidth="1"/>
    <col min="5417" max="5632" width="2.5546875" style="269" hidden="1"/>
    <col min="5633" max="5633" width="1.5546875" style="269" hidden="1" customWidth="1"/>
    <col min="5634" max="5634" width="0.6640625" style="269" hidden="1" customWidth="1"/>
    <col min="5635" max="5650" width="2.5546875" style="269" hidden="1" customWidth="1"/>
    <col min="5651" max="5651" width="4" style="269" hidden="1" customWidth="1"/>
    <col min="5652" max="5655" width="2.5546875" style="269" hidden="1" customWidth="1"/>
    <col min="5656" max="5656" width="2.44140625" style="269" hidden="1" customWidth="1"/>
    <col min="5657" max="5660" width="2.5546875" style="269" hidden="1" customWidth="1"/>
    <col min="5661" max="5661" width="2.44140625" style="269" hidden="1" customWidth="1"/>
    <col min="5662" max="5665" width="2.5546875" style="269" hidden="1" customWidth="1"/>
    <col min="5666" max="5671" width="2.44140625" style="269" hidden="1" customWidth="1"/>
    <col min="5672" max="5672" width="1.5546875" style="269" hidden="1" customWidth="1"/>
    <col min="5673" max="5888" width="2.5546875" style="269" hidden="1"/>
    <col min="5889" max="5889" width="1.5546875" style="269" hidden="1" customWidth="1"/>
    <col min="5890" max="5890" width="0.6640625" style="269" hidden="1" customWidth="1"/>
    <col min="5891" max="5906" width="2.5546875" style="269" hidden="1" customWidth="1"/>
    <col min="5907" max="5907" width="4" style="269" hidden="1" customWidth="1"/>
    <col min="5908" max="5911" width="2.5546875" style="269" hidden="1" customWidth="1"/>
    <col min="5912" max="5912" width="2.44140625" style="269" hidden="1" customWidth="1"/>
    <col min="5913" max="5916" width="2.5546875" style="269" hidden="1" customWidth="1"/>
    <col min="5917" max="5917" width="2.44140625" style="269" hidden="1" customWidth="1"/>
    <col min="5918" max="5921" width="2.5546875" style="269" hidden="1" customWidth="1"/>
    <col min="5922" max="5927" width="2.44140625" style="269" hidden="1" customWidth="1"/>
    <col min="5928" max="5928" width="1.5546875" style="269" hidden="1" customWidth="1"/>
    <col min="5929" max="6144" width="2.5546875" style="269" hidden="1"/>
    <col min="6145" max="6145" width="1.5546875" style="269" hidden="1" customWidth="1"/>
    <col min="6146" max="6146" width="0.6640625" style="269" hidden="1" customWidth="1"/>
    <col min="6147" max="6162" width="2.5546875" style="269" hidden="1" customWidth="1"/>
    <col min="6163" max="6163" width="4" style="269" hidden="1" customWidth="1"/>
    <col min="6164" max="6167" width="2.5546875" style="269" hidden="1" customWidth="1"/>
    <col min="6168" max="6168" width="2.44140625" style="269" hidden="1" customWidth="1"/>
    <col min="6169" max="6172" width="2.5546875" style="269" hidden="1" customWidth="1"/>
    <col min="6173" max="6173" width="2.44140625" style="269" hidden="1" customWidth="1"/>
    <col min="6174" max="6177" width="2.5546875" style="269" hidden="1" customWidth="1"/>
    <col min="6178" max="6183" width="2.44140625" style="269" hidden="1" customWidth="1"/>
    <col min="6184" max="6184" width="1.5546875" style="269" hidden="1" customWidth="1"/>
    <col min="6185" max="6400" width="2.5546875" style="269" hidden="1"/>
    <col min="6401" max="6401" width="1.5546875" style="269" hidden="1" customWidth="1"/>
    <col min="6402" max="6402" width="0.6640625" style="269" hidden="1" customWidth="1"/>
    <col min="6403" max="6418" width="2.5546875" style="269" hidden="1" customWidth="1"/>
    <col min="6419" max="6419" width="4" style="269" hidden="1" customWidth="1"/>
    <col min="6420" max="6423" width="2.5546875" style="269" hidden="1" customWidth="1"/>
    <col min="6424" max="6424" width="2.44140625" style="269" hidden="1" customWidth="1"/>
    <col min="6425" max="6428" width="2.5546875" style="269" hidden="1" customWidth="1"/>
    <col min="6429" max="6429" width="2.44140625" style="269" hidden="1" customWidth="1"/>
    <col min="6430" max="6433" width="2.5546875" style="269" hidden="1" customWidth="1"/>
    <col min="6434" max="6439" width="2.44140625" style="269" hidden="1" customWidth="1"/>
    <col min="6440" max="6440" width="1.5546875" style="269" hidden="1" customWidth="1"/>
    <col min="6441" max="6656" width="2.5546875" style="269" hidden="1"/>
    <col min="6657" max="6657" width="1.5546875" style="269" hidden="1" customWidth="1"/>
    <col min="6658" max="6658" width="0.6640625" style="269" hidden="1" customWidth="1"/>
    <col min="6659" max="6674" width="2.5546875" style="269" hidden="1" customWidth="1"/>
    <col min="6675" max="6675" width="4" style="269" hidden="1" customWidth="1"/>
    <col min="6676" max="6679" width="2.5546875" style="269" hidden="1" customWidth="1"/>
    <col min="6680" max="6680" width="2.44140625" style="269" hidden="1" customWidth="1"/>
    <col min="6681" max="6684" width="2.5546875" style="269" hidden="1" customWidth="1"/>
    <col min="6685" max="6685" width="2.44140625" style="269" hidden="1" customWidth="1"/>
    <col min="6686" max="6689" width="2.5546875" style="269" hidden="1" customWidth="1"/>
    <col min="6690" max="6695" width="2.44140625" style="269" hidden="1" customWidth="1"/>
    <col min="6696" max="6696" width="1.5546875" style="269" hidden="1" customWidth="1"/>
    <col min="6697" max="6912" width="2.5546875" style="269" hidden="1"/>
    <col min="6913" max="6913" width="1.5546875" style="269" hidden="1" customWidth="1"/>
    <col min="6914" max="6914" width="0.6640625" style="269" hidden="1" customWidth="1"/>
    <col min="6915" max="6930" width="2.5546875" style="269" hidden="1" customWidth="1"/>
    <col min="6931" max="6931" width="4" style="269" hidden="1" customWidth="1"/>
    <col min="6932" max="6935" width="2.5546875" style="269" hidden="1" customWidth="1"/>
    <col min="6936" max="6936" width="2.44140625" style="269" hidden="1" customWidth="1"/>
    <col min="6937" max="6940" width="2.5546875" style="269" hidden="1" customWidth="1"/>
    <col min="6941" max="6941" width="2.44140625" style="269" hidden="1" customWidth="1"/>
    <col min="6942" max="6945" width="2.5546875" style="269" hidden="1" customWidth="1"/>
    <col min="6946" max="6951" width="2.44140625" style="269" hidden="1" customWidth="1"/>
    <col min="6952" max="6952" width="1.5546875" style="269" hidden="1" customWidth="1"/>
    <col min="6953" max="7168" width="2.5546875" style="269" hidden="1"/>
    <col min="7169" max="7169" width="1.5546875" style="269" hidden="1" customWidth="1"/>
    <col min="7170" max="7170" width="0.6640625" style="269" hidden="1" customWidth="1"/>
    <col min="7171" max="7186" width="2.5546875" style="269" hidden="1" customWidth="1"/>
    <col min="7187" max="7187" width="4" style="269" hidden="1" customWidth="1"/>
    <col min="7188" max="7191" width="2.5546875" style="269" hidden="1" customWidth="1"/>
    <col min="7192" max="7192" width="2.44140625" style="269" hidden="1" customWidth="1"/>
    <col min="7193" max="7196" width="2.5546875" style="269" hidden="1" customWidth="1"/>
    <col min="7197" max="7197" width="2.44140625" style="269" hidden="1" customWidth="1"/>
    <col min="7198" max="7201" width="2.5546875" style="269" hidden="1" customWidth="1"/>
    <col min="7202" max="7207" width="2.44140625" style="269" hidden="1" customWidth="1"/>
    <col min="7208" max="7208" width="1.5546875" style="269" hidden="1" customWidth="1"/>
    <col min="7209" max="7424" width="2.5546875" style="269" hidden="1"/>
    <col min="7425" max="7425" width="1.5546875" style="269" hidden="1" customWidth="1"/>
    <col min="7426" max="7426" width="0.6640625" style="269" hidden="1" customWidth="1"/>
    <col min="7427" max="7442" width="2.5546875" style="269" hidden="1" customWidth="1"/>
    <col min="7443" max="7443" width="4" style="269" hidden="1" customWidth="1"/>
    <col min="7444" max="7447" width="2.5546875" style="269" hidden="1" customWidth="1"/>
    <col min="7448" max="7448" width="2.44140625" style="269" hidden="1" customWidth="1"/>
    <col min="7449" max="7452" width="2.5546875" style="269" hidden="1" customWidth="1"/>
    <col min="7453" max="7453" width="2.44140625" style="269" hidden="1" customWidth="1"/>
    <col min="7454" max="7457" width="2.5546875" style="269" hidden="1" customWidth="1"/>
    <col min="7458" max="7463" width="2.44140625" style="269" hidden="1" customWidth="1"/>
    <col min="7464" max="7464" width="1.5546875" style="269" hidden="1" customWidth="1"/>
    <col min="7465" max="7680" width="2.5546875" style="269" hidden="1"/>
    <col min="7681" max="7681" width="1.5546875" style="269" hidden="1" customWidth="1"/>
    <col min="7682" max="7682" width="0.6640625" style="269" hidden="1" customWidth="1"/>
    <col min="7683" max="7698" width="2.5546875" style="269" hidden="1" customWidth="1"/>
    <col min="7699" max="7699" width="4" style="269" hidden="1" customWidth="1"/>
    <col min="7700" max="7703" width="2.5546875" style="269" hidden="1" customWidth="1"/>
    <col min="7704" max="7704" width="2.44140625" style="269" hidden="1" customWidth="1"/>
    <col min="7705" max="7708" width="2.5546875" style="269" hidden="1" customWidth="1"/>
    <col min="7709" max="7709" width="2.44140625" style="269" hidden="1" customWidth="1"/>
    <col min="7710" max="7713" width="2.5546875" style="269" hidden="1" customWidth="1"/>
    <col min="7714" max="7719" width="2.44140625" style="269" hidden="1" customWidth="1"/>
    <col min="7720" max="7720" width="1.5546875" style="269" hidden="1" customWidth="1"/>
    <col min="7721" max="7936" width="2.5546875" style="269" hidden="1"/>
    <col min="7937" max="7937" width="1.5546875" style="269" hidden="1" customWidth="1"/>
    <col min="7938" max="7938" width="0.6640625" style="269" hidden="1" customWidth="1"/>
    <col min="7939" max="7954" width="2.5546875" style="269" hidden="1" customWidth="1"/>
    <col min="7955" max="7955" width="4" style="269" hidden="1" customWidth="1"/>
    <col min="7956" max="7959" width="2.5546875" style="269" hidden="1" customWidth="1"/>
    <col min="7960" max="7960" width="2.44140625" style="269" hidden="1" customWidth="1"/>
    <col min="7961" max="7964" width="2.5546875" style="269" hidden="1" customWidth="1"/>
    <col min="7965" max="7965" width="2.44140625" style="269" hidden="1" customWidth="1"/>
    <col min="7966" max="7969" width="2.5546875" style="269" hidden="1" customWidth="1"/>
    <col min="7970" max="7975" width="2.44140625" style="269" hidden="1" customWidth="1"/>
    <col min="7976" max="7976" width="1.5546875" style="269" hidden="1" customWidth="1"/>
    <col min="7977" max="8192" width="2.5546875" style="269" hidden="1"/>
    <col min="8193" max="8193" width="1.5546875" style="269" hidden="1" customWidth="1"/>
    <col min="8194" max="8194" width="0.6640625" style="269" hidden="1" customWidth="1"/>
    <col min="8195" max="8210" width="2.5546875" style="269" hidden="1" customWidth="1"/>
    <col min="8211" max="8211" width="4" style="269" hidden="1" customWidth="1"/>
    <col min="8212" max="8215" width="2.5546875" style="269" hidden="1" customWidth="1"/>
    <col min="8216" max="8216" width="2.44140625" style="269" hidden="1" customWidth="1"/>
    <col min="8217" max="8220" width="2.5546875" style="269" hidden="1" customWidth="1"/>
    <col min="8221" max="8221" width="2.44140625" style="269" hidden="1" customWidth="1"/>
    <col min="8222" max="8225" width="2.5546875" style="269" hidden="1" customWidth="1"/>
    <col min="8226" max="8231" width="2.44140625" style="269" hidden="1" customWidth="1"/>
    <col min="8232" max="8232" width="1.5546875" style="269" hidden="1" customWidth="1"/>
    <col min="8233" max="8448" width="2.5546875" style="269" hidden="1"/>
    <col min="8449" max="8449" width="1.5546875" style="269" hidden="1" customWidth="1"/>
    <col min="8450" max="8450" width="0.6640625" style="269" hidden="1" customWidth="1"/>
    <col min="8451" max="8466" width="2.5546875" style="269" hidden="1" customWidth="1"/>
    <col min="8467" max="8467" width="4" style="269" hidden="1" customWidth="1"/>
    <col min="8468" max="8471" width="2.5546875" style="269" hidden="1" customWidth="1"/>
    <col min="8472" max="8472" width="2.44140625" style="269" hidden="1" customWidth="1"/>
    <col min="8473" max="8476" width="2.5546875" style="269" hidden="1" customWidth="1"/>
    <col min="8477" max="8477" width="2.44140625" style="269" hidden="1" customWidth="1"/>
    <col min="8478" max="8481" width="2.5546875" style="269" hidden="1" customWidth="1"/>
    <col min="8482" max="8487" width="2.44140625" style="269" hidden="1" customWidth="1"/>
    <col min="8488" max="8488" width="1.5546875" style="269" hidden="1" customWidth="1"/>
    <col min="8489" max="8704" width="2.5546875" style="269" hidden="1"/>
    <col min="8705" max="8705" width="1.5546875" style="269" hidden="1" customWidth="1"/>
    <col min="8706" max="8706" width="0.6640625" style="269" hidden="1" customWidth="1"/>
    <col min="8707" max="8722" width="2.5546875" style="269" hidden="1" customWidth="1"/>
    <col min="8723" max="8723" width="4" style="269" hidden="1" customWidth="1"/>
    <col min="8724" max="8727" width="2.5546875" style="269" hidden="1" customWidth="1"/>
    <col min="8728" max="8728" width="2.44140625" style="269" hidden="1" customWidth="1"/>
    <col min="8729" max="8732" width="2.5546875" style="269" hidden="1" customWidth="1"/>
    <col min="8733" max="8733" width="2.44140625" style="269" hidden="1" customWidth="1"/>
    <col min="8734" max="8737" width="2.5546875" style="269" hidden="1" customWidth="1"/>
    <col min="8738" max="8743" width="2.44140625" style="269" hidden="1" customWidth="1"/>
    <col min="8744" max="8744" width="1.5546875" style="269" hidden="1" customWidth="1"/>
    <col min="8745" max="8960" width="2.5546875" style="269" hidden="1"/>
    <col min="8961" max="8961" width="1.5546875" style="269" hidden="1" customWidth="1"/>
    <col min="8962" max="8962" width="0.6640625" style="269" hidden="1" customWidth="1"/>
    <col min="8963" max="8978" width="2.5546875" style="269" hidden="1" customWidth="1"/>
    <col min="8979" max="8979" width="4" style="269" hidden="1" customWidth="1"/>
    <col min="8980" max="8983" width="2.5546875" style="269" hidden="1" customWidth="1"/>
    <col min="8984" max="8984" width="2.44140625" style="269" hidden="1" customWidth="1"/>
    <col min="8985" max="8988" width="2.5546875" style="269" hidden="1" customWidth="1"/>
    <col min="8989" max="8989" width="2.44140625" style="269" hidden="1" customWidth="1"/>
    <col min="8990" max="8993" width="2.5546875" style="269" hidden="1" customWidth="1"/>
    <col min="8994" max="8999" width="2.44140625" style="269" hidden="1" customWidth="1"/>
    <col min="9000" max="9000" width="1.5546875" style="269" hidden="1" customWidth="1"/>
    <col min="9001" max="9216" width="2.5546875" style="269" hidden="1"/>
    <col min="9217" max="9217" width="1.5546875" style="269" hidden="1" customWidth="1"/>
    <col min="9218" max="9218" width="0.6640625" style="269" hidden="1" customWidth="1"/>
    <col min="9219" max="9234" width="2.5546875" style="269" hidden="1" customWidth="1"/>
    <col min="9235" max="9235" width="4" style="269" hidden="1" customWidth="1"/>
    <col min="9236" max="9239" width="2.5546875" style="269" hidden="1" customWidth="1"/>
    <col min="9240" max="9240" width="2.44140625" style="269" hidden="1" customWidth="1"/>
    <col min="9241" max="9244" width="2.5546875" style="269" hidden="1" customWidth="1"/>
    <col min="9245" max="9245" width="2.44140625" style="269" hidden="1" customWidth="1"/>
    <col min="9246" max="9249" width="2.5546875" style="269" hidden="1" customWidth="1"/>
    <col min="9250" max="9255" width="2.44140625" style="269" hidden="1" customWidth="1"/>
    <col min="9256" max="9256" width="1.5546875" style="269" hidden="1" customWidth="1"/>
    <col min="9257" max="9472" width="2.5546875" style="269" hidden="1"/>
    <col min="9473" max="9473" width="1.5546875" style="269" hidden="1" customWidth="1"/>
    <col min="9474" max="9474" width="0.6640625" style="269" hidden="1" customWidth="1"/>
    <col min="9475" max="9490" width="2.5546875" style="269" hidden="1" customWidth="1"/>
    <col min="9491" max="9491" width="4" style="269" hidden="1" customWidth="1"/>
    <col min="9492" max="9495" width="2.5546875" style="269" hidden="1" customWidth="1"/>
    <col min="9496" max="9496" width="2.44140625" style="269" hidden="1" customWidth="1"/>
    <col min="9497" max="9500" width="2.5546875" style="269" hidden="1" customWidth="1"/>
    <col min="9501" max="9501" width="2.44140625" style="269" hidden="1" customWidth="1"/>
    <col min="9502" max="9505" width="2.5546875" style="269" hidden="1" customWidth="1"/>
    <col min="9506" max="9511" width="2.44140625" style="269" hidden="1" customWidth="1"/>
    <col min="9512" max="9512" width="1.5546875" style="269" hidden="1" customWidth="1"/>
    <col min="9513" max="9728" width="2.5546875" style="269" hidden="1"/>
    <col min="9729" max="9729" width="1.5546875" style="269" hidden="1" customWidth="1"/>
    <col min="9730" max="9730" width="0.6640625" style="269" hidden="1" customWidth="1"/>
    <col min="9731" max="9746" width="2.5546875" style="269" hidden="1" customWidth="1"/>
    <col min="9747" max="9747" width="4" style="269" hidden="1" customWidth="1"/>
    <col min="9748" max="9751" width="2.5546875" style="269" hidden="1" customWidth="1"/>
    <col min="9752" max="9752" width="2.44140625" style="269" hidden="1" customWidth="1"/>
    <col min="9753" max="9756" width="2.5546875" style="269" hidden="1" customWidth="1"/>
    <col min="9757" max="9757" width="2.44140625" style="269" hidden="1" customWidth="1"/>
    <col min="9758" max="9761" width="2.5546875" style="269" hidden="1" customWidth="1"/>
    <col min="9762" max="9767" width="2.44140625" style="269" hidden="1" customWidth="1"/>
    <col min="9768" max="9768" width="1.5546875" style="269" hidden="1" customWidth="1"/>
    <col min="9769" max="9984" width="2.5546875" style="269" hidden="1"/>
    <col min="9985" max="9985" width="1.5546875" style="269" hidden="1" customWidth="1"/>
    <col min="9986" max="9986" width="0.6640625" style="269" hidden="1" customWidth="1"/>
    <col min="9987" max="10002" width="2.5546875" style="269" hidden="1" customWidth="1"/>
    <col min="10003" max="10003" width="4" style="269" hidden="1" customWidth="1"/>
    <col min="10004" max="10007" width="2.5546875" style="269" hidden="1" customWidth="1"/>
    <col min="10008" max="10008" width="2.44140625" style="269" hidden="1" customWidth="1"/>
    <col min="10009" max="10012" width="2.5546875" style="269" hidden="1" customWidth="1"/>
    <col min="10013" max="10013" width="2.44140625" style="269" hidden="1" customWidth="1"/>
    <col min="10014" max="10017" width="2.5546875" style="269" hidden="1" customWidth="1"/>
    <col min="10018" max="10023" width="2.44140625" style="269" hidden="1" customWidth="1"/>
    <col min="10024" max="10024" width="1.5546875" style="269" hidden="1" customWidth="1"/>
    <col min="10025" max="10240" width="2.5546875" style="269" hidden="1"/>
    <col min="10241" max="10241" width="1.5546875" style="269" hidden="1" customWidth="1"/>
    <col min="10242" max="10242" width="0.6640625" style="269" hidden="1" customWidth="1"/>
    <col min="10243" max="10258" width="2.5546875" style="269" hidden="1" customWidth="1"/>
    <col min="10259" max="10259" width="4" style="269" hidden="1" customWidth="1"/>
    <col min="10260" max="10263" width="2.5546875" style="269" hidden="1" customWidth="1"/>
    <col min="10264" max="10264" width="2.44140625" style="269" hidden="1" customWidth="1"/>
    <col min="10265" max="10268" width="2.5546875" style="269" hidden="1" customWidth="1"/>
    <col min="10269" max="10269" width="2.44140625" style="269" hidden="1" customWidth="1"/>
    <col min="10270" max="10273" width="2.5546875" style="269" hidden="1" customWidth="1"/>
    <col min="10274" max="10279" width="2.44140625" style="269" hidden="1" customWidth="1"/>
    <col min="10280" max="10280" width="1.5546875" style="269" hidden="1" customWidth="1"/>
    <col min="10281" max="10496" width="2.5546875" style="269" hidden="1"/>
    <col min="10497" max="10497" width="1.5546875" style="269" hidden="1" customWidth="1"/>
    <col min="10498" max="10498" width="0.6640625" style="269" hidden="1" customWidth="1"/>
    <col min="10499" max="10514" width="2.5546875" style="269" hidden="1" customWidth="1"/>
    <col min="10515" max="10515" width="4" style="269" hidden="1" customWidth="1"/>
    <col min="10516" max="10519" width="2.5546875" style="269" hidden="1" customWidth="1"/>
    <col min="10520" max="10520" width="2.44140625" style="269" hidden="1" customWidth="1"/>
    <col min="10521" max="10524" width="2.5546875" style="269" hidden="1" customWidth="1"/>
    <col min="10525" max="10525" width="2.44140625" style="269" hidden="1" customWidth="1"/>
    <col min="10526" max="10529" width="2.5546875" style="269" hidden="1" customWidth="1"/>
    <col min="10530" max="10535" width="2.44140625" style="269" hidden="1" customWidth="1"/>
    <col min="10536" max="10536" width="1.5546875" style="269" hidden="1" customWidth="1"/>
    <col min="10537" max="10752" width="2.5546875" style="269" hidden="1"/>
    <col min="10753" max="10753" width="1.5546875" style="269" hidden="1" customWidth="1"/>
    <col min="10754" max="10754" width="0.6640625" style="269" hidden="1" customWidth="1"/>
    <col min="10755" max="10770" width="2.5546875" style="269" hidden="1" customWidth="1"/>
    <col min="10771" max="10771" width="4" style="269" hidden="1" customWidth="1"/>
    <col min="10772" max="10775" width="2.5546875" style="269" hidden="1" customWidth="1"/>
    <col min="10776" max="10776" width="2.44140625" style="269" hidden="1" customWidth="1"/>
    <col min="10777" max="10780" width="2.5546875" style="269" hidden="1" customWidth="1"/>
    <col min="10781" max="10781" width="2.44140625" style="269" hidden="1" customWidth="1"/>
    <col min="10782" max="10785" width="2.5546875" style="269" hidden="1" customWidth="1"/>
    <col min="10786" max="10791" width="2.44140625" style="269" hidden="1" customWidth="1"/>
    <col min="10792" max="10792" width="1.5546875" style="269" hidden="1" customWidth="1"/>
    <col min="10793" max="11008" width="2.5546875" style="269" hidden="1"/>
    <col min="11009" max="11009" width="1.5546875" style="269" hidden="1" customWidth="1"/>
    <col min="11010" max="11010" width="0.6640625" style="269" hidden="1" customWidth="1"/>
    <col min="11011" max="11026" width="2.5546875" style="269" hidden="1" customWidth="1"/>
    <col min="11027" max="11027" width="4" style="269" hidden="1" customWidth="1"/>
    <col min="11028" max="11031" width="2.5546875" style="269" hidden="1" customWidth="1"/>
    <col min="11032" max="11032" width="2.44140625" style="269" hidden="1" customWidth="1"/>
    <col min="11033" max="11036" width="2.5546875" style="269" hidden="1" customWidth="1"/>
    <col min="11037" max="11037" width="2.44140625" style="269" hidden="1" customWidth="1"/>
    <col min="11038" max="11041" width="2.5546875" style="269" hidden="1" customWidth="1"/>
    <col min="11042" max="11047" width="2.44140625" style="269" hidden="1" customWidth="1"/>
    <col min="11048" max="11048" width="1.5546875" style="269" hidden="1" customWidth="1"/>
    <col min="11049" max="11264" width="2.5546875" style="269" hidden="1"/>
    <col min="11265" max="11265" width="1.5546875" style="269" hidden="1" customWidth="1"/>
    <col min="11266" max="11266" width="0.6640625" style="269" hidden="1" customWidth="1"/>
    <col min="11267" max="11282" width="2.5546875" style="269" hidden="1" customWidth="1"/>
    <col min="11283" max="11283" width="4" style="269" hidden="1" customWidth="1"/>
    <col min="11284" max="11287" width="2.5546875" style="269" hidden="1" customWidth="1"/>
    <col min="11288" max="11288" width="2.44140625" style="269" hidden="1" customWidth="1"/>
    <col min="11289" max="11292" width="2.5546875" style="269" hidden="1" customWidth="1"/>
    <col min="11293" max="11293" width="2.44140625" style="269" hidden="1" customWidth="1"/>
    <col min="11294" max="11297" width="2.5546875" style="269" hidden="1" customWidth="1"/>
    <col min="11298" max="11303" width="2.44140625" style="269" hidden="1" customWidth="1"/>
    <col min="11304" max="11304" width="1.5546875" style="269" hidden="1" customWidth="1"/>
    <col min="11305" max="11520" width="2.5546875" style="269" hidden="1"/>
    <col min="11521" max="11521" width="1.5546875" style="269" hidden="1" customWidth="1"/>
    <col min="11522" max="11522" width="0.6640625" style="269" hidden="1" customWidth="1"/>
    <col min="11523" max="11538" width="2.5546875" style="269" hidden="1" customWidth="1"/>
    <col min="11539" max="11539" width="4" style="269" hidden="1" customWidth="1"/>
    <col min="11540" max="11543" width="2.5546875" style="269" hidden="1" customWidth="1"/>
    <col min="11544" max="11544" width="2.44140625" style="269" hidden="1" customWidth="1"/>
    <col min="11545" max="11548" width="2.5546875" style="269" hidden="1" customWidth="1"/>
    <col min="11549" max="11549" width="2.44140625" style="269" hidden="1" customWidth="1"/>
    <col min="11550" max="11553" width="2.5546875" style="269" hidden="1" customWidth="1"/>
    <col min="11554" max="11559" width="2.44140625" style="269" hidden="1" customWidth="1"/>
    <col min="11560" max="11560" width="1.5546875" style="269" hidden="1" customWidth="1"/>
    <col min="11561" max="11776" width="2.5546875" style="269" hidden="1"/>
    <col min="11777" max="11777" width="1.5546875" style="269" hidden="1" customWidth="1"/>
    <col min="11778" max="11778" width="0.6640625" style="269" hidden="1" customWidth="1"/>
    <col min="11779" max="11794" width="2.5546875" style="269" hidden="1" customWidth="1"/>
    <col min="11795" max="11795" width="4" style="269" hidden="1" customWidth="1"/>
    <col min="11796" max="11799" width="2.5546875" style="269" hidden="1" customWidth="1"/>
    <col min="11800" max="11800" width="2.44140625" style="269" hidden="1" customWidth="1"/>
    <col min="11801" max="11804" width="2.5546875" style="269" hidden="1" customWidth="1"/>
    <col min="11805" max="11805" width="2.44140625" style="269" hidden="1" customWidth="1"/>
    <col min="11806" max="11809" width="2.5546875" style="269" hidden="1" customWidth="1"/>
    <col min="11810" max="11815" width="2.44140625" style="269" hidden="1" customWidth="1"/>
    <col min="11816" max="11816" width="1.5546875" style="269" hidden="1" customWidth="1"/>
    <col min="11817" max="12032" width="2.5546875" style="269" hidden="1"/>
    <col min="12033" max="12033" width="1.5546875" style="269" hidden="1" customWidth="1"/>
    <col min="12034" max="12034" width="0.6640625" style="269" hidden="1" customWidth="1"/>
    <col min="12035" max="12050" width="2.5546875" style="269" hidden="1" customWidth="1"/>
    <col min="12051" max="12051" width="4" style="269" hidden="1" customWidth="1"/>
    <col min="12052" max="12055" width="2.5546875" style="269" hidden="1" customWidth="1"/>
    <col min="12056" max="12056" width="2.44140625" style="269" hidden="1" customWidth="1"/>
    <col min="12057" max="12060" width="2.5546875" style="269" hidden="1" customWidth="1"/>
    <col min="12061" max="12061" width="2.44140625" style="269" hidden="1" customWidth="1"/>
    <col min="12062" max="12065" width="2.5546875" style="269" hidden="1" customWidth="1"/>
    <col min="12066" max="12071" width="2.44140625" style="269" hidden="1" customWidth="1"/>
    <col min="12072" max="12072" width="1.5546875" style="269" hidden="1" customWidth="1"/>
    <col min="12073" max="12288" width="2.5546875" style="269" hidden="1"/>
    <col min="12289" max="12289" width="1.5546875" style="269" hidden="1" customWidth="1"/>
    <col min="12290" max="12290" width="0.6640625" style="269" hidden="1" customWidth="1"/>
    <col min="12291" max="12306" width="2.5546875" style="269" hidden="1" customWidth="1"/>
    <col min="12307" max="12307" width="4" style="269" hidden="1" customWidth="1"/>
    <col min="12308" max="12311" width="2.5546875" style="269" hidden="1" customWidth="1"/>
    <col min="12312" max="12312" width="2.44140625" style="269" hidden="1" customWidth="1"/>
    <col min="12313" max="12316" width="2.5546875" style="269" hidden="1" customWidth="1"/>
    <col min="12317" max="12317" width="2.44140625" style="269" hidden="1" customWidth="1"/>
    <col min="12318" max="12321" width="2.5546875" style="269" hidden="1" customWidth="1"/>
    <col min="12322" max="12327" width="2.44140625" style="269" hidden="1" customWidth="1"/>
    <col min="12328" max="12328" width="1.5546875" style="269" hidden="1" customWidth="1"/>
    <col min="12329" max="12544" width="2.5546875" style="269" hidden="1"/>
    <col min="12545" max="12545" width="1.5546875" style="269" hidden="1" customWidth="1"/>
    <col min="12546" max="12546" width="0.6640625" style="269" hidden="1" customWidth="1"/>
    <col min="12547" max="12562" width="2.5546875" style="269" hidden="1" customWidth="1"/>
    <col min="12563" max="12563" width="4" style="269" hidden="1" customWidth="1"/>
    <col min="12564" max="12567" width="2.5546875" style="269" hidden="1" customWidth="1"/>
    <col min="12568" max="12568" width="2.44140625" style="269" hidden="1" customWidth="1"/>
    <col min="12569" max="12572" width="2.5546875" style="269" hidden="1" customWidth="1"/>
    <col min="12573" max="12573" width="2.44140625" style="269" hidden="1" customWidth="1"/>
    <col min="12574" max="12577" width="2.5546875" style="269" hidden="1" customWidth="1"/>
    <col min="12578" max="12583" width="2.44140625" style="269" hidden="1" customWidth="1"/>
    <col min="12584" max="12584" width="1.5546875" style="269" hidden="1" customWidth="1"/>
    <col min="12585" max="12800" width="2.5546875" style="269" hidden="1"/>
    <col min="12801" max="12801" width="1.5546875" style="269" hidden="1" customWidth="1"/>
    <col min="12802" max="12802" width="0.6640625" style="269" hidden="1" customWidth="1"/>
    <col min="12803" max="12818" width="2.5546875" style="269" hidden="1" customWidth="1"/>
    <col min="12819" max="12819" width="4" style="269" hidden="1" customWidth="1"/>
    <col min="12820" max="12823" width="2.5546875" style="269" hidden="1" customWidth="1"/>
    <col min="12824" max="12824" width="2.44140625" style="269" hidden="1" customWidth="1"/>
    <col min="12825" max="12828" width="2.5546875" style="269" hidden="1" customWidth="1"/>
    <col min="12829" max="12829" width="2.44140625" style="269" hidden="1" customWidth="1"/>
    <col min="12830" max="12833" width="2.5546875" style="269" hidden="1" customWidth="1"/>
    <col min="12834" max="12839" width="2.44140625" style="269" hidden="1" customWidth="1"/>
    <col min="12840" max="12840" width="1.5546875" style="269" hidden="1" customWidth="1"/>
    <col min="12841" max="13056" width="2.5546875" style="269" hidden="1"/>
    <col min="13057" max="13057" width="1.5546875" style="269" hidden="1" customWidth="1"/>
    <col min="13058" max="13058" width="0.6640625" style="269" hidden="1" customWidth="1"/>
    <col min="13059" max="13074" width="2.5546875" style="269" hidden="1" customWidth="1"/>
    <col min="13075" max="13075" width="4" style="269" hidden="1" customWidth="1"/>
    <col min="13076" max="13079" width="2.5546875" style="269" hidden="1" customWidth="1"/>
    <col min="13080" max="13080" width="2.44140625" style="269" hidden="1" customWidth="1"/>
    <col min="13081" max="13084" width="2.5546875" style="269" hidden="1" customWidth="1"/>
    <col min="13085" max="13085" width="2.44140625" style="269" hidden="1" customWidth="1"/>
    <col min="13086" max="13089" width="2.5546875" style="269" hidden="1" customWidth="1"/>
    <col min="13090" max="13095" width="2.44140625" style="269" hidden="1" customWidth="1"/>
    <col min="13096" max="13096" width="1.5546875" style="269" hidden="1" customWidth="1"/>
    <col min="13097" max="13312" width="2.5546875" style="269" hidden="1"/>
    <col min="13313" max="13313" width="1.5546875" style="269" hidden="1" customWidth="1"/>
    <col min="13314" max="13314" width="0.6640625" style="269" hidden="1" customWidth="1"/>
    <col min="13315" max="13330" width="2.5546875" style="269" hidden="1" customWidth="1"/>
    <col min="13331" max="13331" width="4" style="269" hidden="1" customWidth="1"/>
    <col min="13332" max="13335" width="2.5546875" style="269" hidden="1" customWidth="1"/>
    <col min="13336" max="13336" width="2.44140625" style="269" hidden="1" customWidth="1"/>
    <col min="13337" max="13340" width="2.5546875" style="269" hidden="1" customWidth="1"/>
    <col min="13341" max="13341" width="2.44140625" style="269" hidden="1" customWidth="1"/>
    <col min="13342" max="13345" width="2.5546875" style="269" hidden="1" customWidth="1"/>
    <col min="13346" max="13351" width="2.44140625" style="269" hidden="1" customWidth="1"/>
    <col min="13352" max="13352" width="1.5546875" style="269" hidden="1" customWidth="1"/>
    <col min="13353" max="13568" width="2.5546875" style="269" hidden="1"/>
    <col min="13569" max="13569" width="1.5546875" style="269" hidden="1" customWidth="1"/>
    <col min="13570" max="13570" width="0.6640625" style="269" hidden="1" customWidth="1"/>
    <col min="13571" max="13586" width="2.5546875" style="269" hidden="1" customWidth="1"/>
    <col min="13587" max="13587" width="4" style="269" hidden="1" customWidth="1"/>
    <col min="13588" max="13591" width="2.5546875" style="269" hidden="1" customWidth="1"/>
    <col min="13592" max="13592" width="2.44140625" style="269" hidden="1" customWidth="1"/>
    <col min="13593" max="13596" width="2.5546875" style="269" hidden="1" customWidth="1"/>
    <col min="13597" max="13597" width="2.44140625" style="269" hidden="1" customWidth="1"/>
    <col min="13598" max="13601" width="2.5546875" style="269" hidden="1" customWidth="1"/>
    <col min="13602" max="13607" width="2.44140625" style="269" hidden="1" customWidth="1"/>
    <col min="13608" max="13608" width="1.5546875" style="269" hidden="1" customWidth="1"/>
    <col min="13609" max="13824" width="2.5546875" style="269" hidden="1"/>
    <col min="13825" max="13825" width="1.5546875" style="269" hidden="1" customWidth="1"/>
    <col min="13826" max="13826" width="0.6640625" style="269" hidden="1" customWidth="1"/>
    <col min="13827" max="13842" width="2.5546875" style="269" hidden="1" customWidth="1"/>
    <col min="13843" max="13843" width="4" style="269" hidden="1" customWidth="1"/>
    <col min="13844" max="13847" width="2.5546875" style="269" hidden="1" customWidth="1"/>
    <col min="13848" max="13848" width="2.44140625" style="269" hidden="1" customWidth="1"/>
    <col min="13849" max="13852" width="2.5546875" style="269" hidden="1" customWidth="1"/>
    <col min="13853" max="13853" width="2.44140625" style="269" hidden="1" customWidth="1"/>
    <col min="13854" max="13857" width="2.5546875" style="269" hidden="1" customWidth="1"/>
    <col min="13858" max="13863" width="2.44140625" style="269" hidden="1" customWidth="1"/>
    <col min="13864" max="13864" width="1.5546875" style="269" hidden="1" customWidth="1"/>
    <col min="13865" max="14080" width="2.5546875" style="269" hidden="1"/>
    <col min="14081" max="14081" width="1.5546875" style="269" hidden="1" customWidth="1"/>
    <col min="14082" max="14082" width="0.6640625" style="269" hidden="1" customWidth="1"/>
    <col min="14083" max="14098" width="2.5546875" style="269" hidden="1" customWidth="1"/>
    <col min="14099" max="14099" width="4" style="269" hidden="1" customWidth="1"/>
    <col min="14100" max="14103" width="2.5546875" style="269" hidden="1" customWidth="1"/>
    <col min="14104" max="14104" width="2.44140625" style="269" hidden="1" customWidth="1"/>
    <col min="14105" max="14108" width="2.5546875" style="269" hidden="1" customWidth="1"/>
    <col min="14109" max="14109" width="2.44140625" style="269" hidden="1" customWidth="1"/>
    <col min="14110" max="14113" width="2.5546875" style="269" hidden="1" customWidth="1"/>
    <col min="14114" max="14119" width="2.44140625" style="269" hidden="1" customWidth="1"/>
    <col min="14120" max="14120" width="1.5546875" style="269" hidden="1" customWidth="1"/>
    <col min="14121" max="14336" width="2.5546875" style="269" hidden="1"/>
    <col min="14337" max="14337" width="1.5546875" style="269" hidden="1" customWidth="1"/>
    <col min="14338" max="14338" width="0.6640625" style="269" hidden="1" customWidth="1"/>
    <col min="14339" max="14354" width="2.5546875" style="269" hidden="1" customWidth="1"/>
    <col min="14355" max="14355" width="4" style="269" hidden="1" customWidth="1"/>
    <col min="14356" max="14359" width="2.5546875" style="269" hidden="1" customWidth="1"/>
    <col min="14360" max="14360" width="2.44140625" style="269" hidden="1" customWidth="1"/>
    <col min="14361" max="14364" width="2.5546875" style="269" hidden="1" customWidth="1"/>
    <col min="14365" max="14365" width="2.44140625" style="269" hidden="1" customWidth="1"/>
    <col min="14366" max="14369" width="2.5546875" style="269" hidden="1" customWidth="1"/>
    <col min="14370" max="14375" width="2.44140625" style="269" hidden="1" customWidth="1"/>
    <col min="14376" max="14376" width="1.5546875" style="269" hidden="1" customWidth="1"/>
    <col min="14377" max="14592" width="2.5546875" style="269" hidden="1"/>
    <col min="14593" max="14593" width="1.5546875" style="269" hidden="1" customWidth="1"/>
    <col min="14594" max="14594" width="0.6640625" style="269" hidden="1" customWidth="1"/>
    <col min="14595" max="14610" width="2.5546875" style="269" hidden="1" customWidth="1"/>
    <col min="14611" max="14611" width="4" style="269" hidden="1" customWidth="1"/>
    <col min="14612" max="14615" width="2.5546875" style="269" hidden="1" customWidth="1"/>
    <col min="14616" max="14616" width="2.44140625" style="269" hidden="1" customWidth="1"/>
    <col min="14617" max="14620" width="2.5546875" style="269" hidden="1" customWidth="1"/>
    <col min="14621" max="14621" width="2.44140625" style="269" hidden="1" customWidth="1"/>
    <col min="14622" max="14625" width="2.5546875" style="269" hidden="1" customWidth="1"/>
    <col min="14626" max="14631" width="2.44140625" style="269" hidden="1" customWidth="1"/>
    <col min="14632" max="14632" width="1.5546875" style="269" hidden="1" customWidth="1"/>
    <col min="14633" max="14848" width="2.5546875" style="269" hidden="1"/>
    <col min="14849" max="14849" width="1.5546875" style="269" hidden="1" customWidth="1"/>
    <col min="14850" max="14850" width="0.6640625" style="269" hidden="1" customWidth="1"/>
    <col min="14851" max="14866" width="2.5546875" style="269" hidden="1" customWidth="1"/>
    <col min="14867" max="14867" width="4" style="269" hidden="1" customWidth="1"/>
    <col min="14868" max="14871" width="2.5546875" style="269" hidden="1" customWidth="1"/>
    <col min="14872" max="14872" width="2.44140625" style="269" hidden="1" customWidth="1"/>
    <col min="14873" max="14876" width="2.5546875" style="269" hidden="1" customWidth="1"/>
    <col min="14877" max="14877" width="2.44140625" style="269" hidden="1" customWidth="1"/>
    <col min="14878" max="14881" width="2.5546875" style="269" hidden="1" customWidth="1"/>
    <col min="14882" max="14887" width="2.44140625" style="269" hidden="1" customWidth="1"/>
    <col min="14888" max="14888" width="1.5546875" style="269" hidden="1" customWidth="1"/>
    <col min="14889" max="15104" width="2.5546875" style="269" hidden="1"/>
    <col min="15105" max="15105" width="1.5546875" style="269" hidden="1" customWidth="1"/>
    <col min="15106" max="15106" width="0.6640625" style="269" hidden="1" customWidth="1"/>
    <col min="15107" max="15122" width="2.5546875" style="269" hidden="1" customWidth="1"/>
    <col min="15123" max="15123" width="4" style="269" hidden="1" customWidth="1"/>
    <col min="15124" max="15127" width="2.5546875" style="269" hidden="1" customWidth="1"/>
    <col min="15128" max="15128" width="2.44140625" style="269" hidden="1" customWidth="1"/>
    <col min="15129" max="15132" width="2.5546875" style="269" hidden="1" customWidth="1"/>
    <col min="15133" max="15133" width="2.44140625" style="269" hidden="1" customWidth="1"/>
    <col min="15134" max="15137" width="2.5546875" style="269" hidden="1" customWidth="1"/>
    <col min="15138" max="15143" width="2.44140625" style="269" hidden="1" customWidth="1"/>
    <col min="15144" max="15144" width="1.5546875" style="269" hidden="1" customWidth="1"/>
    <col min="15145" max="15360" width="2.5546875" style="269" hidden="1"/>
    <col min="15361" max="15361" width="1.5546875" style="269" hidden="1" customWidth="1"/>
    <col min="15362" max="15362" width="0.6640625" style="269" hidden="1" customWidth="1"/>
    <col min="15363" max="15378" width="2.5546875" style="269" hidden="1" customWidth="1"/>
    <col min="15379" max="15379" width="4" style="269" hidden="1" customWidth="1"/>
    <col min="15380" max="15383" width="2.5546875" style="269" hidden="1" customWidth="1"/>
    <col min="15384" max="15384" width="2.44140625" style="269" hidden="1" customWidth="1"/>
    <col min="15385" max="15388" width="2.5546875" style="269" hidden="1" customWidth="1"/>
    <col min="15389" max="15389" width="2.44140625" style="269" hidden="1" customWidth="1"/>
    <col min="15390" max="15393" width="2.5546875" style="269" hidden="1" customWidth="1"/>
    <col min="15394" max="15399" width="2.44140625" style="269" hidden="1" customWidth="1"/>
    <col min="15400" max="15400" width="1.5546875" style="269" hidden="1" customWidth="1"/>
    <col min="15401" max="15616" width="2.5546875" style="269" hidden="1"/>
    <col min="15617" max="15617" width="1.5546875" style="269" hidden="1" customWidth="1"/>
    <col min="15618" max="15618" width="0.6640625" style="269" hidden="1" customWidth="1"/>
    <col min="15619" max="15634" width="2.5546875" style="269" hidden="1" customWidth="1"/>
    <col min="15635" max="15635" width="4" style="269" hidden="1" customWidth="1"/>
    <col min="15636" max="15639" width="2.5546875" style="269" hidden="1" customWidth="1"/>
    <col min="15640" max="15640" width="2.44140625" style="269" hidden="1" customWidth="1"/>
    <col min="15641" max="15644" width="2.5546875" style="269" hidden="1" customWidth="1"/>
    <col min="15645" max="15645" width="2.44140625" style="269" hidden="1" customWidth="1"/>
    <col min="15646" max="15649" width="2.5546875" style="269" hidden="1" customWidth="1"/>
    <col min="15650" max="15655" width="2.44140625" style="269" hidden="1" customWidth="1"/>
    <col min="15656" max="15656" width="1.5546875" style="269" hidden="1" customWidth="1"/>
    <col min="15657" max="15872" width="2.5546875" style="269" hidden="1"/>
    <col min="15873" max="15873" width="1.5546875" style="269" hidden="1" customWidth="1"/>
    <col min="15874" max="15874" width="0.6640625" style="269" hidden="1" customWidth="1"/>
    <col min="15875" max="15890" width="2.5546875" style="269" hidden="1" customWidth="1"/>
    <col min="15891" max="15891" width="4" style="269" hidden="1" customWidth="1"/>
    <col min="15892" max="15895" width="2.5546875" style="269" hidden="1" customWidth="1"/>
    <col min="15896" max="15896" width="2.44140625" style="269" hidden="1" customWidth="1"/>
    <col min="15897" max="15900" width="2.5546875" style="269" hidden="1" customWidth="1"/>
    <col min="15901" max="15901" width="2.44140625" style="269" hidden="1" customWidth="1"/>
    <col min="15902" max="15905" width="2.5546875" style="269" hidden="1" customWidth="1"/>
    <col min="15906" max="15911" width="2.44140625" style="269" hidden="1" customWidth="1"/>
    <col min="15912" max="15912" width="1.5546875" style="269" hidden="1" customWidth="1"/>
    <col min="15913" max="16128" width="2.5546875" style="269" hidden="1"/>
    <col min="16129" max="16129" width="1.5546875" style="269" hidden="1" customWidth="1"/>
    <col min="16130" max="16130" width="0.6640625" style="269" hidden="1" customWidth="1"/>
    <col min="16131" max="16146" width="2.5546875" style="269" hidden="1" customWidth="1"/>
    <col min="16147" max="16147" width="4" style="269" hidden="1" customWidth="1"/>
    <col min="16148" max="16151" width="2.5546875" style="269" hidden="1" customWidth="1"/>
    <col min="16152" max="16152" width="2.44140625" style="269" hidden="1" customWidth="1"/>
    <col min="16153" max="16156" width="2.5546875" style="269" hidden="1" customWidth="1"/>
    <col min="16157" max="16157" width="2.44140625" style="269" hidden="1" customWidth="1"/>
    <col min="16158" max="16161" width="2.5546875" style="269" hidden="1" customWidth="1"/>
    <col min="16162" max="16167" width="2.44140625" style="269" hidden="1" customWidth="1"/>
    <col min="16168" max="16168" width="1.5546875" style="269" hidden="1" customWidth="1"/>
    <col min="16169" max="16384" width="2.5546875" style="269" hidden="1"/>
  </cols>
  <sheetData>
    <row r="1" spans="1:40" ht="13.2" customHeight="1">
      <c r="A1" s="2304" t="s">
        <v>1988</v>
      </c>
      <c r="B1" s="2304"/>
      <c r="C1" s="2304"/>
      <c r="D1" s="2304"/>
      <c r="E1" s="2304"/>
      <c r="F1" s="2304"/>
      <c r="G1" s="2304"/>
      <c r="H1" s="2304"/>
      <c r="I1" s="2304"/>
      <c r="J1" s="2304"/>
      <c r="K1" s="2304"/>
      <c r="L1" s="2304"/>
      <c r="M1" s="2304"/>
      <c r="N1" s="2304"/>
      <c r="O1" s="2304"/>
      <c r="P1" s="2304"/>
      <c r="Q1" s="2304"/>
      <c r="R1" s="2304"/>
      <c r="S1" s="2304"/>
      <c r="T1" s="2304"/>
      <c r="U1" s="2304"/>
      <c r="V1" s="2304"/>
      <c r="W1" s="2304"/>
      <c r="X1" s="2304"/>
      <c r="Y1" s="2304"/>
      <c r="Z1" s="2304"/>
      <c r="AA1" s="2304"/>
      <c r="AB1" s="2304"/>
      <c r="AC1" s="2304"/>
      <c r="AD1" s="2304"/>
      <c r="AE1" s="2304"/>
      <c r="AF1" s="2304"/>
      <c r="AG1" s="2304"/>
      <c r="AH1" s="2304"/>
      <c r="AI1" s="2304"/>
      <c r="AJ1" s="2304"/>
      <c r="AK1" s="2304"/>
      <c r="AL1" s="2304"/>
      <c r="AM1" s="2304"/>
      <c r="AN1" s="2304"/>
    </row>
    <row r="2" spans="1:40" ht="13.2" customHeight="1" thickBot="1">
      <c r="A2" s="2305"/>
      <c r="B2" s="2305"/>
      <c r="C2" s="2305"/>
      <c r="D2" s="2305"/>
      <c r="E2" s="2305"/>
      <c r="F2" s="2305"/>
      <c r="G2" s="2305"/>
      <c r="H2" s="2305"/>
      <c r="I2" s="2305"/>
      <c r="J2" s="2305"/>
      <c r="K2" s="2305"/>
      <c r="L2" s="2305"/>
      <c r="M2" s="2305"/>
      <c r="N2" s="2305"/>
      <c r="O2" s="2305"/>
      <c r="P2" s="2305"/>
      <c r="Q2" s="2305"/>
      <c r="R2" s="2305"/>
      <c r="S2" s="2305"/>
      <c r="T2" s="2305"/>
      <c r="U2" s="2305"/>
      <c r="V2" s="2305"/>
      <c r="W2" s="2305"/>
      <c r="X2" s="2305"/>
      <c r="Y2" s="2305"/>
      <c r="Z2" s="2305"/>
      <c r="AA2" s="2305"/>
      <c r="AB2" s="2305"/>
      <c r="AC2" s="2305"/>
      <c r="AD2" s="2305"/>
      <c r="AE2" s="2305"/>
      <c r="AF2" s="2305"/>
      <c r="AG2" s="2305"/>
      <c r="AH2" s="2305"/>
      <c r="AI2" s="2305"/>
      <c r="AJ2" s="2305"/>
      <c r="AK2" s="2305"/>
      <c r="AL2" s="2305"/>
      <c r="AM2" s="2305"/>
      <c r="AN2" s="2305"/>
    </row>
    <row r="3" spans="1:40" ht="13.2" customHeight="1" thickTop="1">
      <c r="A3" s="269" t="str">
        <f>+A1</f>
        <v>V. BASIS AND CREDITS : 4% FEDERAL AND STATE CREDIT</v>
      </c>
      <c r="C3" s="60"/>
      <c r="D3" s="60"/>
      <c r="E3" s="60"/>
      <c r="F3" s="60"/>
      <c r="G3" s="60"/>
      <c r="H3" s="60"/>
      <c r="I3" s="6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row>
    <row r="4" spans="1:40" ht="13.2" customHeight="1">
      <c r="A4" s="271"/>
    </row>
    <row r="5" spans="1:40" ht="13.2" customHeight="1">
      <c r="A5" s="271" t="s">
        <v>885</v>
      </c>
      <c r="C5" s="271" t="s">
        <v>270</v>
      </c>
      <c r="F5" s="271"/>
    </row>
    <row r="6" spans="1:40" ht="13.2" customHeight="1">
      <c r="A6" s="271"/>
      <c r="C6" s="269" t="s">
        <v>1989</v>
      </c>
    </row>
    <row r="7" spans="1:40" ht="13.2" customHeight="1">
      <c r="B7" s="272"/>
      <c r="C7" s="273"/>
      <c r="D7" s="273"/>
      <c r="E7" s="273"/>
      <c r="F7" s="273"/>
      <c r="G7" s="273"/>
      <c r="H7" s="273"/>
      <c r="I7" s="273"/>
      <c r="J7" s="273"/>
      <c r="K7" s="273"/>
      <c r="L7" s="273"/>
      <c r="M7" s="273"/>
      <c r="N7" s="273"/>
      <c r="O7" s="273"/>
      <c r="P7" s="273"/>
      <c r="Q7" s="273"/>
      <c r="R7" s="273"/>
      <c r="S7" s="273"/>
      <c r="T7" s="2306" t="str">
        <f xml:space="preserve"> IF(T25=100%,'Sources and Basis Breakdown'!G2,'Sources and Basis Breakdown'!F2)</f>
        <v>30% PVC for New Const/
Rehabilitation
DDA/QCT
Building(s)</v>
      </c>
      <c r="U7" s="2306"/>
      <c r="V7" s="2306"/>
      <c r="W7" s="2306"/>
      <c r="X7" s="2306"/>
      <c r="Y7" s="2306" t="str">
        <f>IF(T25=100%,"",'Sources and Basis Breakdown'!G2)</f>
        <v>30% PVC for New Const/
Rehabilitation
NON-DDA/
NON-QCT Building(s)</v>
      </c>
      <c r="Z7" s="2306"/>
      <c r="AA7" s="2306"/>
      <c r="AB7" s="2306"/>
      <c r="AC7" s="2306"/>
      <c r="AD7" s="2306" t="str">
        <f xml:space="preserve"> IF(T25=100%, 'Sources and Basis Breakdown'!J2,'Sources and Basis Breakdown'!I2)</f>
        <v>30% PVC for Acquisition
DDA/QCT Building(s)</v>
      </c>
      <c r="AE7" s="2306"/>
      <c r="AF7" s="2306"/>
      <c r="AG7" s="2306"/>
      <c r="AH7" s="2306"/>
      <c r="AI7" s="2306" t="str">
        <f>IF(T25=100%,"",'Sources and Basis Breakdown'!J2)</f>
        <v>30% PVC for Acquisition
NON-DDA/
NON-QCT Building(s)</v>
      </c>
      <c r="AJ7" s="2306"/>
      <c r="AK7" s="2306"/>
      <c r="AL7" s="2306"/>
      <c r="AM7" s="2306"/>
    </row>
    <row r="8" spans="1:40" ht="13.2" customHeight="1">
      <c r="B8" s="274"/>
      <c r="T8" s="2306"/>
      <c r="U8" s="2306"/>
      <c r="V8" s="2306"/>
      <c r="W8" s="2306"/>
      <c r="X8" s="2306"/>
      <c r="Y8" s="2306"/>
      <c r="Z8" s="2306"/>
      <c r="AA8" s="2306"/>
      <c r="AB8" s="2306"/>
      <c r="AC8" s="2306"/>
      <c r="AD8" s="2306"/>
      <c r="AE8" s="2306"/>
      <c r="AF8" s="2306"/>
      <c r="AG8" s="2306"/>
      <c r="AH8" s="2306"/>
      <c r="AI8" s="2306"/>
      <c r="AJ8" s="2306"/>
      <c r="AK8" s="2306"/>
      <c r="AL8" s="2306"/>
      <c r="AM8" s="2306"/>
    </row>
    <row r="9" spans="1:40" ht="13.2" customHeight="1">
      <c r="B9" s="274"/>
      <c r="T9" s="2306"/>
      <c r="U9" s="2306"/>
      <c r="V9" s="2306"/>
      <c r="W9" s="2306"/>
      <c r="X9" s="2306"/>
      <c r="Y9" s="2306"/>
      <c r="Z9" s="2306"/>
      <c r="AA9" s="2306"/>
      <c r="AB9" s="2306"/>
      <c r="AC9" s="2306"/>
      <c r="AD9" s="2306"/>
      <c r="AE9" s="2306"/>
      <c r="AF9" s="2306"/>
      <c r="AG9" s="2306"/>
      <c r="AH9" s="2306"/>
      <c r="AI9" s="2306"/>
      <c r="AJ9" s="2306"/>
      <c r="AK9" s="2306"/>
      <c r="AL9" s="2306"/>
      <c r="AM9" s="2306"/>
    </row>
    <row r="10" spans="1:40" ht="13.2" customHeight="1">
      <c r="B10" s="275"/>
      <c r="C10" s="276"/>
      <c r="D10" s="276"/>
      <c r="E10" s="276"/>
      <c r="F10" s="276"/>
      <c r="G10" s="276"/>
      <c r="H10" s="276"/>
      <c r="I10" s="276"/>
      <c r="J10" s="276"/>
      <c r="K10" s="276"/>
      <c r="L10" s="276"/>
      <c r="M10" s="276"/>
      <c r="N10" s="276"/>
      <c r="O10" s="276"/>
      <c r="P10" s="276"/>
      <c r="Q10" s="276"/>
      <c r="R10" s="276"/>
      <c r="S10" s="276"/>
      <c r="T10" s="2306"/>
      <c r="U10" s="2306"/>
      <c r="V10" s="2306"/>
      <c r="W10" s="2306"/>
      <c r="X10" s="2306"/>
      <c r="Y10" s="2306"/>
      <c r="Z10" s="2306"/>
      <c r="AA10" s="2306"/>
      <c r="AB10" s="2306"/>
      <c r="AC10" s="2306"/>
      <c r="AD10" s="2306"/>
      <c r="AE10" s="2306"/>
      <c r="AF10" s="2306"/>
      <c r="AG10" s="2306"/>
      <c r="AH10" s="2306"/>
      <c r="AI10" s="2306"/>
      <c r="AJ10" s="2306"/>
      <c r="AK10" s="2306"/>
      <c r="AL10" s="2306"/>
      <c r="AM10" s="2306"/>
    </row>
    <row r="11" spans="1:40" ht="13.2" customHeight="1">
      <c r="B11" s="2285" t="s">
        <v>1806</v>
      </c>
      <c r="C11" s="2286"/>
      <c r="D11" s="2286"/>
      <c r="E11" s="2286"/>
      <c r="F11" s="2286"/>
      <c r="G11" s="2286"/>
      <c r="H11" s="2286"/>
      <c r="I11" s="2286"/>
      <c r="J11" s="2286"/>
      <c r="K11" s="2286"/>
      <c r="L11" s="2286"/>
      <c r="M11" s="2286"/>
      <c r="N11" s="2286"/>
      <c r="O11" s="2286"/>
      <c r="P11" s="2286"/>
      <c r="Q11" s="2286"/>
      <c r="R11" s="2286"/>
      <c r="S11" s="2287"/>
      <c r="T11" s="2307">
        <f>IF('Sources and Basis Breakdown'!F107=0,'Sources and Basis Breakdown'!E107,'Sources and Basis Breakdown'!F107)</f>
        <v>71009498</v>
      </c>
      <c r="U11" s="2308"/>
      <c r="V11" s="2308"/>
      <c r="W11" s="2308"/>
      <c r="X11" s="2308"/>
      <c r="Y11" s="2307">
        <f>IF(Y7="",0,IF('Sources and Basis Breakdown'!G107+'Sources and Basis Breakdown'!F107='Sources and Basis Breakdown'!E107,'Sources and Basis Breakdown'!G107,0))</f>
        <v>0</v>
      </c>
      <c r="Z11" s="2308"/>
      <c r="AA11" s="2308"/>
      <c r="AB11" s="2308"/>
      <c r="AC11" s="2308"/>
      <c r="AD11" s="2308">
        <f>IF('Sources and Basis Breakdown'!I107=0,'Sources and Basis Breakdown'!H107,'Sources and Basis Breakdown'!I107)</f>
        <v>0</v>
      </c>
      <c r="AE11" s="2308"/>
      <c r="AF11" s="2308"/>
      <c r="AG11" s="2308"/>
      <c r="AH11" s="2308"/>
      <c r="AI11" s="2308">
        <f>IF(Y7="",0,IF('Sources and Basis Breakdown'!I107+'Sources and Basis Breakdown'!J107='Sources and Basis Breakdown'!H107,'Sources and Basis Breakdown'!J107,0))</f>
        <v>0</v>
      </c>
      <c r="AJ11" s="2308"/>
      <c r="AK11" s="2308"/>
      <c r="AL11" s="2308"/>
      <c r="AM11" s="2308"/>
    </row>
    <row r="12" spans="1:40" ht="13.2" customHeight="1">
      <c r="B12" s="2300" t="s">
        <v>1990</v>
      </c>
      <c r="C12" s="1771"/>
      <c r="D12" s="1771"/>
      <c r="E12" s="1771"/>
      <c r="F12" s="1771"/>
      <c r="G12" s="1771"/>
      <c r="H12" s="1771"/>
      <c r="I12" s="1771"/>
      <c r="J12" s="1771"/>
      <c r="K12" s="1771"/>
      <c r="L12" s="1771"/>
      <c r="M12" s="1771"/>
      <c r="N12" s="1771"/>
      <c r="O12" s="1771"/>
      <c r="P12" s="1771"/>
      <c r="Q12" s="1771"/>
      <c r="R12" s="1771"/>
      <c r="S12" s="2301"/>
      <c r="T12" s="2273"/>
      <c r="U12" s="2274"/>
      <c r="V12" s="2274"/>
      <c r="W12" s="2274"/>
      <c r="X12" s="2275"/>
      <c r="Y12" s="2273"/>
      <c r="Z12" s="2274"/>
      <c r="AA12" s="2274"/>
      <c r="AB12" s="2274"/>
      <c r="AC12" s="2275"/>
      <c r="AD12" s="2273"/>
      <c r="AE12" s="2274"/>
      <c r="AF12" s="2274"/>
      <c r="AG12" s="2274"/>
      <c r="AH12" s="2275"/>
      <c r="AI12" s="2273"/>
      <c r="AJ12" s="2274"/>
      <c r="AK12" s="2274"/>
      <c r="AL12" s="2274"/>
      <c r="AM12" s="2275"/>
    </row>
    <row r="13" spans="1:40" ht="13.2" customHeight="1">
      <c r="B13" s="300"/>
      <c r="C13" s="2302" t="s">
        <v>1991</v>
      </c>
      <c r="D13" s="2302"/>
      <c r="E13" s="2302"/>
      <c r="F13" s="2302"/>
      <c r="G13" s="2302"/>
      <c r="H13" s="2302"/>
      <c r="I13" s="2302"/>
      <c r="J13" s="2302"/>
      <c r="K13" s="2302"/>
      <c r="L13" s="2302"/>
      <c r="M13" s="2302"/>
      <c r="N13" s="2302"/>
      <c r="O13" s="2302"/>
      <c r="P13" s="2302"/>
      <c r="Q13" s="2302"/>
      <c r="R13" s="2302"/>
      <c r="S13" s="2303"/>
      <c r="T13" s="2309"/>
      <c r="U13" s="2310"/>
      <c r="V13" s="2310"/>
      <c r="W13" s="2310"/>
      <c r="X13" s="2310"/>
      <c r="Y13" s="2309"/>
      <c r="Z13" s="2310"/>
      <c r="AA13" s="2310"/>
      <c r="AB13" s="2310"/>
      <c r="AC13" s="2310"/>
      <c r="AD13" s="2310"/>
      <c r="AE13" s="2310"/>
      <c r="AF13" s="2310"/>
      <c r="AG13" s="2310"/>
      <c r="AH13" s="2310"/>
      <c r="AI13" s="2310"/>
      <c r="AJ13" s="2310"/>
      <c r="AK13" s="2310"/>
      <c r="AL13" s="2310"/>
      <c r="AM13" s="2310"/>
    </row>
    <row r="14" spans="1:40" ht="13.2" customHeight="1">
      <c r="B14" s="300"/>
      <c r="C14" s="2302" t="s">
        <v>1992</v>
      </c>
      <c r="D14" s="2302"/>
      <c r="E14" s="2302"/>
      <c r="F14" s="2302"/>
      <c r="G14" s="2302"/>
      <c r="H14" s="2302"/>
      <c r="I14" s="2302"/>
      <c r="J14" s="2302"/>
      <c r="K14" s="2302"/>
      <c r="L14" s="2302"/>
      <c r="M14" s="2302"/>
      <c r="N14" s="2302"/>
      <c r="O14" s="2302"/>
      <c r="P14" s="2302"/>
      <c r="Q14" s="2302"/>
      <c r="R14" s="2302"/>
      <c r="S14" s="2303"/>
      <c r="T14" s="2276"/>
      <c r="U14" s="2277"/>
      <c r="V14" s="2277"/>
      <c r="W14" s="2277"/>
      <c r="X14" s="2277"/>
      <c r="Y14" s="2276"/>
      <c r="Z14" s="2277"/>
      <c r="AA14" s="2277"/>
      <c r="AB14" s="2277"/>
      <c r="AC14" s="2277"/>
      <c r="AD14" s="2277"/>
      <c r="AE14" s="2277"/>
      <c r="AF14" s="2277"/>
      <c r="AG14" s="2277"/>
      <c r="AH14" s="2277"/>
      <c r="AI14" s="2277"/>
      <c r="AJ14" s="2277"/>
      <c r="AK14" s="2277"/>
      <c r="AL14" s="2277"/>
      <c r="AM14" s="2277"/>
    </row>
    <row r="15" spans="1:40" ht="13.2" customHeight="1">
      <c r="B15" s="300"/>
      <c r="C15" s="2302" t="s">
        <v>1993</v>
      </c>
      <c r="D15" s="2302"/>
      <c r="E15" s="2302"/>
      <c r="F15" s="2302"/>
      <c r="G15" s="2302"/>
      <c r="H15" s="2302"/>
      <c r="I15" s="2302"/>
      <c r="J15" s="2302"/>
      <c r="K15" s="2302"/>
      <c r="L15" s="2302"/>
      <c r="M15" s="2302"/>
      <c r="N15" s="2302"/>
      <c r="O15" s="2302"/>
      <c r="P15" s="2302"/>
      <c r="Q15" s="2302"/>
      <c r="R15" s="2302"/>
      <c r="S15" s="2303"/>
      <c r="T15" s="2276"/>
      <c r="U15" s="2277"/>
      <c r="V15" s="2277"/>
      <c r="W15" s="2277"/>
      <c r="X15" s="2277"/>
      <c r="Y15" s="2276"/>
      <c r="Z15" s="2277"/>
      <c r="AA15" s="2277"/>
      <c r="AB15" s="2277"/>
      <c r="AC15" s="2277"/>
      <c r="AD15" s="2277"/>
      <c r="AE15" s="2277"/>
      <c r="AF15" s="2277"/>
      <c r="AG15" s="2277"/>
      <c r="AH15" s="2277"/>
      <c r="AI15" s="2277"/>
      <c r="AJ15" s="2277"/>
      <c r="AK15" s="2277"/>
      <c r="AL15" s="2277"/>
      <c r="AM15" s="2277"/>
    </row>
    <row r="16" spans="1:40" ht="13.2" customHeight="1">
      <c r="B16" s="300"/>
      <c r="C16" s="2302" t="s">
        <v>1994</v>
      </c>
      <c r="D16" s="2302"/>
      <c r="E16" s="2302"/>
      <c r="F16" s="2302"/>
      <c r="G16" s="2302"/>
      <c r="H16" s="2302"/>
      <c r="I16" s="2302"/>
      <c r="J16" s="2302"/>
      <c r="K16" s="2302"/>
      <c r="L16" s="2302"/>
      <c r="M16" s="2302"/>
      <c r="N16" s="2302"/>
      <c r="O16" s="2302"/>
      <c r="P16" s="2302"/>
      <c r="Q16" s="2302"/>
      <c r="R16" s="2302"/>
      <c r="S16" s="2303"/>
      <c r="T16" s="2276"/>
      <c r="U16" s="2277"/>
      <c r="V16" s="2277"/>
      <c r="W16" s="2277"/>
      <c r="X16" s="2277"/>
      <c r="Y16" s="2276"/>
      <c r="Z16" s="2277"/>
      <c r="AA16" s="2277"/>
      <c r="AB16" s="2277"/>
      <c r="AC16" s="2277"/>
      <c r="AD16" s="2277"/>
      <c r="AE16" s="2277"/>
      <c r="AF16" s="2277"/>
      <c r="AG16" s="2277"/>
      <c r="AH16" s="2277"/>
      <c r="AI16" s="2277"/>
      <c r="AJ16" s="2277"/>
      <c r="AK16" s="2277"/>
      <c r="AL16" s="2277"/>
      <c r="AM16" s="2277"/>
    </row>
    <row r="17" spans="1:40" ht="13.2" customHeight="1">
      <c r="B17" s="300"/>
      <c r="C17" s="2302" t="s">
        <v>1995</v>
      </c>
      <c r="D17" s="2302"/>
      <c r="E17" s="2302"/>
      <c r="F17" s="2302"/>
      <c r="G17" s="2302"/>
      <c r="H17" s="2302"/>
      <c r="I17" s="2302"/>
      <c r="J17" s="2302"/>
      <c r="K17" s="2302"/>
      <c r="L17" s="2302"/>
      <c r="M17" s="2302"/>
      <c r="N17" s="2302"/>
      <c r="O17" s="2302"/>
      <c r="P17" s="2302"/>
      <c r="Q17" s="2302"/>
      <c r="R17" s="2302"/>
      <c r="S17" s="2303"/>
      <c r="T17" s="2276"/>
      <c r="U17" s="2277"/>
      <c r="V17" s="2277"/>
      <c r="W17" s="2277"/>
      <c r="X17" s="2277"/>
      <c r="Y17" s="2276"/>
      <c r="Z17" s="2277"/>
      <c r="AA17" s="2277"/>
      <c r="AB17" s="2277"/>
      <c r="AC17" s="2277"/>
      <c r="AD17" s="2277"/>
      <c r="AE17" s="2277"/>
      <c r="AF17" s="2277"/>
      <c r="AG17" s="2277"/>
      <c r="AH17" s="2277"/>
      <c r="AI17" s="2277"/>
      <c r="AJ17" s="2277"/>
      <c r="AK17" s="2277"/>
      <c r="AL17" s="2277"/>
      <c r="AM17" s="2277"/>
    </row>
    <row r="18" spans="1:40" ht="13.2" customHeight="1">
      <c r="A18"/>
      <c r="B18" s="921"/>
      <c r="C18" s="1693" t="s">
        <v>1996</v>
      </c>
      <c r="D18" s="1693"/>
      <c r="E18" s="1693"/>
      <c r="F18" s="1693"/>
      <c r="G18" s="1693"/>
      <c r="H18" s="1693"/>
      <c r="I18" s="1693"/>
      <c r="J18" s="1693"/>
      <c r="K18" s="1693"/>
      <c r="L18" s="1693"/>
      <c r="M18" s="1693"/>
      <c r="N18" s="1693"/>
      <c r="O18" s="1693"/>
      <c r="P18" s="1693"/>
      <c r="Q18" s="1693"/>
      <c r="R18" s="1693"/>
      <c r="S18" s="1694"/>
      <c r="T18" s="2276"/>
      <c r="U18" s="2277"/>
      <c r="V18" s="2277"/>
      <c r="W18" s="2277"/>
      <c r="X18" s="2277"/>
      <c r="Y18" s="2276"/>
      <c r="Z18" s="2277"/>
      <c r="AA18" s="2277"/>
      <c r="AB18" s="2277"/>
      <c r="AC18" s="2277"/>
      <c r="AD18" s="2277"/>
      <c r="AE18" s="2277"/>
      <c r="AF18" s="2277"/>
      <c r="AG18" s="2277"/>
      <c r="AH18" s="2277"/>
      <c r="AI18" s="2277"/>
      <c r="AJ18" s="2277"/>
      <c r="AK18" s="2277"/>
      <c r="AL18" s="2277"/>
      <c r="AM18" s="2277"/>
    </row>
    <row r="19" spans="1:40" ht="13.2" customHeight="1">
      <c r="B19" s="921"/>
      <c r="C19" s="1693" t="s">
        <v>1996</v>
      </c>
      <c r="D19" s="1693"/>
      <c r="E19" s="1693"/>
      <c r="F19" s="1693"/>
      <c r="G19" s="1693"/>
      <c r="H19" s="1693"/>
      <c r="I19" s="1693"/>
      <c r="J19" s="1693"/>
      <c r="K19" s="1693"/>
      <c r="L19" s="1693"/>
      <c r="M19" s="1693"/>
      <c r="N19" s="1693"/>
      <c r="O19" s="1693"/>
      <c r="P19" s="1693"/>
      <c r="Q19" s="1693"/>
      <c r="R19" s="1693"/>
      <c r="S19" s="1694"/>
      <c r="T19" s="2276"/>
      <c r="U19" s="2277"/>
      <c r="V19" s="2277"/>
      <c r="W19" s="2277"/>
      <c r="X19" s="2277"/>
      <c r="Y19" s="2276"/>
      <c r="Z19" s="2277"/>
      <c r="AA19" s="2277"/>
      <c r="AB19" s="2277"/>
      <c r="AC19" s="2277"/>
      <c r="AD19" s="2277"/>
      <c r="AE19" s="2277"/>
      <c r="AF19" s="2277"/>
      <c r="AG19" s="2277"/>
      <c r="AH19" s="2277"/>
      <c r="AI19" s="2277"/>
      <c r="AJ19" s="2277"/>
      <c r="AK19" s="2277"/>
      <c r="AL19" s="2277"/>
      <c r="AM19" s="2277"/>
    </row>
    <row r="20" spans="1:40" ht="13.2" customHeight="1">
      <c r="B20" s="2285" t="s">
        <v>1997</v>
      </c>
      <c r="C20" s="2286"/>
      <c r="D20" s="2286"/>
      <c r="E20" s="2286"/>
      <c r="F20" s="2286"/>
      <c r="G20" s="2286"/>
      <c r="H20" s="2286"/>
      <c r="I20" s="2286"/>
      <c r="J20" s="2286"/>
      <c r="K20" s="2286"/>
      <c r="L20" s="2286"/>
      <c r="M20" s="2286"/>
      <c r="N20" s="2286"/>
      <c r="O20" s="2286"/>
      <c r="P20" s="2286"/>
      <c r="Q20" s="2286"/>
      <c r="R20" s="2286"/>
      <c r="S20" s="2287"/>
      <c r="T20" s="2278">
        <f>SUM(T13:X19)</f>
        <v>0</v>
      </c>
      <c r="U20" s="2279"/>
      <c r="V20" s="2279"/>
      <c r="W20" s="2279"/>
      <c r="X20" s="2279"/>
      <c r="Y20" s="2278">
        <f>SUM(Y13:AC19)</f>
        <v>0</v>
      </c>
      <c r="Z20" s="2279"/>
      <c r="AA20" s="2279"/>
      <c r="AB20" s="2279"/>
      <c r="AC20" s="2279"/>
      <c r="AD20" s="2280">
        <f>SUM(AD13:AH19)</f>
        <v>0</v>
      </c>
      <c r="AE20" s="2281"/>
      <c r="AF20" s="2281"/>
      <c r="AG20" s="2281"/>
      <c r="AH20" s="2278"/>
      <c r="AI20" s="2280">
        <f>SUM(AI13:AM19)</f>
        <v>0</v>
      </c>
      <c r="AJ20" s="2281"/>
      <c r="AK20" s="2281"/>
      <c r="AL20" s="2281"/>
      <c r="AM20" s="2278"/>
    </row>
    <row r="21" spans="1:40" ht="13.2" customHeight="1">
      <c r="B21" s="2285" t="s">
        <v>1998</v>
      </c>
      <c r="C21" s="2286"/>
      <c r="D21" s="2286"/>
      <c r="E21" s="2286"/>
      <c r="F21" s="2286"/>
      <c r="G21" s="2286"/>
      <c r="H21" s="2286"/>
      <c r="I21" s="2286"/>
      <c r="J21" s="2286"/>
      <c r="K21" s="2286"/>
      <c r="L21" s="2286"/>
      <c r="M21" s="2286"/>
      <c r="N21" s="2286"/>
      <c r="O21" s="2286"/>
      <c r="P21" s="2286"/>
      <c r="Q21" s="2286"/>
      <c r="R21" s="2286"/>
      <c r="S21" s="2287"/>
      <c r="T21" s="2276"/>
      <c r="U21" s="2277"/>
      <c r="V21" s="2277"/>
      <c r="W21" s="2277"/>
      <c r="X21" s="2277"/>
      <c r="Y21" s="2276"/>
      <c r="Z21" s="2277"/>
      <c r="AA21" s="2277"/>
      <c r="AB21" s="2277"/>
      <c r="AC21" s="2277"/>
      <c r="AD21" s="2273"/>
      <c r="AE21" s="2274"/>
      <c r="AF21" s="2274"/>
      <c r="AG21" s="2274"/>
      <c r="AH21" s="2275"/>
      <c r="AI21" s="2273"/>
      <c r="AJ21" s="2274"/>
      <c r="AK21" s="2274"/>
      <c r="AL21" s="2274"/>
      <c r="AM21" s="2275"/>
    </row>
    <row r="22" spans="1:40" ht="13.2" customHeight="1">
      <c r="B22" s="2285" t="s">
        <v>1999</v>
      </c>
      <c r="C22" s="2286"/>
      <c r="D22" s="2286"/>
      <c r="E22" s="2286"/>
      <c r="F22" s="2286"/>
      <c r="G22" s="2286"/>
      <c r="H22" s="2286"/>
      <c r="I22" s="2286"/>
      <c r="J22" s="2286"/>
      <c r="K22" s="2286"/>
      <c r="L22" s="2286"/>
      <c r="M22" s="2286"/>
      <c r="N22" s="2286"/>
      <c r="O22" s="2286"/>
      <c r="P22" s="2286"/>
      <c r="Q22" s="2286"/>
      <c r="R22" s="2286"/>
      <c r="S22" s="2287"/>
      <c r="T22" s="2311">
        <f>(ABS(T20)+ABS(T21))*-1</f>
        <v>0</v>
      </c>
      <c r="U22" s="2312"/>
      <c r="V22" s="2312"/>
      <c r="W22" s="2312"/>
      <c r="X22" s="2312"/>
      <c r="Y22" s="2311">
        <f>(Y20+Y21)*-1</f>
        <v>0</v>
      </c>
      <c r="Z22" s="2312"/>
      <c r="AA22" s="2312"/>
      <c r="AB22" s="2312"/>
      <c r="AC22" s="2312"/>
      <c r="AD22" s="2313">
        <f>(AD20)*-1</f>
        <v>0</v>
      </c>
      <c r="AE22" s="2314"/>
      <c r="AF22" s="2314"/>
      <c r="AG22" s="2314"/>
      <c r="AH22" s="2311"/>
      <c r="AI22" s="2313">
        <f>(AI20)*-1</f>
        <v>0</v>
      </c>
      <c r="AJ22" s="2314"/>
      <c r="AK22" s="2314"/>
      <c r="AL22" s="2314"/>
      <c r="AM22" s="2311"/>
    </row>
    <row r="23" spans="1:40" ht="13.2" customHeight="1">
      <c r="B23" s="2285" t="s">
        <v>2000</v>
      </c>
      <c r="C23" s="2286"/>
      <c r="D23" s="2286"/>
      <c r="E23" s="2286"/>
      <c r="F23" s="2286"/>
      <c r="G23" s="2286"/>
      <c r="H23" s="2286"/>
      <c r="I23" s="2286"/>
      <c r="J23" s="2286"/>
      <c r="K23" s="2286"/>
      <c r="L23" s="2286"/>
      <c r="M23" s="2286"/>
      <c r="N23" s="2286"/>
      <c r="O23" s="2286"/>
      <c r="P23" s="2286"/>
      <c r="Q23" s="2286"/>
      <c r="R23" s="2286"/>
      <c r="S23" s="2287"/>
      <c r="T23" s="2278">
        <f>T11+T22</f>
        <v>71009498</v>
      </c>
      <c r="U23" s="2279"/>
      <c r="V23" s="2279"/>
      <c r="W23" s="2279"/>
      <c r="X23" s="2279"/>
      <c r="Y23" s="2278">
        <f>Y11+Y22</f>
        <v>0</v>
      </c>
      <c r="Z23" s="2279"/>
      <c r="AA23" s="2279"/>
      <c r="AB23" s="2279"/>
      <c r="AC23" s="2279"/>
      <c r="AD23" s="2278">
        <f>AD11+AD22</f>
        <v>0</v>
      </c>
      <c r="AE23" s="2279"/>
      <c r="AF23" s="2279"/>
      <c r="AG23" s="2279"/>
      <c r="AH23" s="2279"/>
      <c r="AI23" s="2278">
        <f>AI11+AI22</f>
        <v>0</v>
      </c>
      <c r="AJ23" s="2279"/>
      <c r="AK23" s="2279"/>
      <c r="AL23" s="2279"/>
      <c r="AM23" s="2279"/>
    </row>
    <row r="24" spans="1:40" ht="13.2" customHeight="1">
      <c r="B24" s="2285" t="s">
        <v>2001</v>
      </c>
      <c r="C24" s="2286"/>
      <c r="D24" s="2286"/>
      <c r="E24" s="2286"/>
      <c r="F24" s="2286"/>
      <c r="G24" s="2286"/>
      <c r="H24" s="2286"/>
      <c r="I24" s="2286"/>
      <c r="J24" s="2286"/>
      <c r="K24" s="2286"/>
      <c r="L24" s="2286"/>
      <c r="M24" s="2286"/>
      <c r="N24" s="2286"/>
      <c r="O24" s="2286"/>
      <c r="P24" s="2286"/>
      <c r="Q24" s="2286"/>
      <c r="R24" s="2286"/>
      <c r="S24" s="2287"/>
      <c r="T24" s="2280">
        <f>Application!AJ1062</f>
        <v>131174279.8</v>
      </c>
      <c r="U24" s="2281"/>
      <c r="V24" s="2281"/>
      <c r="W24" s="2281"/>
      <c r="X24" s="2281"/>
      <c r="Y24" s="2281"/>
      <c r="Z24" s="2281"/>
      <c r="AA24" s="2281"/>
      <c r="AB24" s="2281"/>
      <c r="AC24" s="2281"/>
      <c r="AD24" s="2281"/>
      <c r="AE24" s="2281"/>
      <c r="AF24" s="2281"/>
      <c r="AG24" s="2281"/>
      <c r="AH24" s="2281"/>
      <c r="AI24" s="2281"/>
      <c r="AJ24" s="2281"/>
      <c r="AK24" s="2281"/>
      <c r="AL24" s="2281"/>
      <c r="AM24" s="2278"/>
    </row>
    <row r="25" spans="1:40" ht="13.2" customHeight="1">
      <c r="B25" s="2289" t="s">
        <v>2002</v>
      </c>
      <c r="C25" s="2290"/>
      <c r="D25" s="2290"/>
      <c r="E25" s="2290"/>
      <c r="F25" s="2290"/>
      <c r="G25" s="2290"/>
      <c r="H25" s="2290"/>
      <c r="I25" s="2290"/>
      <c r="J25" s="2290"/>
      <c r="K25" s="2290"/>
      <c r="L25" s="2290"/>
      <c r="M25" s="2290"/>
      <c r="N25" s="2290"/>
      <c r="O25" s="2290"/>
      <c r="P25" s="2290"/>
      <c r="Q25" s="2290"/>
      <c r="R25" s="2290"/>
      <c r="S25" s="2291"/>
      <c r="T25" s="2315">
        <f>IF(OR(Application!T196="yes",Application!T195="yes"),1.3,1)</f>
        <v>1.3</v>
      </c>
      <c r="U25" s="2316"/>
      <c r="V25" s="2316"/>
      <c r="W25" s="2316"/>
      <c r="X25" s="2316"/>
      <c r="Y25" s="2315">
        <v>1</v>
      </c>
      <c r="Z25" s="2316"/>
      <c r="AA25" s="2316"/>
      <c r="AB25" s="2316"/>
      <c r="AC25" s="2316"/>
      <c r="AD25" s="2315">
        <v>1</v>
      </c>
      <c r="AE25" s="2316"/>
      <c r="AF25" s="2316"/>
      <c r="AG25" s="2316"/>
      <c r="AH25" s="2317"/>
      <c r="AI25" s="2315">
        <v>1</v>
      </c>
      <c r="AJ25" s="2316"/>
      <c r="AK25" s="2316"/>
      <c r="AL25" s="2316"/>
      <c r="AM25" s="2317"/>
    </row>
    <row r="26" spans="1:40" ht="13.2" customHeight="1">
      <c r="B26" s="2285" t="s">
        <v>2003</v>
      </c>
      <c r="C26" s="2286"/>
      <c r="D26" s="2286"/>
      <c r="E26" s="2286"/>
      <c r="F26" s="2286"/>
      <c r="G26" s="2286"/>
      <c r="H26" s="2286"/>
      <c r="I26" s="2286"/>
      <c r="J26" s="2286"/>
      <c r="K26" s="2286"/>
      <c r="L26" s="2286"/>
      <c r="M26" s="2286"/>
      <c r="N26" s="2286"/>
      <c r="O26" s="2286"/>
      <c r="P26" s="2286"/>
      <c r="Q26" s="2286"/>
      <c r="R26" s="2286"/>
      <c r="S26" s="2287"/>
      <c r="T26" s="2278">
        <f>T23*T25</f>
        <v>92312347.400000006</v>
      </c>
      <c r="U26" s="2279"/>
      <c r="V26" s="2279"/>
      <c r="W26" s="2279"/>
      <c r="X26" s="2279"/>
      <c r="Y26" s="2278">
        <f>Y23*Y25</f>
        <v>0</v>
      </c>
      <c r="Z26" s="2279"/>
      <c r="AA26" s="2279"/>
      <c r="AB26" s="2279"/>
      <c r="AC26" s="2279"/>
      <c r="AD26" s="2278">
        <f>AD23*AD25</f>
        <v>0</v>
      </c>
      <c r="AE26" s="2279"/>
      <c r="AF26" s="2279"/>
      <c r="AG26" s="2279"/>
      <c r="AH26" s="2279"/>
      <c r="AI26" s="2278">
        <f>AI23*AI25</f>
        <v>0</v>
      </c>
      <c r="AJ26" s="2279"/>
      <c r="AK26" s="2279"/>
      <c r="AL26" s="2279"/>
      <c r="AM26" s="2279"/>
    </row>
    <row r="27" spans="1:40" ht="13.2" customHeight="1">
      <c r="A27" s="277"/>
      <c r="B27" s="2292" t="s">
        <v>2004</v>
      </c>
      <c r="C27" s="2293"/>
      <c r="D27" s="2293"/>
      <c r="E27" s="2293"/>
      <c r="F27" s="2293"/>
      <c r="G27" s="2293"/>
      <c r="H27" s="2293"/>
      <c r="I27" s="2293"/>
      <c r="J27" s="2293"/>
      <c r="K27" s="2293"/>
      <c r="L27" s="2293"/>
      <c r="M27" s="2293"/>
      <c r="N27" s="2293"/>
      <c r="O27" s="2293"/>
      <c r="P27" s="2293"/>
      <c r="Q27" s="2293"/>
      <c r="R27" s="2293"/>
      <c r="S27" s="2294"/>
      <c r="T27" s="2298">
        <f>Application!$AG$454</f>
        <v>1</v>
      </c>
      <c r="U27" s="2299"/>
      <c r="V27" s="2299"/>
      <c r="W27" s="2299"/>
      <c r="X27" s="2299"/>
      <c r="Y27" s="2298">
        <f>Application!$AG$454</f>
        <v>1</v>
      </c>
      <c r="Z27" s="2299"/>
      <c r="AA27" s="2299"/>
      <c r="AB27" s="2299"/>
      <c r="AC27" s="2299"/>
      <c r="AD27" s="2298">
        <f>Application!$AG$454</f>
        <v>1</v>
      </c>
      <c r="AE27" s="2299"/>
      <c r="AF27" s="2299"/>
      <c r="AG27" s="2299"/>
      <c r="AH27" s="2299"/>
      <c r="AI27" s="2298">
        <f>Application!$AG$454</f>
        <v>1</v>
      </c>
      <c r="AJ27" s="2299"/>
      <c r="AK27" s="2299"/>
      <c r="AL27" s="2299"/>
      <c r="AM27" s="2299"/>
    </row>
    <row r="28" spans="1:40" ht="13.2" customHeight="1">
      <c r="A28" s="271"/>
      <c r="B28" s="2285" t="s">
        <v>2005</v>
      </c>
      <c r="C28" s="2286"/>
      <c r="D28" s="2286"/>
      <c r="E28" s="2286"/>
      <c r="F28" s="2286"/>
      <c r="G28" s="2286"/>
      <c r="H28" s="2286"/>
      <c r="I28" s="2286"/>
      <c r="J28" s="2286"/>
      <c r="K28" s="2286"/>
      <c r="L28" s="2286"/>
      <c r="M28" s="2286"/>
      <c r="N28" s="2286"/>
      <c r="O28" s="2286"/>
      <c r="P28" s="2286"/>
      <c r="Q28" s="2286"/>
      <c r="R28" s="2286"/>
      <c r="S28" s="2287"/>
      <c r="T28" s="2278">
        <f>IF(ISERROR((T26*T27)),0,(T26*T27))</f>
        <v>92312347.400000006</v>
      </c>
      <c r="U28" s="2279"/>
      <c r="V28" s="2279"/>
      <c r="W28" s="2279"/>
      <c r="X28" s="2279"/>
      <c r="Y28" s="2278">
        <f>IF(ISERROR((Y26*Y27)),0,(Y26*Y27))</f>
        <v>0</v>
      </c>
      <c r="Z28" s="2279"/>
      <c r="AA28" s="2279"/>
      <c r="AB28" s="2279"/>
      <c r="AC28" s="2279"/>
      <c r="AD28" s="2278">
        <f>IF(ISERROR((AD26*AD27)),0,(AD26*AD27))</f>
        <v>0</v>
      </c>
      <c r="AE28" s="2279"/>
      <c r="AF28" s="2279"/>
      <c r="AG28" s="2279"/>
      <c r="AH28" s="2279"/>
      <c r="AI28" s="2278">
        <f>IF(ISERROR((AI26*AI27)),0,(AI26*AI27))</f>
        <v>0</v>
      </c>
      <c r="AJ28" s="2279"/>
      <c r="AK28" s="2279"/>
      <c r="AL28" s="2279"/>
      <c r="AM28" s="2279"/>
    </row>
    <row r="29" spans="1:40" ht="13.2" customHeight="1">
      <c r="B29" s="2285" t="s">
        <v>2006</v>
      </c>
      <c r="C29" s="2286"/>
      <c r="D29" s="2286"/>
      <c r="E29" s="2286"/>
      <c r="F29" s="2286"/>
      <c r="G29" s="2286"/>
      <c r="H29" s="2286"/>
      <c r="I29" s="2286"/>
      <c r="J29" s="2286"/>
      <c r="K29" s="2286"/>
      <c r="L29" s="2286"/>
      <c r="M29" s="2286"/>
      <c r="N29" s="2286"/>
      <c r="O29" s="2286"/>
      <c r="P29" s="2286"/>
      <c r="Q29" s="2286"/>
      <c r="R29" s="2286"/>
      <c r="S29" s="2287"/>
      <c r="T29" s="2280">
        <f>T28+Y28+AD28+AI28</f>
        <v>92312347.400000006</v>
      </c>
      <c r="U29" s="2281"/>
      <c r="V29" s="2281"/>
      <c r="W29" s="2281"/>
      <c r="X29" s="2281"/>
      <c r="Y29" s="2281"/>
      <c r="Z29" s="2281"/>
      <c r="AA29" s="2281"/>
      <c r="AB29" s="2281"/>
      <c r="AC29" s="2281"/>
      <c r="AD29" s="2281"/>
      <c r="AE29" s="2281"/>
      <c r="AF29" s="2281"/>
      <c r="AG29" s="2281"/>
      <c r="AH29" s="2281"/>
      <c r="AI29" s="2281"/>
      <c r="AJ29" s="2281"/>
      <c r="AK29" s="2281"/>
      <c r="AL29" s="2281"/>
      <c r="AM29" s="2278"/>
    </row>
    <row r="30" spans="1:40" ht="13.2" customHeight="1">
      <c r="B30" s="2288" t="s">
        <v>2007</v>
      </c>
      <c r="C30" s="2288"/>
      <c r="D30" s="2288"/>
      <c r="E30" s="2288"/>
      <c r="F30" s="2288"/>
      <c r="G30" s="2288"/>
      <c r="H30" s="2288"/>
      <c r="I30" s="2288"/>
      <c r="J30" s="2288"/>
      <c r="K30" s="2288"/>
      <c r="L30" s="2288"/>
      <c r="M30" s="2288"/>
      <c r="N30" s="2288"/>
      <c r="O30" s="2288"/>
      <c r="P30" s="2288"/>
      <c r="Q30" s="2288"/>
      <c r="R30" s="2288"/>
      <c r="S30" s="2288"/>
      <c r="T30" s="2288"/>
      <c r="U30" s="2288"/>
      <c r="V30" s="2288"/>
      <c r="W30" s="2288"/>
      <c r="X30" s="2288"/>
      <c r="Y30" s="2288"/>
      <c r="Z30" s="2288"/>
      <c r="AA30" s="2288"/>
      <c r="AB30" s="2288"/>
      <c r="AC30" s="2288"/>
      <c r="AD30" s="2288"/>
      <c r="AE30" s="2288"/>
      <c r="AF30" s="2288"/>
      <c r="AG30" s="2288"/>
      <c r="AH30" s="2288"/>
      <c r="AI30" s="2288"/>
      <c r="AJ30" s="2288"/>
      <c r="AK30" s="2288"/>
      <c r="AL30" s="2288"/>
      <c r="AM30" s="2288"/>
    </row>
    <row r="31" spans="1:40" ht="13.2" customHeight="1">
      <c r="B31" s="2288" t="s">
        <v>2008</v>
      </c>
      <c r="C31" s="2288"/>
      <c r="D31" s="2288"/>
      <c r="E31" s="2288"/>
      <c r="F31" s="2288"/>
      <c r="G31" s="2288"/>
      <c r="H31" s="2288"/>
      <c r="I31" s="2288"/>
      <c r="J31" s="2288"/>
      <c r="K31" s="2288"/>
      <c r="L31" s="2288"/>
      <c r="M31" s="2288"/>
      <c r="N31" s="2288"/>
      <c r="O31" s="2288"/>
      <c r="P31" s="2288"/>
      <c r="Q31" s="2288"/>
      <c r="R31" s="2288"/>
      <c r="S31" s="2288"/>
      <c r="T31" s="2288"/>
      <c r="U31" s="2288"/>
      <c r="V31" s="2288"/>
      <c r="W31" s="2288"/>
      <c r="X31" s="2288"/>
      <c r="Y31" s="2288"/>
      <c r="Z31" s="2288"/>
      <c r="AA31" s="2288"/>
      <c r="AB31" s="2288"/>
      <c r="AC31" s="2288"/>
      <c r="AD31" s="2288"/>
      <c r="AE31" s="2288"/>
      <c r="AF31" s="2288"/>
      <c r="AG31" s="2288"/>
      <c r="AH31" s="2288"/>
      <c r="AI31" s="2288"/>
      <c r="AJ31" s="2288"/>
      <c r="AK31" s="2288"/>
      <c r="AL31" s="2288"/>
      <c r="AM31" s="2288"/>
      <c r="AN31" s="366"/>
    </row>
    <row r="32" spans="1:40" ht="13.2" customHeight="1">
      <c r="B32" s="1137"/>
      <c r="C32" s="359" t="s">
        <v>2009</v>
      </c>
      <c r="D32" s="1137"/>
      <c r="E32" s="1137"/>
      <c r="F32" s="1137"/>
      <c r="G32" s="1137"/>
      <c r="H32" s="1137"/>
      <c r="I32" s="1137"/>
      <c r="J32" s="1137"/>
      <c r="K32" s="1137"/>
      <c r="L32" s="1137"/>
      <c r="M32" s="1137"/>
      <c r="N32" s="1137"/>
      <c r="O32" s="1137"/>
      <c r="P32" s="1137"/>
      <c r="Q32" s="1137"/>
      <c r="R32" s="1137"/>
      <c r="S32" s="1137"/>
      <c r="T32" s="1137"/>
      <c r="U32" s="1137"/>
      <c r="V32" s="1137"/>
      <c r="W32" s="1137"/>
      <c r="X32" s="1137"/>
      <c r="Y32" s="1137"/>
      <c r="Z32" s="1137"/>
      <c r="AA32" s="1137"/>
      <c r="AB32" s="1137"/>
      <c r="AC32" s="1137"/>
      <c r="AD32" s="1137"/>
      <c r="AE32" s="1137"/>
      <c r="AF32" s="1137"/>
      <c r="AG32" s="1137"/>
      <c r="AH32" s="1137"/>
      <c r="AI32" s="1137"/>
      <c r="AJ32" s="1137"/>
      <c r="AK32" s="1137"/>
      <c r="AL32" s="1137"/>
      <c r="AM32" s="1137"/>
    </row>
    <row r="33" spans="1:76" ht="13.2" customHeight="1"/>
    <row r="34" spans="1:76" ht="13.2" customHeight="1">
      <c r="A34" s="271" t="s">
        <v>926</v>
      </c>
      <c r="C34" s="271" t="s">
        <v>279</v>
      </c>
    </row>
    <row r="35" spans="1:76" ht="13.2" customHeight="1">
      <c r="B35" s="272"/>
      <c r="C35" s="273"/>
      <c r="D35" s="273"/>
      <c r="E35" s="273"/>
      <c r="F35" s="273"/>
      <c r="G35" s="273"/>
      <c r="H35" s="273"/>
      <c r="I35" s="273"/>
      <c r="J35" s="273"/>
      <c r="K35" s="273"/>
      <c r="L35" s="273"/>
      <c r="M35" s="273"/>
      <c r="N35" s="273"/>
      <c r="O35" s="273"/>
      <c r="P35" s="273"/>
      <c r="Q35" s="273"/>
      <c r="R35" s="273"/>
      <c r="S35" s="273"/>
      <c r="T35" s="273"/>
      <c r="U35" s="273"/>
      <c r="V35" s="273"/>
      <c r="W35" s="273"/>
      <c r="X35" s="278"/>
      <c r="Y35" s="2306" t="s">
        <v>2010</v>
      </c>
      <c r="Z35" s="2306"/>
      <c r="AA35" s="2306"/>
      <c r="AB35" s="2306"/>
      <c r="AC35" s="2306"/>
      <c r="AD35" s="2326" t="s">
        <v>2011</v>
      </c>
      <c r="AE35" s="2326"/>
      <c r="AF35" s="2326"/>
      <c r="AG35" s="2326"/>
      <c r="AH35" s="2326"/>
    </row>
    <row r="36" spans="1:76" ht="13.2" customHeight="1">
      <c r="B36" s="274"/>
      <c r="X36" s="279"/>
      <c r="Y36" s="2306"/>
      <c r="Z36" s="2306"/>
      <c r="AA36" s="2306"/>
      <c r="AB36" s="2306"/>
      <c r="AC36" s="2306"/>
      <c r="AD36" s="2326"/>
      <c r="AE36" s="2326"/>
      <c r="AF36" s="2326"/>
      <c r="AG36" s="2326"/>
      <c r="AH36" s="2326"/>
    </row>
    <row r="37" spans="1:76" ht="13.2" customHeight="1">
      <c r="B37" s="275"/>
      <c r="C37" s="276"/>
      <c r="D37" s="276"/>
      <c r="E37" s="276"/>
      <c r="F37" s="276"/>
      <c r="G37" s="276"/>
      <c r="H37" s="276"/>
      <c r="I37" s="276"/>
      <c r="J37" s="276"/>
      <c r="K37" s="276"/>
      <c r="L37" s="276"/>
      <c r="M37" s="276"/>
      <c r="N37" s="276"/>
      <c r="O37" s="276"/>
      <c r="P37" s="276"/>
      <c r="Q37" s="276"/>
      <c r="R37" s="276"/>
      <c r="S37" s="276"/>
      <c r="T37" s="276"/>
      <c r="U37" s="276"/>
      <c r="V37" s="276"/>
      <c r="W37" s="276"/>
      <c r="X37" s="280"/>
      <c r="Y37" s="2306"/>
      <c r="Z37" s="2306"/>
      <c r="AA37" s="2306"/>
      <c r="AB37" s="2306"/>
      <c r="AC37" s="2306"/>
      <c r="AD37" s="2326"/>
      <c r="AE37" s="2326"/>
      <c r="AF37" s="2326"/>
      <c r="AG37" s="2326"/>
      <c r="AH37" s="2326"/>
    </row>
    <row r="38" spans="1:76" ht="13.2" customHeight="1">
      <c r="A38" s="271"/>
      <c r="B38" s="2285" t="s">
        <v>2005</v>
      </c>
      <c r="C38" s="2286"/>
      <c r="D38" s="2286"/>
      <c r="E38" s="2286"/>
      <c r="F38" s="2286"/>
      <c r="G38" s="2286"/>
      <c r="H38" s="2286"/>
      <c r="I38" s="2286"/>
      <c r="J38" s="2286"/>
      <c r="K38" s="2286"/>
      <c r="L38" s="2286"/>
      <c r="M38" s="2286"/>
      <c r="N38" s="2286"/>
      <c r="O38" s="2286"/>
      <c r="P38" s="2286"/>
      <c r="Q38" s="2286"/>
      <c r="R38" s="2286"/>
      <c r="S38" s="2286"/>
      <c r="T38" s="2286"/>
      <c r="U38" s="2286"/>
      <c r="V38" s="2286"/>
      <c r="W38" s="2286"/>
      <c r="X38" s="2287"/>
      <c r="Y38" s="2279">
        <f>IF(T24&gt;=(T23+Y23+AD23+AI23),T28+Y28,0)</f>
        <v>92312347.400000006</v>
      </c>
      <c r="Z38" s="2279"/>
      <c r="AA38" s="2279"/>
      <c r="AB38" s="2279"/>
      <c r="AC38" s="2279"/>
      <c r="AD38" s="2279">
        <f>IF(T24&gt;=(T23+Y23+AD23+AI23),AD28+AI28,0)</f>
        <v>0</v>
      </c>
      <c r="AE38" s="2279"/>
      <c r="AF38" s="2279"/>
      <c r="AG38" s="2279"/>
      <c r="AH38" s="2279"/>
    </row>
    <row r="39" spans="1:76" ht="13.2" customHeight="1">
      <c r="B39" s="2285" t="s">
        <v>2012</v>
      </c>
      <c r="C39" s="2286"/>
      <c r="D39" s="2286"/>
      <c r="E39" s="2286"/>
      <c r="F39" s="2286"/>
      <c r="G39" s="2286"/>
      <c r="H39" s="2286"/>
      <c r="I39" s="2286"/>
      <c r="J39" s="2286"/>
      <c r="K39" s="2286"/>
      <c r="L39" s="2286"/>
      <c r="M39" s="2286"/>
      <c r="N39" s="2286"/>
      <c r="O39" s="2286"/>
      <c r="P39" s="2286"/>
      <c r="Q39" s="2286"/>
      <c r="R39" s="2286"/>
      <c r="S39" s="2286"/>
      <c r="T39" s="2286"/>
      <c r="U39" s="2286"/>
      <c r="V39" s="2286"/>
      <c r="W39" s="2286"/>
      <c r="X39" s="2287"/>
      <c r="Y39" s="2327">
        <v>0.04</v>
      </c>
      <c r="Z39" s="2327"/>
      <c r="AA39" s="2327"/>
      <c r="AB39" s="2327"/>
      <c r="AC39" s="2327"/>
      <c r="AD39" s="2327">
        <v>0.04</v>
      </c>
      <c r="AE39" s="2327"/>
      <c r="AF39" s="2327"/>
      <c r="AG39" s="2327"/>
      <c r="AH39" s="2327"/>
    </row>
    <row r="40" spans="1:76" ht="13.2" customHeight="1">
      <c r="A40" s="271"/>
      <c r="B40" s="2285" t="s">
        <v>2013</v>
      </c>
      <c r="C40" s="2286"/>
      <c r="D40" s="2286"/>
      <c r="E40" s="2286"/>
      <c r="F40" s="2286"/>
      <c r="G40" s="2286"/>
      <c r="H40" s="2286"/>
      <c r="I40" s="2286"/>
      <c r="J40" s="2286"/>
      <c r="K40" s="2286"/>
      <c r="L40" s="2286"/>
      <c r="M40" s="2286"/>
      <c r="N40" s="2286"/>
      <c r="O40" s="2286"/>
      <c r="P40" s="2286"/>
      <c r="Q40" s="2286"/>
      <c r="R40" s="2286"/>
      <c r="S40" s="2286"/>
      <c r="T40" s="2286"/>
      <c r="U40" s="2286"/>
      <c r="V40" s="2286"/>
      <c r="W40" s="2286"/>
      <c r="X40" s="2287"/>
      <c r="Y40" s="2279">
        <f>ROUND(Y38*Y39,0)</f>
        <v>3692494</v>
      </c>
      <c r="Z40" s="2279"/>
      <c r="AA40" s="2279"/>
      <c r="AB40" s="2279"/>
      <c r="AC40" s="2279"/>
      <c r="AD40" s="2278">
        <f>ROUND(AD38*AD39,0)</f>
        <v>0</v>
      </c>
      <c r="AE40" s="2279"/>
      <c r="AF40" s="2279"/>
      <c r="AG40" s="2279"/>
      <c r="AH40" s="2279"/>
    </row>
    <row r="41" spans="1:76" ht="13.2" customHeight="1">
      <c r="B41" s="2285" t="s">
        <v>2014</v>
      </c>
      <c r="C41" s="2286"/>
      <c r="D41" s="2286"/>
      <c r="E41" s="2286"/>
      <c r="F41" s="2286"/>
      <c r="G41" s="2286"/>
      <c r="H41" s="2286"/>
      <c r="I41" s="2286"/>
      <c r="J41" s="2286"/>
      <c r="K41" s="2286"/>
      <c r="L41" s="2286"/>
      <c r="M41" s="2286"/>
      <c r="N41" s="2286"/>
      <c r="O41" s="2286"/>
      <c r="P41" s="2286"/>
      <c r="Q41" s="2286"/>
      <c r="R41" s="2286"/>
      <c r="S41" s="2286"/>
      <c r="T41" s="2286"/>
      <c r="U41" s="2286"/>
      <c r="V41" s="2286"/>
      <c r="W41" s="2286"/>
      <c r="X41" s="2287"/>
      <c r="Y41" s="2280">
        <f>Y40+AD40</f>
        <v>3692494</v>
      </c>
      <c r="Z41" s="2281"/>
      <c r="AA41" s="2281"/>
      <c r="AB41" s="2281"/>
      <c r="AC41" s="2281"/>
      <c r="AD41" s="2281"/>
      <c r="AE41" s="2281"/>
      <c r="AF41" s="2281"/>
      <c r="AG41" s="2281"/>
      <c r="AH41" s="2278"/>
    </row>
    <row r="42" spans="1:76" ht="13.2" customHeight="1">
      <c r="A42" s="271"/>
      <c r="B42" s="725"/>
      <c r="C42" s="725"/>
      <c r="D42" s="725"/>
      <c r="E42" s="725"/>
      <c r="F42" s="725"/>
      <c r="G42" s="725"/>
      <c r="H42" s="725"/>
      <c r="I42" s="725"/>
      <c r="J42" s="725"/>
      <c r="K42" s="725"/>
      <c r="L42" s="725"/>
      <c r="M42" s="725"/>
      <c r="N42" s="725"/>
      <c r="O42" s="725"/>
      <c r="P42" s="725"/>
      <c r="Q42" s="725"/>
      <c r="R42" s="725"/>
      <c r="S42" s="725"/>
      <c r="T42" s="725"/>
      <c r="U42" s="725"/>
      <c r="V42" s="725"/>
      <c r="W42" s="725"/>
      <c r="X42" s="725"/>
      <c r="Y42" s="725"/>
      <c r="Z42" s="725"/>
      <c r="AA42" s="725"/>
      <c r="AB42" s="725"/>
      <c r="AC42" s="725"/>
      <c r="AD42" s="725"/>
      <c r="AE42" s="725"/>
      <c r="AF42" s="725"/>
      <c r="AG42" s="725"/>
      <c r="AH42" s="725"/>
    </row>
    <row r="43" spans="1:76" ht="13.2" customHeight="1">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row>
    <row r="44" spans="1:76" s="114" customFormat="1" ht="13.2" customHeight="1" thickBot="1">
      <c r="A44" s="2283" t="s">
        <v>2015</v>
      </c>
      <c r="B44" s="2283"/>
      <c r="C44" s="2283"/>
      <c r="D44" s="2283"/>
      <c r="E44" s="2283"/>
      <c r="F44" s="2283"/>
      <c r="G44" s="2283"/>
      <c r="H44" s="2283"/>
      <c r="I44" s="2283"/>
      <c r="J44" s="2283"/>
      <c r="K44" s="2283"/>
      <c r="L44" s="2283"/>
      <c r="M44" s="2283"/>
      <c r="N44" s="2283"/>
      <c r="O44" s="2283"/>
      <c r="P44" s="2283"/>
      <c r="Q44" s="2283"/>
      <c r="R44" s="2283"/>
      <c r="S44" s="2283"/>
      <c r="T44" s="2283"/>
      <c r="U44" s="2283"/>
      <c r="V44" s="2283"/>
      <c r="W44" s="2283"/>
      <c r="X44" s="2283"/>
      <c r="Y44" s="2283"/>
      <c r="Z44" s="2283"/>
      <c r="AA44" s="2283"/>
      <c r="AB44" s="2283"/>
      <c r="AC44" s="2283"/>
      <c r="AD44" s="2283"/>
      <c r="AE44" s="2283"/>
      <c r="AF44" s="2283"/>
      <c r="AG44" s="2283"/>
      <c r="AH44" s="2283"/>
      <c r="AI44" s="2283"/>
      <c r="AJ44" s="2283"/>
      <c r="AK44" s="2283"/>
      <c r="AL44" s="2283"/>
      <c r="AM44" s="2283"/>
      <c r="AN44" s="2283"/>
      <c r="AO44" s="2283"/>
      <c r="AP44" s="2283"/>
      <c r="AQ44" s="2283"/>
      <c r="AR44" s="2283"/>
      <c r="AS44" s="2283"/>
      <c r="AT44" s="2283"/>
      <c r="AU44" s="2283"/>
      <c r="AV44" s="2283"/>
      <c r="AW44" s="2283"/>
      <c r="AX44" s="2283"/>
      <c r="AY44" s="2283"/>
      <c r="AZ44" s="2283"/>
      <c r="BA44" s="2283"/>
      <c r="BB44" s="2283"/>
      <c r="BC44" s="2283"/>
      <c r="BD44" s="2283"/>
      <c r="BE44" s="2283"/>
      <c r="BF44" s="2283"/>
      <c r="BG44" s="2283"/>
      <c r="BH44" s="2283"/>
      <c r="BI44" s="2283"/>
      <c r="BJ44" s="2283"/>
      <c r="BK44" s="2283"/>
      <c r="BL44" s="2283"/>
      <c r="BM44" s="2283"/>
      <c r="BN44" s="2283"/>
      <c r="BO44" s="2283"/>
      <c r="BP44" s="2283"/>
      <c r="BQ44" s="2283"/>
      <c r="BR44" s="2283"/>
      <c r="BS44" s="2283"/>
      <c r="BT44" s="2283"/>
      <c r="BU44" s="2283"/>
      <c r="BV44" s="2283"/>
      <c r="BW44" s="2283"/>
      <c r="BX44" s="2283"/>
    </row>
    <row r="45" spans="1:76" s="114" customFormat="1" ht="13.2" customHeight="1" thickTop="1"/>
    <row r="46" spans="1:76" ht="13.2" customHeight="1">
      <c r="A46" s="271" t="s">
        <v>1002</v>
      </c>
      <c r="C46" s="271" t="s">
        <v>282</v>
      </c>
    </row>
    <row r="47" spans="1:76" ht="13.2" customHeight="1">
      <c r="D47" s="271" t="s">
        <v>693</v>
      </c>
      <c r="AB47" s="2295">
        <f>'Sources and Uses Budget'!B105-MAX(IF('Sources and Uses Budget'!B15="",0,'Sources and Uses Budget'!B15),IF(Application!AG403="",0,Application!AG403))</f>
        <v>74548220</v>
      </c>
      <c r="AC47" s="2296"/>
      <c r="AD47" s="2296"/>
      <c r="AE47" s="2296"/>
      <c r="AF47" s="2297"/>
    </row>
    <row r="48" spans="1:76" ht="13.2" customHeight="1">
      <c r="D48" s="271" t="s">
        <v>175</v>
      </c>
      <c r="AB48" s="2295">
        <f>Application!AO647-MAX(IF('Sources and Uses Budget'!B15="",0,'Sources and Uses Budget'!B15),IF(Application!AG403="",0,Application!AG403))</f>
        <v>44206997</v>
      </c>
      <c r="AC48" s="2296"/>
      <c r="AD48" s="2296"/>
      <c r="AE48" s="2296"/>
      <c r="AF48" s="2297"/>
    </row>
    <row r="49" spans="1:76" ht="13.2" customHeight="1">
      <c r="D49" s="271" t="s">
        <v>2016</v>
      </c>
      <c r="AB49" s="2295">
        <f>AB47-AB48</f>
        <v>30341223</v>
      </c>
      <c r="AC49" s="2296"/>
      <c r="AD49" s="2296"/>
      <c r="AE49" s="2296"/>
      <c r="AF49" s="2297"/>
    </row>
    <row r="50" spans="1:76" ht="13.2" customHeight="1">
      <c r="D50" s="271" t="s">
        <v>2017</v>
      </c>
      <c r="AA50" s="282"/>
      <c r="AB50" s="2322">
        <v>0.82169999999999999</v>
      </c>
      <c r="AC50" s="2323"/>
      <c r="AD50" s="2323"/>
      <c r="AE50" s="2323"/>
      <c r="AF50" s="2324"/>
    </row>
    <row r="51" spans="1:76" s="283" customFormat="1" ht="13.2" customHeight="1">
      <c r="A51" s="269"/>
      <c r="B51" s="269"/>
      <c r="C51" s="269"/>
      <c r="D51" s="269"/>
      <c r="E51" s="2325" t="s">
        <v>2018</v>
      </c>
      <c r="F51" s="2325"/>
      <c r="G51" s="2325"/>
      <c r="H51" s="2325"/>
      <c r="I51" s="2325"/>
      <c r="J51" s="2325"/>
      <c r="K51" s="2325"/>
      <c r="L51" s="2325"/>
      <c r="M51" s="2325"/>
      <c r="N51" s="2325"/>
      <c r="O51" s="2325"/>
      <c r="P51" s="2325"/>
      <c r="Q51" s="2325"/>
      <c r="R51" s="2325"/>
      <c r="S51" s="2325"/>
      <c r="T51" s="2325"/>
      <c r="U51" s="2325"/>
      <c r="V51" s="2325"/>
      <c r="W51" s="2325"/>
      <c r="X51" s="2325"/>
      <c r="Y51" s="2325"/>
      <c r="Z51" s="2325"/>
      <c r="AA51" s="1107"/>
      <c r="AB51" s="1107"/>
      <c r="AC51" s="1107"/>
      <c r="AD51" s="1107"/>
      <c r="AE51" s="1107"/>
      <c r="AF51" s="1107"/>
      <c r="AG51" s="269"/>
      <c r="AH51" s="269"/>
      <c r="AI51" s="269"/>
      <c r="AJ51" s="269"/>
      <c r="AK51" s="269"/>
      <c r="AL51" s="269"/>
      <c r="AM51" s="269"/>
      <c r="AN51" s="269"/>
    </row>
    <row r="52" spans="1:76" s="283" customFormat="1" ht="13.2" customHeight="1">
      <c r="A52" s="269"/>
      <c r="B52" s="269"/>
      <c r="C52" s="269"/>
      <c r="D52" s="269"/>
      <c r="E52" s="2325"/>
      <c r="F52" s="2325"/>
      <c r="G52" s="2325"/>
      <c r="H52" s="2325"/>
      <c r="I52" s="2325"/>
      <c r="J52" s="2325"/>
      <c r="K52" s="2325"/>
      <c r="L52" s="2325"/>
      <c r="M52" s="2325"/>
      <c r="N52" s="2325"/>
      <c r="O52" s="2325"/>
      <c r="P52" s="2325"/>
      <c r="Q52" s="2325"/>
      <c r="R52" s="2325"/>
      <c r="S52" s="2325"/>
      <c r="T52" s="2325"/>
      <c r="U52" s="2325"/>
      <c r="V52" s="2325"/>
      <c r="W52" s="2325"/>
      <c r="X52" s="2325"/>
      <c r="Y52" s="2325"/>
      <c r="Z52" s="2325"/>
      <c r="AA52" s="284"/>
      <c r="AB52" s="284"/>
      <c r="AC52" s="284"/>
      <c r="AD52" s="284"/>
      <c r="AE52" s="284"/>
      <c r="AF52" s="284"/>
      <c r="AG52" s="285"/>
      <c r="AH52" s="269"/>
      <c r="AI52" s="269"/>
      <c r="AJ52" s="269"/>
      <c r="AK52" s="269"/>
      <c r="AL52" s="269"/>
      <c r="AM52" s="269"/>
      <c r="AN52" s="269"/>
    </row>
    <row r="53" spans="1:76" ht="13.2" customHeight="1">
      <c r="E53" s="1107"/>
      <c r="F53" s="1107"/>
      <c r="G53" s="1107"/>
      <c r="H53" s="1107"/>
      <c r="I53" s="1107"/>
      <c r="J53" s="1107"/>
      <c r="K53" s="1107"/>
      <c r="L53" s="1107"/>
      <c r="M53" s="1107"/>
      <c r="N53" s="1107"/>
      <c r="O53" s="1107"/>
      <c r="P53" s="1107"/>
      <c r="Q53" s="1107"/>
      <c r="R53" s="1107"/>
      <c r="S53" s="1107"/>
      <c r="T53" s="1107"/>
      <c r="U53" s="1107"/>
      <c r="V53" s="1107"/>
      <c r="W53" s="1107"/>
      <c r="X53" s="1107"/>
      <c r="Y53" s="1107"/>
      <c r="Z53" s="1107"/>
    </row>
    <row r="54" spans="1:76" ht="13.2" customHeight="1">
      <c r="D54" s="271" t="s">
        <v>2019</v>
      </c>
      <c r="AB54" s="2295">
        <f>ROUND(IF(ISERROR((AB49/AB50)),0,(AB49/AB50)),0)</f>
        <v>36924940</v>
      </c>
      <c r="AC54" s="2296"/>
      <c r="AD54" s="2296"/>
      <c r="AE54" s="2296"/>
      <c r="AF54" s="2297"/>
    </row>
    <row r="55" spans="1:76" ht="13.2" customHeight="1">
      <c r="D55" s="271" t="s">
        <v>2020</v>
      </c>
      <c r="AB55" s="2295">
        <f>(AB54/10)</f>
        <v>3692494</v>
      </c>
      <c r="AC55" s="2296"/>
      <c r="AD55" s="2296"/>
      <c r="AE55" s="2296"/>
      <c r="AF55" s="2297"/>
    </row>
    <row r="56" spans="1:76" ht="13.2" customHeight="1">
      <c r="D56" s="271" t="s">
        <v>2021</v>
      </c>
      <c r="AB56" s="2295">
        <f>ROUND((IF((Y41&lt;AB55),Y41,AB55)),0)</f>
        <v>3692494</v>
      </c>
      <c r="AC56" s="2296"/>
      <c r="AD56" s="2296"/>
      <c r="AE56" s="2296"/>
      <c r="AF56" s="2297"/>
    </row>
    <row r="57" spans="1:76" ht="13.2" customHeight="1">
      <c r="D57" s="271" t="s">
        <v>2022</v>
      </c>
      <c r="AB57" s="2295">
        <f>ROUND((10*AB56*AB50),0)</f>
        <v>30341223</v>
      </c>
      <c r="AC57" s="2296"/>
      <c r="AD57" s="2296"/>
      <c r="AE57" s="2296"/>
      <c r="AF57" s="2297"/>
    </row>
    <row r="58" spans="1:76" ht="13.2" customHeight="1">
      <c r="D58" s="271"/>
      <c r="AB58" s="289"/>
      <c r="AC58" s="289"/>
      <c r="AD58" s="289"/>
      <c r="AE58" s="289"/>
      <c r="AF58" s="289"/>
    </row>
    <row r="59" spans="1:76" ht="13.2" customHeight="1">
      <c r="D59" s="271" t="s">
        <v>2023</v>
      </c>
      <c r="AB59" s="2318">
        <f>AB49-AB57</f>
        <v>0</v>
      </c>
      <c r="AC59" s="2318"/>
      <c r="AD59" s="2318"/>
      <c r="AE59" s="2318"/>
      <c r="AF59" s="2318"/>
    </row>
    <row r="60" spans="1:76" ht="13.2" customHeight="1">
      <c r="D60" s="271"/>
      <c r="AB60" s="289"/>
      <c r="AC60" s="289"/>
      <c r="AD60" s="289"/>
      <c r="AE60" s="289"/>
      <c r="AF60" s="289"/>
    </row>
    <row r="61" spans="1:76" s="114" customFormat="1" ht="13.2" customHeight="1" thickBot="1">
      <c r="A61" s="2283" t="str">
        <f>IF(Application!AP205="yes","Farmworker State Credit", "State Credit" )</f>
        <v>State Credit</v>
      </c>
      <c r="B61" s="2283"/>
      <c r="C61" s="2283"/>
      <c r="D61" s="2283"/>
      <c r="E61" s="2283"/>
      <c r="F61" s="2283"/>
      <c r="G61" s="2283"/>
      <c r="H61" s="2283"/>
      <c r="I61" s="2283"/>
      <c r="J61" s="2283"/>
      <c r="K61" s="2283"/>
      <c r="L61" s="2283"/>
      <c r="M61" s="2283"/>
      <c r="N61" s="2283"/>
      <c r="O61" s="2283"/>
      <c r="P61" s="2283"/>
      <c r="Q61" s="2283"/>
      <c r="R61" s="2283"/>
      <c r="S61" s="2283"/>
      <c r="T61" s="2283"/>
      <c r="U61" s="2283"/>
      <c r="V61" s="2283"/>
      <c r="W61" s="2283"/>
      <c r="X61" s="2283"/>
      <c r="Y61" s="2283"/>
      <c r="Z61" s="2283"/>
      <c r="AA61" s="2283"/>
      <c r="AB61" s="2283"/>
      <c r="AC61" s="2283"/>
      <c r="AD61" s="2283"/>
      <c r="AE61" s="2283"/>
      <c r="AF61" s="2283"/>
      <c r="AG61" s="2283"/>
      <c r="AH61" s="2283"/>
      <c r="AI61" s="2283"/>
      <c r="AJ61" s="2283"/>
      <c r="AK61" s="2283"/>
      <c r="AL61" s="2283"/>
      <c r="AM61" s="2283"/>
      <c r="AN61" s="2283"/>
      <c r="AO61" s="2283"/>
      <c r="AP61" s="2283"/>
      <c r="AQ61" s="2283"/>
      <c r="AR61" s="2283"/>
      <c r="AS61" s="2283"/>
      <c r="AT61" s="2283"/>
      <c r="AU61" s="2283"/>
      <c r="AV61" s="2283"/>
      <c r="AW61" s="2283"/>
      <c r="AX61" s="2283"/>
      <c r="AY61" s="2283"/>
      <c r="AZ61" s="2283"/>
      <c r="BA61" s="2283"/>
      <c r="BB61" s="2283"/>
      <c r="BC61" s="2283"/>
      <c r="BD61" s="2283"/>
      <c r="BE61" s="2283"/>
      <c r="BF61" s="2283"/>
      <c r="BG61" s="2283"/>
      <c r="BH61" s="2283"/>
      <c r="BI61" s="2283"/>
      <c r="BJ61" s="2283"/>
      <c r="BK61" s="2283"/>
      <c r="BL61" s="2283"/>
      <c r="BM61" s="2283"/>
      <c r="BN61" s="2283"/>
      <c r="BO61" s="2283"/>
      <c r="BP61" s="2283"/>
      <c r="BQ61" s="2283"/>
      <c r="BR61" s="2283"/>
      <c r="BS61" s="2283"/>
      <c r="BT61" s="2283"/>
      <c r="BU61" s="2283"/>
      <c r="BV61" s="2283"/>
      <c r="BW61" s="2283"/>
      <c r="BX61" s="2283"/>
    </row>
    <row r="62" spans="1:76" s="114" customFormat="1" ht="13.2" customHeight="1" thickTop="1"/>
    <row r="63" spans="1:76" ht="13.2" customHeight="1">
      <c r="A63" s="271" t="s">
        <v>1020</v>
      </c>
      <c r="C63" s="115" t="s">
        <v>2024</v>
      </c>
      <c r="Y63" s="2319" t="s">
        <v>2025</v>
      </c>
      <c r="Z63" s="2319"/>
      <c r="AA63" s="2319"/>
      <c r="AB63" s="2319"/>
      <c r="AC63" s="2319"/>
      <c r="AD63" s="2319" t="s">
        <v>2011</v>
      </c>
      <c r="AE63" s="2319"/>
      <c r="AF63" s="2319"/>
      <c r="AG63" s="2319"/>
      <c r="AH63" s="2319"/>
    </row>
    <row r="64" spans="1:76" ht="13.2" customHeight="1">
      <c r="C64" s="271"/>
      <c r="D64" s="247" t="s">
        <v>2026</v>
      </c>
      <c r="E64" s="286"/>
      <c r="F64" s="286"/>
      <c r="G64" s="286"/>
      <c r="H64" s="286"/>
      <c r="I64" s="286"/>
      <c r="J64" s="286"/>
      <c r="K64" s="286"/>
      <c r="L64" s="286"/>
      <c r="M64" s="286"/>
      <c r="N64" s="286"/>
      <c r="O64" s="286"/>
      <c r="P64" s="286"/>
      <c r="Q64" s="286"/>
      <c r="R64" s="286"/>
      <c r="S64" s="286"/>
      <c r="T64" s="286"/>
      <c r="U64" s="286"/>
      <c r="V64" s="286"/>
      <c r="W64" s="286"/>
      <c r="X64" s="286"/>
      <c r="Y64" s="2280">
        <f>IF(Application!$Z$205="(select)",0,((T23*T27)+Y28))</f>
        <v>71009498</v>
      </c>
      <c r="Z64" s="2320"/>
      <c r="AA64" s="2320"/>
      <c r="AB64" s="2320"/>
      <c r="AC64" s="2321"/>
      <c r="AD64" s="2280">
        <f>IF(AND(OR(Application!D211="At-Risk",Application!D211="At-Risk and Special Needs"),Application!M367="yes"),AD28+AI28,0)</f>
        <v>0</v>
      </c>
      <c r="AE64" s="2320"/>
      <c r="AF64" s="2320"/>
      <c r="AG64" s="2320"/>
      <c r="AH64" s="2321"/>
    </row>
    <row r="65" spans="1:37" ht="13.2" customHeight="1">
      <c r="C65" s="271"/>
      <c r="E65" s="795" t="s">
        <v>2027</v>
      </c>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row>
    <row r="66" spans="1:37" ht="22.5" customHeight="1">
      <c r="C66" s="271"/>
      <c r="E66" s="795" t="s">
        <v>2028</v>
      </c>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row>
    <row r="67" spans="1:37" ht="13.2" customHeight="1">
      <c r="C67" s="271"/>
      <c r="D67" s="271" t="s">
        <v>2029</v>
      </c>
      <c r="E67" s="287"/>
      <c r="F67" s="287"/>
      <c r="G67" s="287"/>
      <c r="H67" s="287"/>
      <c r="I67" s="287"/>
      <c r="J67" s="287"/>
      <c r="K67" s="287"/>
      <c r="L67" s="287"/>
      <c r="M67" s="287"/>
      <c r="N67" s="287"/>
      <c r="O67" s="287"/>
      <c r="P67" s="287"/>
      <c r="Q67" s="287"/>
      <c r="R67" s="287"/>
      <c r="S67" s="287"/>
      <c r="T67" s="287"/>
      <c r="U67" s="287"/>
      <c r="V67" s="287"/>
      <c r="W67" s="287"/>
      <c r="X67" s="287"/>
      <c r="Y67" s="2333">
        <f>IF(OR(Application!Z205="State Farmworker Credit",Application!Z205="$500M (Farmworker Housing)"),0.75,IF(Application!Z205="15% set-aside",0.13,IF(Application!Z205="15% set-aside with qualifying low value rehab",0.95,IF(Application!Z205="$500M",0.3,0))))</f>
        <v>0.3</v>
      </c>
      <c r="Z67" s="2333"/>
      <c r="AA67" s="2333"/>
      <c r="AB67" s="2333"/>
      <c r="AC67" s="2333"/>
      <c r="AD67" s="2333">
        <f>IF(Application!Z205="15% set-aside with qualifying low value rehab", 0.95,IF(OR(Application!D211="At-Risk",'Points System'!B26="Yes"),0.13,0))</f>
        <v>0</v>
      </c>
      <c r="AE67" s="2333"/>
      <c r="AF67" s="2333"/>
      <c r="AG67" s="2333"/>
      <c r="AH67" s="2333"/>
    </row>
    <row r="68" spans="1:37" ht="13.2" customHeight="1">
      <c r="C68" s="271"/>
      <c r="D68" s="115" t="s">
        <v>2030</v>
      </c>
      <c r="Y68" s="2279">
        <f>IF(AND(T25=1.3,OR(Y67=0.13,Y67=0.95),NOT(Application!T212&gt;=50%)),0,ROUND(Y64*Y67,0))</f>
        <v>21302849</v>
      </c>
      <c r="Z68" s="2334"/>
      <c r="AA68" s="2334"/>
      <c r="AB68" s="2334"/>
      <c r="AC68" s="2334"/>
      <c r="AD68" s="2279">
        <f>IF(AND(T25=1.3,AD67&gt;0,NOT(Application!T212&gt;=50%)),0,ROUND(AD64*AD67,0))</f>
        <v>0</v>
      </c>
      <c r="AE68" s="2334"/>
      <c r="AF68" s="2334"/>
      <c r="AG68" s="2334"/>
      <c r="AH68" s="2334"/>
      <c r="AK68" s="966"/>
    </row>
    <row r="69" spans="1:37" ht="13.2" customHeight="1">
      <c r="C69" s="271"/>
      <c r="D69" s="115" t="s">
        <v>2031</v>
      </c>
      <c r="Y69" s="2279">
        <f>IF(OR(Application!Z205="State Farmworker Credit",Application!Z205="$500M (Farmworker Housing)"),Y68+AD68,MIN(Y68+AD68,200000*(Application!G761+Application!O785)))</f>
        <v>20000000</v>
      </c>
      <c r="Z69" s="2279"/>
      <c r="AA69" s="2279"/>
      <c r="AB69" s="2279"/>
      <c r="AC69" s="2279"/>
      <c r="AD69" s="2279"/>
      <c r="AE69" s="2279"/>
      <c r="AF69" s="2279"/>
      <c r="AG69" s="2279"/>
      <c r="AH69" s="2279"/>
    </row>
    <row r="70" spans="1:37" ht="13.2" customHeight="1">
      <c r="C70" s="271"/>
      <c r="E70" s="271"/>
      <c r="AB70" s="288"/>
      <c r="AC70" s="288"/>
      <c r="AD70" s="288"/>
      <c r="AE70" s="288"/>
      <c r="AF70" s="288"/>
    </row>
    <row r="71" spans="1:37" ht="13.2" customHeight="1">
      <c r="A71" s="271" t="s">
        <v>1031</v>
      </c>
      <c r="C71" s="115" t="s">
        <v>288</v>
      </c>
    </row>
    <row r="72" spans="1:37" ht="13.2" customHeight="1">
      <c r="A72" s="271"/>
      <c r="C72" s="271"/>
      <c r="D72" s="115" t="s">
        <v>747</v>
      </c>
      <c r="AB72" s="2322"/>
      <c r="AC72" s="2323"/>
      <c r="AD72" s="2323"/>
      <c r="AE72" s="2323"/>
      <c r="AF72" s="2324"/>
    </row>
    <row r="73" spans="1:37" ht="13.2" customHeight="1">
      <c r="A73" s="271"/>
      <c r="C73" s="271"/>
      <c r="D73" s="271"/>
      <c r="E73" s="2335" t="s">
        <v>2032</v>
      </c>
      <c r="F73" s="2335"/>
      <c r="G73" s="2335"/>
      <c r="H73" s="2335"/>
      <c r="I73" s="2335"/>
      <c r="J73" s="2335"/>
      <c r="K73" s="2335"/>
      <c r="L73" s="2335"/>
      <c r="M73" s="2335"/>
      <c r="N73" s="2335"/>
      <c r="O73" s="2335"/>
      <c r="P73" s="2335"/>
      <c r="Q73" s="2335"/>
      <c r="R73" s="2335"/>
      <c r="S73" s="2335"/>
      <c r="T73" s="2335"/>
      <c r="U73" s="2335"/>
      <c r="V73" s="2335"/>
      <c r="W73" s="2335"/>
      <c r="X73" s="2335"/>
      <c r="Y73" s="2335"/>
      <c r="Z73" s="2335"/>
      <c r="AA73" s="2335"/>
      <c r="AB73" s="303"/>
      <c r="AC73" s="303"/>
    </row>
    <row r="74" spans="1:37" ht="13.2" customHeight="1">
      <c r="A74" s="271"/>
      <c r="C74" s="271"/>
      <c r="D74" s="271"/>
      <c r="E74" s="2335"/>
      <c r="F74" s="2335"/>
      <c r="G74" s="2335"/>
      <c r="H74" s="2335"/>
      <c r="I74" s="2335"/>
      <c r="J74" s="2335"/>
      <c r="K74" s="2335"/>
      <c r="L74" s="2335"/>
      <c r="M74" s="2335"/>
      <c r="N74" s="2335"/>
      <c r="O74" s="2335"/>
      <c r="P74" s="2335"/>
      <c r="Q74" s="2335"/>
      <c r="R74" s="2335"/>
      <c r="S74" s="2335"/>
      <c r="T74" s="2335"/>
      <c r="U74" s="2335"/>
      <c r="V74" s="2335"/>
      <c r="W74" s="2335"/>
      <c r="X74" s="2335"/>
      <c r="Y74" s="2335"/>
      <c r="Z74" s="2335"/>
      <c r="AA74" s="2335"/>
      <c r="AB74" s="303"/>
      <c r="AC74" s="303"/>
    </row>
    <row r="75" spans="1:37" ht="13.2" customHeight="1">
      <c r="A75" s="271"/>
      <c r="C75" s="271"/>
      <c r="D75" s="271"/>
      <c r="E75" s="2335"/>
      <c r="F75" s="2335"/>
      <c r="G75" s="2335"/>
      <c r="H75" s="2335"/>
      <c r="I75" s="2335"/>
      <c r="J75" s="2335"/>
      <c r="K75" s="2335"/>
      <c r="L75" s="2335"/>
      <c r="M75" s="2335"/>
      <c r="N75" s="2335"/>
      <c r="O75" s="2335"/>
      <c r="P75" s="2335"/>
      <c r="Q75" s="2335"/>
      <c r="R75" s="2335"/>
      <c r="S75" s="2335"/>
      <c r="T75" s="2335"/>
      <c r="U75" s="2335"/>
      <c r="V75" s="2335"/>
      <c r="W75" s="2335"/>
      <c r="X75" s="2335"/>
      <c r="Y75" s="2335"/>
      <c r="Z75" s="2335"/>
      <c r="AA75" s="2335"/>
      <c r="AB75" s="303"/>
      <c r="AC75" s="303"/>
    </row>
    <row r="76" spans="1:37" ht="13.2" customHeight="1">
      <c r="A76" s="271"/>
      <c r="C76" s="271"/>
      <c r="D76" s="271"/>
      <c r="E76" s="290"/>
      <c r="F76" s="290"/>
      <c r="G76" s="290"/>
      <c r="H76" s="290"/>
      <c r="I76" s="290"/>
      <c r="J76" s="290"/>
      <c r="K76" s="290"/>
      <c r="L76" s="290"/>
      <c r="M76" s="290"/>
      <c r="N76" s="290"/>
      <c r="O76" s="290"/>
      <c r="P76" s="290"/>
      <c r="Q76" s="290"/>
      <c r="R76" s="290"/>
      <c r="S76" s="290"/>
      <c r="T76" s="290"/>
      <c r="U76" s="290"/>
      <c r="V76" s="290"/>
      <c r="W76" s="290"/>
      <c r="X76" s="290"/>
      <c r="Y76" s="290"/>
      <c r="Z76" s="290"/>
      <c r="AA76" s="230"/>
      <c r="AB76" s="230"/>
      <c r="AC76" s="230"/>
    </row>
    <row r="77" spans="1:37" ht="13.2" customHeight="1">
      <c r="C77" s="271"/>
      <c r="D77" s="115" t="s">
        <v>2033</v>
      </c>
      <c r="AB77" s="2328">
        <f>ROUND(IF(ISERROR((AB59/AB72)),0,(AB59/AB72)),0)</f>
        <v>0</v>
      </c>
      <c r="AC77" s="2328"/>
      <c r="AD77" s="2328"/>
      <c r="AE77" s="2328"/>
      <c r="AF77" s="2328"/>
    </row>
    <row r="78" spans="1:37" ht="13.2" customHeight="1">
      <c r="C78" s="271"/>
      <c r="D78" s="115" t="s">
        <v>2034</v>
      </c>
      <c r="AB78" s="2329">
        <f>ROUNDUP(MIN(Y69,AB77),0)</f>
        <v>0</v>
      </c>
      <c r="AC78" s="2330"/>
      <c r="AD78" s="2330"/>
      <c r="AE78" s="2330"/>
      <c r="AF78" s="2331"/>
    </row>
    <row r="79" spans="1:37" ht="13.2" customHeight="1">
      <c r="C79" s="271"/>
      <c r="D79" s="115" t="s">
        <v>2035</v>
      </c>
      <c r="AB79" s="2332">
        <f>AB78*AB72</f>
        <v>0</v>
      </c>
      <c r="AC79" s="2332"/>
      <c r="AD79" s="2332"/>
      <c r="AE79" s="2332"/>
      <c r="AF79" s="2332"/>
    </row>
    <row r="80" spans="1:37" ht="13.2" customHeight="1">
      <c r="C80" s="271"/>
      <c r="D80" s="271"/>
      <c r="AB80" s="291"/>
      <c r="AC80" s="291"/>
      <c r="AD80" s="291"/>
      <c r="AE80" s="291"/>
      <c r="AF80" s="291"/>
    </row>
    <row r="81" spans="1:78" ht="13.2" customHeight="1">
      <c r="D81" s="271" t="s">
        <v>2023</v>
      </c>
      <c r="AB81" s="2318">
        <f>AB49-(AB57+AB79)</f>
        <v>0</v>
      </c>
      <c r="AC81" s="2318"/>
      <c r="AD81" s="2318"/>
      <c r="AE81" s="2318"/>
      <c r="AF81" s="2318"/>
    </row>
    <row r="82" spans="1:78" ht="13.2" customHeight="1">
      <c r="F82" s="369"/>
      <c r="J82" s="369" t="str">
        <f>IF(AB81&gt;0,"FUNDING GAP MUST NOT EXCEED ZERO","")</f>
        <v/>
      </c>
    </row>
    <row r="83" spans="1:78" ht="13.2" customHeight="1">
      <c r="D83" s="370"/>
    </row>
    <row r="84" spans="1:78" ht="13.2" customHeight="1" thickBot="1">
      <c r="A84" s="2283"/>
      <c r="B84" s="2283"/>
      <c r="C84" s="2283"/>
      <c r="D84" s="2283"/>
      <c r="E84" s="2283"/>
      <c r="F84" s="2283"/>
      <c r="G84" s="2283"/>
      <c r="H84" s="2283"/>
      <c r="I84" s="2283"/>
      <c r="J84" s="2283"/>
      <c r="K84" s="2283"/>
      <c r="L84" s="2283"/>
      <c r="M84" s="2283"/>
      <c r="N84" s="2283"/>
      <c r="O84" s="2283"/>
      <c r="P84" s="2283"/>
      <c r="Q84" s="2283"/>
      <c r="R84" s="2283"/>
      <c r="S84" s="2283"/>
      <c r="T84" s="2283"/>
      <c r="U84" s="2283"/>
      <c r="V84" s="2283"/>
      <c r="W84" s="2283"/>
      <c r="X84" s="2283"/>
      <c r="Y84" s="2283"/>
      <c r="Z84" s="2283"/>
      <c r="AA84" s="2283"/>
      <c r="AB84" s="2283"/>
      <c r="AC84" s="2283"/>
      <c r="AD84" s="2283"/>
      <c r="AE84" s="2283"/>
      <c r="AF84" s="2283"/>
      <c r="AG84" s="2283"/>
      <c r="AH84" s="2283"/>
      <c r="AI84" s="2283"/>
      <c r="AJ84" s="2283"/>
      <c r="AK84" s="2283"/>
      <c r="AL84" s="2283"/>
      <c r="AM84" s="2283"/>
      <c r="AN84" s="2283"/>
      <c r="AO84" s="2283"/>
      <c r="AP84" s="2283"/>
      <c r="AQ84" s="2283"/>
      <c r="AR84" s="2283"/>
      <c r="AS84" s="2283"/>
      <c r="AT84" s="2283"/>
      <c r="AU84" s="2283"/>
      <c r="AV84" s="2283"/>
      <c r="AW84" s="2283"/>
      <c r="AX84" s="2283"/>
      <c r="AY84" s="2283"/>
      <c r="AZ84" s="2283"/>
      <c r="BA84" s="2283"/>
      <c r="BB84" s="2283"/>
      <c r="BC84" s="2283"/>
      <c r="BD84" s="2283"/>
      <c r="BE84" s="2283"/>
      <c r="BF84" s="2283"/>
      <c r="BG84" s="2283"/>
      <c r="BH84" s="2283"/>
      <c r="BI84" s="2283"/>
      <c r="BJ84" s="2283"/>
      <c r="BK84" s="2283"/>
      <c r="BL84" s="2283"/>
      <c r="BM84" s="2283"/>
      <c r="BN84" s="2283"/>
      <c r="BO84" s="2283"/>
      <c r="BP84" s="2283"/>
      <c r="BQ84" s="2283"/>
      <c r="BR84" s="2283"/>
      <c r="BS84" s="2283"/>
      <c r="BT84" s="2283"/>
      <c r="BU84" s="2283"/>
      <c r="BV84" s="2283"/>
      <c r="BW84" s="2283"/>
      <c r="BX84" s="2283"/>
    </row>
    <row r="85" spans="1:78" ht="13.2" customHeight="1" thickTop="1"/>
    <row r="86" spans="1:78" ht="13.2" hidden="1" customHeight="1">
      <c r="A86" s="271"/>
      <c r="C86" s="115"/>
    </row>
    <row r="87" spans="1:78" ht="13.2" hidden="1" customHeight="1">
      <c r="D87" s="115"/>
      <c r="AB87" s="2284"/>
      <c r="AC87" s="2284"/>
      <c r="AD87" s="2284"/>
      <c r="AE87" s="2284"/>
      <c r="AF87" s="2284"/>
    </row>
    <row r="88" spans="1:78" ht="13.2" hidden="1" customHeight="1" thickBot="1">
      <c r="D88" s="115"/>
      <c r="AB88" s="2282"/>
      <c r="AC88" s="2282"/>
      <c r="AD88" s="2282"/>
      <c r="AE88" s="2282"/>
      <c r="AF88" s="2282"/>
      <c r="AO88" s="368"/>
      <c r="AP88" s="368"/>
      <c r="AQ88" s="368"/>
      <c r="AR88" s="368"/>
      <c r="AS88" s="368"/>
      <c r="AT88" s="368"/>
      <c r="AU88" s="368"/>
      <c r="AV88" s="368"/>
      <c r="AW88" s="368"/>
      <c r="AX88" s="368"/>
      <c r="AY88" s="368"/>
      <c r="AZ88" s="368"/>
      <c r="BA88" s="368"/>
      <c r="BB88" s="368"/>
      <c r="BC88" s="368"/>
      <c r="BD88" s="368"/>
      <c r="BE88" s="368"/>
      <c r="BF88" s="368"/>
      <c r="BG88" s="368"/>
      <c r="BH88" s="368"/>
      <c r="BI88" s="368"/>
      <c r="BJ88" s="368"/>
      <c r="BK88" s="368"/>
      <c r="BL88" s="368"/>
      <c r="BM88" s="368"/>
      <c r="BN88" s="368"/>
      <c r="BO88" s="368"/>
      <c r="BP88" s="368"/>
      <c r="BQ88" s="368"/>
      <c r="BR88" s="368"/>
      <c r="BS88" s="368"/>
      <c r="BT88" s="368"/>
      <c r="BU88" s="368"/>
      <c r="BV88" s="368"/>
      <c r="BW88" s="368"/>
      <c r="BX88" s="368"/>
      <c r="BY88" s="368"/>
      <c r="BZ88" s="368"/>
    </row>
    <row r="89" spans="1:78" ht="13.2"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30" zoomScale="120" zoomScaleNormal="120" workbookViewId="0">
      <selection activeCell="T127" sqref="T127"/>
    </sheetView>
  </sheetViews>
  <sheetFormatPr defaultColWidth="0" defaultRowHeight="13.2" zeroHeight="1"/>
  <cols>
    <col min="1" max="1" width="2.6640625" style="11" customWidth="1"/>
    <col min="2" max="3" width="2.44140625" style="11" customWidth="1"/>
    <col min="4" max="4" width="3.33203125" style="11" customWidth="1"/>
    <col min="5" max="5" width="3.44140625" style="11" customWidth="1"/>
    <col min="6" max="6" width="2.6640625" style="11" customWidth="1"/>
    <col min="7" max="14" width="2.44140625" style="11" customWidth="1"/>
    <col min="15" max="15" width="2.6640625" style="11" customWidth="1"/>
    <col min="16" max="16" width="2.44140625" style="11" customWidth="1"/>
    <col min="17" max="17" width="3.6640625" style="11" customWidth="1"/>
    <col min="18" max="18" width="4.5546875" style="11" customWidth="1"/>
    <col min="19" max="19" width="3.33203125" style="11" customWidth="1"/>
    <col min="20" max="26" width="2.44140625" style="11" customWidth="1"/>
    <col min="27" max="30" width="2.5546875" style="11" customWidth="1"/>
    <col min="31" max="32" width="2.44140625" style="11" customWidth="1"/>
    <col min="33" max="33" width="3.44140625" style="11" customWidth="1"/>
    <col min="34" max="36" width="2.44140625" style="11" customWidth="1"/>
    <col min="37" max="37" width="5.5546875" style="11" customWidth="1"/>
    <col min="38" max="38" width="2.44140625" style="11" customWidth="1"/>
    <col min="39" max="39" width="3.44140625" style="11" customWidth="1"/>
    <col min="40" max="40" width="5.5546875" style="380" customWidth="1"/>
    <col min="41" max="41" width="5.5546875" style="23" hidden="1" customWidth="1"/>
    <col min="42" max="45" width="5.5546875" style="11" hidden="1" customWidth="1"/>
    <col min="46" max="46" width="10.6640625" style="11" hidden="1" customWidth="1"/>
    <col min="47" max="48" width="5.5546875" style="11" hidden="1" customWidth="1"/>
    <col min="49" max="49" width="8.6640625" style="11" hidden="1" customWidth="1"/>
    <col min="50" max="50" width="7.44140625" style="11" hidden="1" customWidth="1"/>
    <col min="51" max="55" width="5.5546875" style="11" hidden="1" customWidth="1"/>
    <col min="56" max="60" width="5.5546875" style="25" hidden="1" customWidth="1"/>
    <col min="61" max="81" width="5.5546875" style="11" hidden="1" customWidth="1"/>
    <col min="82" max="16384" width="9.33203125" style="11" hidden="1"/>
  </cols>
  <sheetData>
    <row r="1" spans="1:41" ht="15.75" customHeight="1">
      <c r="A1" s="2567" t="s">
        <v>2036</v>
      </c>
      <c r="B1" s="2567"/>
      <c r="C1" s="2567"/>
      <c r="D1" s="2567"/>
      <c r="E1" s="2567"/>
      <c r="F1" s="2567"/>
      <c r="G1" s="2567"/>
      <c r="H1" s="2567"/>
      <c r="I1" s="2567"/>
      <c r="J1" s="2567"/>
      <c r="K1" s="2567"/>
      <c r="L1" s="2567"/>
      <c r="M1" s="2567"/>
      <c r="N1" s="2567"/>
      <c r="O1" s="2567"/>
      <c r="P1" s="2567"/>
      <c r="Q1" s="2567"/>
      <c r="R1" s="2567"/>
      <c r="S1" s="2567"/>
      <c r="T1" s="2567"/>
      <c r="U1" s="2567"/>
      <c r="V1" s="2567"/>
      <c r="W1" s="2567"/>
      <c r="X1" s="2567"/>
      <c r="Y1" s="2567"/>
      <c r="Z1" s="2567"/>
      <c r="AA1" s="2567"/>
      <c r="AB1" s="2567"/>
      <c r="AC1" s="2567"/>
      <c r="AD1" s="2567"/>
      <c r="AE1" s="2567"/>
      <c r="AF1" s="2567"/>
      <c r="AG1" s="2567"/>
      <c r="AH1" s="2567"/>
      <c r="AI1" s="2567"/>
      <c r="AJ1" s="2567"/>
      <c r="AK1" s="2567"/>
      <c r="AL1" s="2567"/>
      <c r="AM1" s="2567"/>
    </row>
    <row r="2" spans="1:41" s="382" customFormat="1" ht="12.75" customHeight="1" thickBot="1">
      <c r="A2" s="2568"/>
      <c r="B2" s="2568"/>
      <c r="C2" s="2568"/>
      <c r="D2" s="2568"/>
      <c r="E2" s="2568"/>
      <c r="F2" s="2568"/>
      <c r="G2" s="2568"/>
      <c r="H2" s="2568"/>
      <c r="I2" s="2568"/>
      <c r="J2" s="2568"/>
      <c r="K2" s="2568"/>
      <c r="L2" s="2568"/>
      <c r="M2" s="2568"/>
      <c r="N2" s="2568"/>
      <c r="O2" s="2568"/>
      <c r="P2" s="2568"/>
      <c r="Q2" s="2568"/>
      <c r="R2" s="2568"/>
      <c r="S2" s="2568"/>
      <c r="T2" s="2568"/>
      <c r="U2" s="2568"/>
      <c r="V2" s="2568"/>
      <c r="W2" s="2568"/>
      <c r="X2" s="2568"/>
      <c r="Y2" s="2568"/>
      <c r="Z2" s="2568"/>
      <c r="AA2" s="2568"/>
      <c r="AB2" s="2568"/>
      <c r="AC2" s="2568"/>
      <c r="AD2" s="2568"/>
      <c r="AE2" s="2568"/>
      <c r="AF2" s="2568"/>
      <c r="AG2" s="2568"/>
      <c r="AH2" s="2568"/>
      <c r="AI2" s="2568"/>
      <c r="AJ2" s="2568"/>
      <c r="AK2" s="2568"/>
      <c r="AL2" s="2568"/>
      <c r="AM2" s="2568"/>
      <c r="AN2" s="381"/>
    </row>
    <row r="3" spans="1:41" s="382" customFormat="1" ht="12.75" customHeight="1" thickTop="1">
      <c r="A3" s="383"/>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1"/>
    </row>
    <row r="4" spans="1:41" s="382" customFormat="1" ht="12.75" customHeight="1">
      <c r="A4" s="384" t="s">
        <v>2037</v>
      </c>
      <c r="B4" s="385" t="s">
        <v>2038</v>
      </c>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1"/>
    </row>
    <row r="5" spans="1:41" s="382" customFormat="1" ht="12.75" customHeight="1" thickBot="1">
      <c r="A5" s="384"/>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1"/>
    </row>
    <row r="6" spans="1:41" s="382" customFormat="1" ht="12.75" customHeight="1" thickTop="1">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8"/>
      <c r="AN6" s="381"/>
    </row>
    <row r="7" spans="1:41" s="382" customFormat="1" ht="12.75" customHeight="1">
      <c r="A7" s="384" t="s">
        <v>2039</v>
      </c>
      <c r="B7" s="385" t="s">
        <v>2040</v>
      </c>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2396" t="s">
        <v>2041</v>
      </c>
      <c r="AF7" s="2396"/>
      <c r="AG7" s="2396"/>
      <c r="AH7" s="2396"/>
      <c r="AI7" s="2396"/>
      <c r="AJ7" s="2396"/>
      <c r="AK7" s="2396"/>
      <c r="AL7" s="386"/>
      <c r="AM7" s="386"/>
      <c r="AN7" s="381"/>
    </row>
    <row r="8" spans="1:41"/>
    <row r="9" spans="1:41" s="382" customFormat="1" ht="12.75" customHeight="1">
      <c r="A9" s="385"/>
      <c r="B9" s="385" t="s">
        <v>2042</v>
      </c>
      <c r="C9" s="390"/>
      <c r="D9" s="390"/>
      <c r="E9" s="397"/>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1"/>
      <c r="AO9" s="396"/>
    </row>
    <row r="10" spans="1:41" s="382" customFormat="1" ht="12.75" customHeight="1">
      <c r="A10" s="390"/>
      <c r="B10" s="390"/>
      <c r="C10" s="390"/>
      <c r="D10" s="390"/>
      <c r="E10" s="398"/>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1"/>
      <c r="AO10" s="396"/>
    </row>
    <row r="11" spans="1:41" s="382" customFormat="1" ht="12.75" customHeight="1">
      <c r="A11" s="386"/>
      <c r="B11" s="2538" t="s">
        <v>829</v>
      </c>
      <c r="C11" s="2538"/>
      <c r="D11" s="386"/>
      <c r="E11" s="2399" t="s">
        <v>2043</v>
      </c>
      <c r="F11" s="2400"/>
      <c r="G11" s="2400"/>
      <c r="H11" s="2400"/>
      <c r="I11" s="2400"/>
      <c r="J11" s="2400"/>
      <c r="K11" s="2400"/>
      <c r="L11" s="2400"/>
      <c r="M11" s="2400"/>
      <c r="N11" s="2400"/>
      <c r="O11" s="2400"/>
      <c r="P11" s="2400"/>
      <c r="Q11" s="2400"/>
      <c r="R11" s="2400"/>
      <c r="S11" s="2400"/>
      <c r="T11" s="2400"/>
      <c r="U11" s="2400"/>
      <c r="V11" s="2400"/>
      <c r="W11" s="2400"/>
      <c r="X11" s="2400"/>
      <c r="Y11" s="2400"/>
      <c r="Z11" s="2400"/>
      <c r="AA11" s="2400"/>
      <c r="AB11" s="2400"/>
      <c r="AC11" s="2400"/>
      <c r="AD11" s="2400"/>
      <c r="AE11" s="2400"/>
      <c r="AF11" s="2400"/>
      <c r="AG11" s="2400"/>
      <c r="AH11" s="2400"/>
      <c r="AI11" s="2400"/>
      <c r="AJ11" s="2401"/>
      <c r="AK11" s="386"/>
      <c r="AL11" s="386"/>
      <c r="AM11" s="386"/>
      <c r="AN11" s="381"/>
      <c r="AO11" s="399"/>
    </row>
    <row r="12" spans="1:41" s="382" customFormat="1" ht="12.75" customHeight="1">
      <c r="A12" s="386"/>
      <c r="D12" s="390"/>
      <c r="E12" s="2402"/>
      <c r="F12" s="2403"/>
      <c r="G12" s="2403"/>
      <c r="H12" s="2403"/>
      <c r="I12" s="2403"/>
      <c r="J12" s="2403"/>
      <c r="K12" s="2403"/>
      <c r="L12" s="2403"/>
      <c r="M12" s="2403"/>
      <c r="N12" s="2403"/>
      <c r="O12" s="2403"/>
      <c r="P12" s="2403"/>
      <c r="Q12" s="2403"/>
      <c r="R12" s="2403"/>
      <c r="S12" s="2403"/>
      <c r="T12" s="2403"/>
      <c r="U12" s="2403"/>
      <c r="V12" s="2403"/>
      <c r="W12" s="2403"/>
      <c r="X12" s="2403"/>
      <c r="Y12" s="2403"/>
      <c r="Z12" s="2403"/>
      <c r="AA12" s="2403"/>
      <c r="AB12" s="2403"/>
      <c r="AC12" s="2403"/>
      <c r="AD12" s="2403"/>
      <c r="AE12" s="2403"/>
      <c r="AF12" s="2403"/>
      <c r="AG12" s="2403"/>
      <c r="AH12" s="2403"/>
      <c r="AI12" s="2403"/>
      <c r="AJ12" s="2404"/>
      <c r="AK12" s="386"/>
      <c r="AL12" s="386"/>
      <c r="AM12" s="386"/>
      <c r="AN12" s="381"/>
      <c r="AO12" s="399"/>
    </row>
    <row r="13" spans="1:41" s="382" customFormat="1" ht="12.75" customHeight="1">
      <c r="A13" s="386"/>
      <c r="D13" s="386"/>
      <c r="E13" s="2555"/>
      <c r="F13" s="2556"/>
      <c r="G13" s="2556"/>
      <c r="H13" s="2556"/>
      <c r="I13" s="2556"/>
      <c r="J13" s="2556"/>
      <c r="K13" s="2556"/>
      <c r="L13" s="2556"/>
      <c r="M13" s="2556"/>
      <c r="N13" s="2556"/>
      <c r="O13" s="2556"/>
      <c r="P13" s="2556"/>
      <c r="Q13" s="2556"/>
      <c r="R13" s="2556"/>
      <c r="S13" s="2556"/>
      <c r="T13" s="2556"/>
      <c r="U13" s="2556"/>
      <c r="V13" s="2556"/>
      <c r="W13" s="2556"/>
      <c r="X13" s="2556"/>
      <c r="Y13" s="2556"/>
      <c r="Z13" s="2556"/>
      <c r="AA13" s="2556"/>
      <c r="AB13" s="2556"/>
      <c r="AC13" s="2556"/>
      <c r="AD13" s="2556"/>
      <c r="AE13" s="2556"/>
      <c r="AF13" s="2556"/>
      <c r="AG13" s="2556"/>
      <c r="AH13" s="2556"/>
      <c r="AI13" s="2556"/>
      <c r="AJ13" s="2557"/>
      <c r="AK13" s="386"/>
      <c r="AL13" s="386"/>
      <c r="AM13" s="386"/>
      <c r="AN13" s="381"/>
    </row>
    <row r="14" spans="1:41" s="382" customFormat="1" ht="12.75" customHeight="1">
      <c r="A14" s="386"/>
      <c r="B14" s="386"/>
      <c r="C14" s="386"/>
      <c r="D14" s="390"/>
      <c r="E14" s="398"/>
      <c r="F14" s="396"/>
      <c r="G14" s="39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1"/>
    </row>
    <row r="15" spans="1:41" s="382" customFormat="1" ht="12.75" customHeight="1">
      <c r="A15" s="386"/>
      <c r="B15" s="2538" t="s">
        <v>829</v>
      </c>
      <c r="C15" s="2538"/>
      <c r="D15" s="386"/>
      <c r="E15" s="2399" t="s">
        <v>2044</v>
      </c>
      <c r="F15" s="2400"/>
      <c r="G15" s="2400"/>
      <c r="H15" s="2400"/>
      <c r="I15" s="2400"/>
      <c r="J15" s="2400"/>
      <c r="K15" s="2400"/>
      <c r="L15" s="2400"/>
      <c r="M15" s="2400"/>
      <c r="N15" s="2400"/>
      <c r="O15" s="2400"/>
      <c r="P15" s="2400"/>
      <c r="Q15" s="2400"/>
      <c r="R15" s="2400"/>
      <c r="S15" s="2400"/>
      <c r="T15" s="2400"/>
      <c r="U15" s="2400"/>
      <c r="V15" s="2400"/>
      <c r="W15" s="2400"/>
      <c r="X15" s="2400"/>
      <c r="Y15" s="2400"/>
      <c r="Z15" s="2400"/>
      <c r="AA15" s="2400"/>
      <c r="AB15" s="2400"/>
      <c r="AC15" s="2400"/>
      <c r="AD15" s="2400"/>
      <c r="AE15" s="2400"/>
      <c r="AF15" s="2400"/>
      <c r="AG15" s="2400"/>
      <c r="AH15" s="2400"/>
      <c r="AI15" s="2400"/>
      <c r="AJ15" s="2401"/>
      <c r="AK15" s="386"/>
      <c r="AL15" s="386"/>
      <c r="AM15" s="386"/>
      <c r="AN15" s="381"/>
    </row>
    <row r="16" spans="1:41" s="382" customFormat="1" ht="12.75" customHeight="1">
      <c r="A16" s="386"/>
      <c r="B16" s="386"/>
      <c r="C16" s="386"/>
      <c r="D16" s="386"/>
      <c r="E16" s="2402"/>
      <c r="F16" s="2403"/>
      <c r="G16" s="2403"/>
      <c r="H16" s="2403"/>
      <c r="I16" s="2403"/>
      <c r="J16" s="2403"/>
      <c r="K16" s="2403"/>
      <c r="L16" s="2403"/>
      <c r="M16" s="2403"/>
      <c r="N16" s="2403"/>
      <c r="O16" s="2403"/>
      <c r="P16" s="2403"/>
      <c r="Q16" s="2403"/>
      <c r="R16" s="2403"/>
      <c r="S16" s="2403"/>
      <c r="T16" s="2403"/>
      <c r="U16" s="2403"/>
      <c r="V16" s="2403"/>
      <c r="W16" s="2403"/>
      <c r="X16" s="2403"/>
      <c r="Y16" s="2403"/>
      <c r="Z16" s="2403"/>
      <c r="AA16" s="2403"/>
      <c r="AB16" s="2403"/>
      <c r="AC16" s="2403"/>
      <c r="AD16" s="2403"/>
      <c r="AE16" s="2403"/>
      <c r="AF16" s="2403"/>
      <c r="AG16" s="2403"/>
      <c r="AH16" s="2403"/>
      <c r="AI16" s="2403"/>
      <c r="AJ16" s="2404"/>
      <c r="AK16" s="386"/>
      <c r="AL16" s="386"/>
      <c r="AM16" s="386"/>
      <c r="AN16" s="381"/>
    </row>
    <row r="17" spans="1:50" s="382" customFormat="1" ht="12.75" customHeight="1">
      <c r="A17" s="386"/>
      <c r="B17" s="386"/>
      <c r="C17" s="912"/>
      <c r="D17" s="386"/>
      <c r="E17" s="2555"/>
      <c r="F17" s="2556"/>
      <c r="G17" s="2556"/>
      <c r="H17" s="2556"/>
      <c r="I17" s="2556"/>
      <c r="J17" s="2556"/>
      <c r="K17" s="2556"/>
      <c r="L17" s="2556"/>
      <c r="M17" s="2556"/>
      <c r="N17" s="2556"/>
      <c r="O17" s="2556"/>
      <c r="P17" s="2556"/>
      <c r="Q17" s="2556"/>
      <c r="R17" s="2556"/>
      <c r="S17" s="2556"/>
      <c r="T17" s="2556"/>
      <c r="U17" s="2556"/>
      <c r="V17" s="2556"/>
      <c r="W17" s="2556"/>
      <c r="X17" s="2556"/>
      <c r="Y17" s="2556"/>
      <c r="Z17" s="2556"/>
      <c r="AA17" s="2556"/>
      <c r="AB17" s="2556"/>
      <c r="AC17" s="2556"/>
      <c r="AD17" s="2556"/>
      <c r="AE17" s="2556"/>
      <c r="AF17" s="2556"/>
      <c r="AG17" s="2556"/>
      <c r="AH17" s="2556"/>
      <c r="AI17" s="2556"/>
      <c r="AJ17" s="2557"/>
      <c r="AK17" s="386"/>
      <c r="AL17" s="386"/>
      <c r="AM17" s="386"/>
      <c r="AN17" s="381"/>
      <c r="AO17" s="396"/>
    </row>
    <row r="18" spans="1:50" s="382" customFormat="1" ht="12.75" customHeight="1">
      <c r="A18" s="386"/>
      <c r="B18" s="386"/>
      <c r="C18" s="386"/>
      <c r="D18" s="390"/>
      <c r="E18" s="400"/>
      <c r="F18" s="396"/>
      <c r="G18" s="39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1"/>
    </row>
    <row r="19" spans="1:50" s="382" customFormat="1" ht="12.75" customHeight="1">
      <c r="A19" s="386"/>
      <c r="B19" s="2538" t="s">
        <v>829</v>
      </c>
      <c r="C19" s="2538"/>
      <c r="D19" s="386"/>
      <c r="E19" s="2399" t="s">
        <v>2045</v>
      </c>
      <c r="F19" s="2400"/>
      <c r="G19" s="2400"/>
      <c r="H19" s="2400"/>
      <c r="I19" s="2400"/>
      <c r="J19" s="2400"/>
      <c r="K19" s="2400"/>
      <c r="L19" s="2400"/>
      <c r="M19" s="2400"/>
      <c r="N19" s="2400"/>
      <c r="O19" s="2400"/>
      <c r="P19" s="2400"/>
      <c r="Q19" s="2400"/>
      <c r="R19" s="2400"/>
      <c r="S19" s="2400"/>
      <c r="T19" s="2400"/>
      <c r="U19" s="2400"/>
      <c r="V19" s="2400"/>
      <c r="W19" s="2400"/>
      <c r="X19" s="2400"/>
      <c r="Y19" s="2400"/>
      <c r="Z19" s="2400"/>
      <c r="AA19" s="2400"/>
      <c r="AB19" s="2400"/>
      <c r="AC19" s="2400"/>
      <c r="AD19" s="2400"/>
      <c r="AE19" s="2400"/>
      <c r="AF19" s="2400"/>
      <c r="AG19" s="2400"/>
      <c r="AH19" s="2400"/>
      <c r="AI19" s="2400"/>
      <c r="AJ19" s="2401"/>
      <c r="AK19" s="386"/>
      <c r="AL19" s="386"/>
      <c r="AM19" s="386"/>
      <c r="AN19" s="381"/>
    </row>
    <row r="20" spans="1:50" s="382" customFormat="1" ht="12.75" customHeight="1">
      <c r="A20" s="386"/>
      <c r="B20" s="390"/>
      <c r="C20" s="390"/>
      <c r="D20" s="390"/>
      <c r="E20" s="2555"/>
      <c r="F20" s="2556"/>
      <c r="G20" s="2556"/>
      <c r="H20" s="2556"/>
      <c r="I20" s="2556"/>
      <c r="J20" s="2556"/>
      <c r="K20" s="2556"/>
      <c r="L20" s="2556"/>
      <c r="M20" s="2556"/>
      <c r="N20" s="2556"/>
      <c r="O20" s="2556"/>
      <c r="P20" s="2556"/>
      <c r="Q20" s="2556"/>
      <c r="R20" s="2556"/>
      <c r="S20" s="2556"/>
      <c r="T20" s="2556"/>
      <c r="U20" s="2556"/>
      <c r="V20" s="2556"/>
      <c r="W20" s="2556"/>
      <c r="X20" s="2556"/>
      <c r="Y20" s="2556"/>
      <c r="Z20" s="2556"/>
      <c r="AA20" s="2556"/>
      <c r="AB20" s="2556"/>
      <c r="AC20" s="2556"/>
      <c r="AD20" s="2556"/>
      <c r="AE20" s="2556"/>
      <c r="AF20" s="2556"/>
      <c r="AG20" s="2556"/>
      <c r="AH20" s="2556"/>
      <c r="AI20" s="2556"/>
      <c r="AJ20" s="2557"/>
      <c r="AK20" s="386"/>
      <c r="AL20" s="386"/>
      <c r="AM20" s="386"/>
      <c r="AN20" s="381"/>
      <c r="AO20" s="382">
        <f>IF(AND(B11="Yes",B15="Yes",B19="Yes"),10,0)</f>
        <v>0</v>
      </c>
      <c r="AP20" s="382" t="s">
        <v>2046</v>
      </c>
      <c r="AX20" s="385"/>
    </row>
    <row r="21" spans="1:50" s="382" customFormat="1" ht="12.75" customHeight="1">
      <c r="A21" s="386"/>
      <c r="B21" s="390"/>
      <c r="C21" s="390"/>
      <c r="D21" s="390"/>
      <c r="E21" s="1148"/>
      <c r="F21" s="1148"/>
      <c r="G21" s="1148"/>
      <c r="H21" s="1148"/>
      <c r="I21" s="1148"/>
      <c r="J21" s="1148"/>
      <c r="K21" s="1148"/>
      <c r="L21" s="1148"/>
      <c r="M21" s="1148"/>
      <c r="N21" s="1148"/>
      <c r="O21" s="1148"/>
      <c r="P21" s="1148"/>
      <c r="Q21" s="1148"/>
      <c r="R21" s="1148"/>
      <c r="S21" s="1148"/>
      <c r="T21" s="1148"/>
      <c r="U21" s="1148"/>
      <c r="V21" s="1148"/>
      <c r="W21" s="1148"/>
      <c r="X21" s="1148"/>
      <c r="Y21" s="1148"/>
      <c r="Z21" s="1148"/>
      <c r="AA21" s="1148"/>
      <c r="AB21" s="1148"/>
      <c r="AC21" s="1148"/>
      <c r="AD21" s="1148"/>
      <c r="AE21" s="1148"/>
      <c r="AF21" s="1148"/>
      <c r="AG21" s="1148"/>
      <c r="AH21" s="1148"/>
      <c r="AI21" s="1148"/>
      <c r="AJ21" s="1148"/>
      <c r="AK21" s="386"/>
      <c r="AL21" s="386"/>
      <c r="AM21" s="386"/>
      <c r="AN21" s="381"/>
      <c r="AX21" s="385"/>
    </row>
    <row r="22" spans="1:50" s="382" customFormat="1" ht="12.75" customHeight="1">
      <c r="A22" s="384"/>
      <c r="B22" s="385" t="s">
        <v>2047</v>
      </c>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1141"/>
      <c r="AF22" s="1141"/>
      <c r="AG22" s="1141"/>
      <c r="AH22" s="1141"/>
      <c r="AI22" s="1141"/>
      <c r="AJ22" s="1141"/>
      <c r="AK22" s="1141"/>
      <c r="AL22" s="386"/>
      <c r="AM22" s="386"/>
      <c r="AN22" s="381"/>
    </row>
    <row r="23" spans="1:50" s="382" customFormat="1" ht="12.75" customHeight="1">
      <c r="A23" s="386"/>
      <c r="B23" s="390"/>
      <c r="C23" s="390"/>
      <c r="D23" s="390"/>
      <c r="E23" s="400"/>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1"/>
      <c r="AX23" s="385"/>
    </row>
    <row r="24" spans="1:50" s="382" customFormat="1" ht="12.75" customHeight="1">
      <c r="A24" s="384"/>
      <c r="C24" s="971" t="s">
        <v>2048</v>
      </c>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1141"/>
      <c r="AF24" s="1141"/>
      <c r="AG24" s="1141"/>
      <c r="AH24" s="1141"/>
      <c r="AI24" s="1141"/>
      <c r="AJ24" s="1141"/>
      <c r="AK24" s="1141"/>
      <c r="AL24" s="386"/>
      <c r="AM24" s="386"/>
      <c r="AN24" s="381"/>
    </row>
    <row r="25" spans="1:50" s="382" customFormat="1" ht="12.75" customHeight="1">
      <c r="A25" s="386"/>
      <c r="D25" s="912"/>
      <c r="E25" s="912"/>
      <c r="F25" s="912"/>
      <c r="G25" s="912"/>
      <c r="H25" s="912"/>
      <c r="I25" s="912"/>
      <c r="J25" s="912"/>
      <c r="K25" s="912"/>
      <c r="L25" s="912"/>
      <c r="M25" s="912"/>
      <c r="N25" s="912"/>
      <c r="O25" s="912"/>
      <c r="P25" s="912"/>
      <c r="Q25" s="912"/>
      <c r="R25" s="912"/>
      <c r="S25" s="912"/>
      <c r="T25" s="912"/>
      <c r="U25" s="912"/>
      <c r="V25" s="912"/>
      <c r="W25" s="912"/>
      <c r="X25" s="912"/>
      <c r="Y25" s="912"/>
      <c r="Z25" s="912"/>
      <c r="AA25" s="912"/>
      <c r="AB25" s="912"/>
      <c r="AC25" s="912"/>
      <c r="AD25" s="912"/>
      <c r="AE25" s="912"/>
      <c r="AF25" s="912"/>
      <c r="AG25" s="912"/>
      <c r="AH25" s="912"/>
      <c r="AI25" s="912"/>
      <c r="AJ25" s="912"/>
      <c r="AK25" s="386"/>
      <c r="AL25" s="386"/>
      <c r="AM25" s="386"/>
      <c r="AN25" s="381"/>
      <c r="AO25" s="1126"/>
      <c r="AP25" s="389"/>
    </row>
    <row r="26" spans="1:50" s="382" customFormat="1" ht="12.75" customHeight="1">
      <c r="A26" s="386"/>
      <c r="B26" s="2538" t="s">
        <v>829</v>
      </c>
      <c r="C26" s="2538"/>
      <c r="D26" s="390"/>
      <c r="E26" s="391" t="s">
        <v>2049</v>
      </c>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2569"/>
      <c r="AH26" s="2569"/>
      <c r="AI26" s="2569"/>
      <c r="AJ26" s="2570"/>
      <c r="AK26" s="386"/>
      <c r="AL26" s="386"/>
      <c r="AM26" s="386"/>
      <c r="AN26" s="381"/>
      <c r="AO26" s="382">
        <f>IF($B26="yes",20,0)</f>
        <v>0</v>
      </c>
      <c r="AP26" s="11" t="s">
        <v>2046</v>
      </c>
    </row>
    <row r="27" spans="1:50" s="382" customFormat="1" ht="12.75" customHeight="1">
      <c r="A27" s="386"/>
      <c r="B27" s="386"/>
      <c r="C27" s="386"/>
      <c r="D27" s="11"/>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1"/>
      <c r="AO27" s="393"/>
      <c r="AP27" s="11"/>
    </row>
    <row r="28" spans="1:50" s="382" customFormat="1" ht="12.75" customHeight="1">
      <c r="A28" s="386"/>
      <c r="B28" s="386"/>
      <c r="C28" s="970" t="s">
        <v>2050</v>
      </c>
      <c r="D28" s="393"/>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1"/>
      <c r="AO28" s="393"/>
      <c r="AP28" s="11"/>
    </row>
    <row r="29" spans="1:50" s="382" customFormat="1" ht="12.75" customHeight="1">
      <c r="A29" s="386"/>
      <c r="B29" s="386"/>
      <c r="C29" s="970"/>
      <c r="D29" s="393"/>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1"/>
      <c r="AO29" s="393"/>
      <c r="AP29" s="11"/>
    </row>
    <row r="30" spans="1:50" s="382" customFormat="1" ht="12.75" customHeight="1">
      <c r="A30" s="386"/>
      <c r="B30" s="2538" t="s">
        <v>829</v>
      </c>
      <c r="C30" s="2538"/>
      <c r="D30" s="390"/>
      <c r="E30" s="2571" t="s">
        <v>2051</v>
      </c>
      <c r="F30" s="2572"/>
      <c r="G30" s="2572"/>
      <c r="H30" s="2572"/>
      <c r="I30" s="2572"/>
      <c r="J30" s="2572"/>
      <c r="K30" s="2572"/>
      <c r="L30" s="2572"/>
      <c r="M30" s="2572"/>
      <c r="N30" s="2572"/>
      <c r="O30" s="2572"/>
      <c r="P30" s="2572"/>
      <c r="Q30" s="2572"/>
      <c r="R30" s="2572"/>
      <c r="S30" s="2572"/>
      <c r="T30" s="2572"/>
      <c r="U30" s="2572"/>
      <c r="V30" s="2572"/>
      <c r="W30" s="2572"/>
      <c r="X30" s="2572"/>
      <c r="Y30" s="2572"/>
      <c r="Z30" s="2572"/>
      <c r="AA30" s="2572"/>
      <c r="AB30" s="2572"/>
      <c r="AC30" s="2572"/>
      <c r="AD30" s="2572"/>
      <c r="AE30" s="2572"/>
      <c r="AF30" s="2572"/>
      <c r="AG30" s="2572"/>
      <c r="AH30" s="2572"/>
      <c r="AI30" s="2572"/>
      <c r="AJ30" s="2573"/>
      <c r="AK30" s="386"/>
      <c r="AL30" s="386"/>
      <c r="AM30" s="386"/>
      <c r="AN30" s="381"/>
      <c r="AO30" s="393">
        <f>IF($B30="yes",9,0)</f>
        <v>0</v>
      </c>
    </row>
    <row r="31" spans="1:50" s="382" customFormat="1" ht="12.75" customHeight="1">
      <c r="A31" s="386"/>
      <c r="B31" s="386"/>
      <c r="C31" s="386"/>
      <c r="E31" s="2577"/>
      <c r="F31" s="2578"/>
      <c r="G31" s="2578"/>
      <c r="H31" s="2578"/>
      <c r="I31" s="2578"/>
      <c r="J31" s="2578"/>
      <c r="K31" s="2578"/>
      <c r="L31" s="2578"/>
      <c r="M31" s="2578"/>
      <c r="N31" s="2578"/>
      <c r="O31" s="2578"/>
      <c r="P31" s="2578"/>
      <c r="Q31" s="2578"/>
      <c r="R31" s="2578"/>
      <c r="S31" s="2578"/>
      <c r="T31" s="2578"/>
      <c r="U31" s="2578"/>
      <c r="V31" s="2578"/>
      <c r="W31" s="2578"/>
      <c r="X31" s="2578"/>
      <c r="Y31" s="2578"/>
      <c r="Z31" s="2578"/>
      <c r="AA31" s="2578"/>
      <c r="AB31" s="2578"/>
      <c r="AC31" s="2578"/>
      <c r="AD31" s="2578"/>
      <c r="AE31" s="2578"/>
      <c r="AF31" s="2578"/>
      <c r="AG31" s="2578"/>
      <c r="AH31" s="2578"/>
      <c r="AI31" s="2578"/>
      <c r="AJ31" s="2579"/>
      <c r="AK31" s="386"/>
      <c r="AL31" s="386"/>
      <c r="AM31" s="386"/>
      <c r="AN31" s="381"/>
      <c r="AO31" s="393">
        <f>IF($B33="yes",9,0)</f>
        <v>0</v>
      </c>
    </row>
    <row r="32" spans="1:50" s="382" customFormat="1" ht="12.75" customHeight="1">
      <c r="A32" s="386"/>
      <c r="B32" s="386"/>
      <c r="C32" s="386"/>
      <c r="F32" s="1139"/>
      <c r="G32" s="1139"/>
      <c r="H32" s="1139"/>
      <c r="I32" s="1139"/>
      <c r="J32" s="1139"/>
      <c r="K32" s="1139"/>
      <c r="L32" s="1139"/>
      <c r="M32" s="1139"/>
      <c r="N32" s="1139"/>
      <c r="O32" s="1139"/>
      <c r="P32" s="1139"/>
      <c r="Q32" s="1139"/>
      <c r="R32" s="1139"/>
      <c r="S32" s="1139"/>
      <c r="T32" s="1139"/>
      <c r="U32" s="1139"/>
      <c r="V32" s="1139"/>
      <c r="W32" s="1139"/>
      <c r="X32" s="1139"/>
      <c r="Y32" s="1139"/>
      <c r="Z32" s="1139"/>
      <c r="AA32" s="1139"/>
      <c r="AB32" s="1139"/>
      <c r="AC32" s="1139"/>
      <c r="AD32" s="1139"/>
      <c r="AE32" s="1139"/>
      <c r="AF32" s="1139"/>
      <c r="AG32" s="1139"/>
      <c r="AH32" s="1139"/>
      <c r="AI32" s="1139"/>
      <c r="AJ32" s="1139"/>
      <c r="AK32" s="386"/>
      <c r="AL32" s="386"/>
      <c r="AM32" s="386"/>
      <c r="AN32" s="381"/>
      <c r="AO32" s="393">
        <f>IF($B37="yes",9,0)</f>
        <v>0</v>
      </c>
    </row>
    <row r="33" spans="1:43" s="382" customFormat="1" ht="12.75" customHeight="1">
      <c r="A33" s="386"/>
      <c r="B33" s="2538" t="s">
        <v>829</v>
      </c>
      <c r="C33" s="2538"/>
      <c r="D33" s="390"/>
      <c r="E33" s="2571" t="s">
        <v>2052</v>
      </c>
      <c r="F33" s="2572"/>
      <c r="G33" s="2572"/>
      <c r="H33" s="2572"/>
      <c r="I33" s="2572"/>
      <c r="J33" s="2572"/>
      <c r="K33" s="2572"/>
      <c r="L33" s="2572"/>
      <c r="M33" s="2572"/>
      <c r="N33" s="2572"/>
      <c r="O33" s="2572"/>
      <c r="P33" s="2572"/>
      <c r="Q33" s="2572"/>
      <c r="R33" s="2572"/>
      <c r="S33" s="2572"/>
      <c r="T33" s="2572"/>
      <c r="U33" s="2572"/>
      <c r="V33" s="2572"/>
      <c r="W33" s="2572"/>
      <c r="X33" s="2572"/>
      <c r="Y33" s="2572"/>
      <c r="Z33" s="2572"/>
      <c r="AA33" s="2572"/>
      <c r="AB33" s="2572"/>
      <c r="AC33" s="2572"/>
      <c r="AD33" s="2572"/>
      <c r="AE33" s="2572"/>
      <c r="AF33" s="2572"/>
      <c r="AG33" s="2572"/>
      <c r="AH33" s="2572"/>
      <c r="AI33" s="2572"/>
      <c r="AJ33" s="2573"/>
      <c r="AK33" s="386"/>
      <c r="AL33" s="386"/>
      <c r="AM33" s="386"/>
      <c r="AN33" s="381"/>
      <c r="AO33" s="393">
        <f>IF($B39="yes",9,0)</f>
        <v>0</v>
      </c>
    </row>
    <row r="34" spans="1:43" s="382" customFormat="1" ht="12.75" customHeight="1">
      <c r="A34" s="386"/>
      <c r="B34" s="386"/>
      <c r="C34" s="386"/>
      <c r="D34" s="390"/>
      <c r="E34" s="2574"/>
      <c r="F34" s="2575"/>
      <c r="G34" s="2575"/>
      <c r="H34" s="2575"/>
      <c r="I34" s="2575"/>
      <c r="J34" s="2575"/>
      <c r="K34" s="2575"/>
      <c r="L34" s="2575"/>
      <c r="M34" s="2575"/>
      <c r="N34" s="2575"/>
      <c r="O34" s="2575"/>
      <c r="P34" s="2575"/>
      <c r="Q34" s="2575"/>
      <c r="R34" s="2575"/>
      <c r="S34" s="2575"/>
      <c r="T34" s="2575"/>
      <c r="U34" s="2575"/>
      <c r="V34" s="2575"/>
      <c r="W34" s="2575"/>
      <c r="X34" s="2575"/>
      <c r="Y34" s="2575"/>
      <c r="Z34" s="2575"/>
      <c r="AA34" s="2575"/>
      <c r="AB34" s="2575"/>
      <c r="AC34" s="2575"/>
      <c r="AD34" s="2575"/>
      <c r="AE34" s="2575"/>
      <c r="AF34" s="2575"/>
      <c r="AG34" s="2575"/>
      <c r="AH34" s="2575"/>
      <c r="AI34" s="2575"/>
      <c r="AJ34" s="2576"/>
      <c r="AK34" s="386"/>
      <c r="AL34" s="386"/>
      <c r="AM34" s="386"/>
      <c r="AN34" s="381"/>
      <c r="AO34" s="382">
        <f>MAX(AO30,AO31,AO32,AO33)</f>
        <v>0</v>
      </c>
      <c r="AP34" s="382" t="s">
        <v>2046</v>
      </c>
    </row>
    <row r="35" spans="1:43" s="382" customFormat="1" ht="12.75" customHeight="1">
      <c r="A35" s="386"/>
      <c r="B35" s="386"/>
      <c r="C35" s="386"/>
      <c r="E35" s="2577"/>
      <c r="F35" s="2578"/>
      <c r="G35" s="2578"/>
      <c r="H35" s="2578"/>
      <c r="I35" s="2578"/>
      <c r="J35" s="2578"/>
      <c r="K35" s="2578"/>
      <c r="L35" s="2578"/>
      <c r="M35" s="2578"/>
      <c r="N35" s="2578"/>
      <c r="O35" s="2578"/>
      <c r="P35" s="2578"/>
      <c r="Q35" s="2578"/>
      <c r="R35" s="2578"/>
      <c r="S35" s="2578"/>
      <c r="T35" s="2578"/>
      <c r="U35" s="2578"/>
      <c r="V35" s="2578"/>
      <c r="W35" s="2578"/>
      <c r="X35" s="2578"/>
      <c r="Y35" s="2578"/>
      <c r="Z35" s="2578"/>
      <c r="AA35" s="2578"/>
      <c r="AB35" s="2578"/>
      <c r="AC35" s="2578"/>
      <c r="AD35" s="2578"/>
      <c r="AE35" s="2578"/>
      <c r="AF35" s="2578"/>
      <c r="AG35" s="2578"/>
      <c r="AH35" s="2578"/>
      <c r="AI35" s="2578"/>
      <c r="AJ35" s="2579"/>
      <c r="AK35" s="386"/>
      <c r="AL35" s="386"/>
      <c r="AM35" s="386"/>
      <c r="AN35" s="381"/>
    </row>
    <row r="36" spans="1:43" s="382" customFormat="1" ht="12.75" customHeight="1">
      <c r="A36" s="386"/>
      <c r="B36" s="386"/>
      <c r="C36" s="386"/>
      <c r="F36" s="1139"/>
      <c r="G36" s="1139"/>
      <c r="H36" s="1139"/>
      <c r="I36" s="1139"/>
      <c r="J36" s="1139"/>
      <c r="K36" s="1139"/>
      <c r="L36" s="1139"/>
      <c r="M36" s="1139"/>
      <c r="N36" s="1139"/>
      <c r="O36" s="1139"/>
      <c r="P36" s="1139"/>
      <c r="Q36" s="1139"/>
      <c r="R36" s="1139"/>
      <c r="S36" s="1139"/>
      <c r="T36" s="1139"/>
      <c r="U36" s="1139"/>
      <c r="V36" s="1139"/>
      <c r="W36" s="1139"/>
      <c r="X36" s="1139"/>
      <c r="Y36" s="1139"/>
      <c r="Z36" s="1139"/>
      <c r="AA36" s="1139"/>
      <c r="AB36" s="1139"/>
      <c r="AC36" s="1139"/>
      <c r="AD36" s="1139"/>
      <c r="AE36" s="1139"/>
      <c r="AF36" s="1139"/>
      <c r="AG36" s="1139"/>
      <c r="AH36" s="1139"/>
      <c r="AI36" s="1139"/>
      <c r="AJ36" s="1139"/>
      <c r="AK36" s="386"/>
      <c r="AL36" s="386"/>
      <c r="AM36" s="386"/>
      <c r="AN36" s="381"/>
    </row>
    <row r="37" spans="1:43" s="382" customFormat="1" ht="12.75" customHeight="1">
      <c r="A37" s="386"/>
      <c r="B37" s="2538" t="s">
        <v>829</v>
      </c>
      <c r="C37" s="2538"/>
      <c r="D37" s="913"/>
      <c r="E37" s="2564" t="s">
        <v>2053</v>
      </c>
      <c r="F37" s="2565"/>
      <c r="G37" s="2565"/>
      <c r="H37" s="2565"/>
      <c r="I37" s="2565"/>
      <c r="J37" s="2565"/>
      <c r="K37" s="2565"/>
      <c r="L37" s="2565"/>
      <c r="M37" s="2565"/>
      <c r="N37" s="2565"/>
      <c r="O37" s="2565"/>
      <c r="P37" s="2565"/>
      <c r="Q37" s="2565"/>
      <c r="R37" s="2565"/>
      <c r="S37" s="2565"/>
      <c r="T37" s="2565"/>
      <c r="U37" s="2565"/>
      <c r="V37" s="2565"/>
      <c r="W37" s="2565"/>
      <c r="X37" s="2565"/>
      <c r="Y37" s="2565"/>
      <c r="Z37" s="2565"/>
      <c r="AA37" s="2565"/>
      <c r="AB37" s="2565"/>
      <c r="AC37" s="2565"/>
      <c r="AD37" s="2565"/>
      <c r="AE37" s="2565"/>
      <c r="AF37" s="2565"/>
      <c r="AG37" s="2565"/>
      <c r="AH37" s="2565"/>
      <c r="AI37" s="2565"/>
      <c r="AJ37" s="2566"/>
      <c r="AK37" s="913"/>
      <c r="AL37" s="386"/>
      <c r="AM37" s="386"/>
      <c r="AN37" s="381"/>
    </row>
    <row r="38" spans="1:43" s="382" customFormat="1" ht="12.75" customHeight="1">
      <c r="A38" s="386"/>
      <c r="B38" s="386"/>
      <c r="C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1"/>
      <c r="AO38" s="396"/>
    </row>
    <row r="39" spans="1:43" s="382" customFormat="1" ht="12.75" customHeight="1">
      <c r="A39" s="386"/>
      <c r="B39" s="2538" t="s">
        <v>829</v>
      </c>
      <c r="C39" s="2538"/>
      <c r="D39" s="913"/>
      <c r="E39" s="2564" t="s">
        <v>2054</v>
      </c>
      <c r="F39" s="2565"/>
      <c r="G39" s="2565"/>
      <c r="H39" s="2565"/>
      <c r="I39" s="2565"/>
      <c r="J39" s="2565"/>
      <c r="K39" s="2565"/>
      <c r="L39" s="2565"/>
      <c r="M39" s="2565"/>
      <c r="N39" s="2565"/>
      <c r="O39" s="2565"/>
      <c r="P39" s="2565"/>
      <c r="Q39" s="2565"/>
      <c r="R39" s="2565"/>
      <c r="S39" s="2565"/>
      <c r="T39" s="2565"/>
      <c r="U39" s="2565"/>
      <c r="V39" s="2565"/>
      <c r="W39" s="2565"/>
      <c r="X39" s="2565"/>
      <c r="Y39" s="2565"/>
      <c r="Z39" s="2565"/>
      <c r="AA39" s="2565"/>
      <c r="AB39" s="2565"/>
      <c r="AC39" s="2565"/>
      <c r="AD39" s="2565"/>
      <c r="AE39" s="2565"/>
      <c r="AF39" s="2565"/>
      <c r="AG39" s="2565"/>
      <c r="AH39" s="2565"/>
      <c r="AI39" s="2565"/>
      <c r="AJ39" s="2566"/>
      <c r="AK39" s="913"/>
      <c r="AL39" s="386"/>
      <c r="AM39" s="386"/>
      <c r="AN39" s="381"/>
    </row>
    <row r="40" spans="1:43" s="382" customFormat="1" ht="12.75" customHeight="1">
      <c r="A40" s="386"/>
      <c r="B40" s="386"/>
      <c r="C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1"/>
    </row>
    <row r="41" spans="1:43" s="382" customFormat="1" ht="12.75" customHeight="1">
      <c r="A41" s="386"/>
      <c r="B41" s="386"/>
      <c r="C41" s="970" t="s">
        <v>2055</v>
      </c>
      <c r="D41" s="393"/>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1"/>
      <c r="AP41" s="11"/>
    </row>
    <row r="42" spans="1:43" s="382" customFormat="1" ht="12.75" customHeight="1">
      <c r="A42" s="386"/>
      <c r="B42" s="386"/>
      <c r="C42" s="970"/>
      <c r="D42" s="393"/>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1"/>
      <c r="AO42" s="393"/>
      <c r="AP42" s="11"/>
    </row>
    <row r="43" spans="1:43" s="382" customFormat="1" ht="12.75" customHeight="1">
      <c r="A43" s="386"/>
      <c r="B43" s="2538" t="s">
        <v>829</v>
      </c>
      <c r="C43" s="2538"/>
      <c r="D43" s="390"/>
      <c r="E43" s="2539" t="s">
        <v>2056</v>
      </c>
      <c r="F43" s="2540"/>
      <c r="G43" s="2540"/>
      <c r="H43" s="2540"/>
      <c r="I43" s="2540"/>
      <c r="J43" s="2540"/>
      <c r="K43" s="2540"/>
      <c r="L43" s="2540"/>
      <c r="M43" s="2540"/>
      <c r="N43" s="2540"/>
      <c r="O43" s="2540"/>
      <c r="P43" s="2540"/>
      <c r="Q43" s="2540"/>
      <c r="R43" s="2540"/>
      <c r="S43" s="2540"/>
      <c r="T43" s="2540"/>
      <c r="U43" s="2540"/>
      <c r="V43" s="2540"/>
      <c r="W43" s="2540"/>
      <c r="X43" s="2540"/>
      <c r="Y43" s="2540"/>
      <c r="Z43" s="2540"/>
      <c r="AA43" s="2540"/>
      <c r="AB43" s="2540"/>
      <c r="AC43" s="2540"/>
      <c r="AD43" s="2540"/>
      <c r="AE43" s="2540"/>
      <c r="AF43" s="2540"/>
      <c r="AG43" s="2540"/>
      <c r="AH43" s="2540"/>
      <c r="AI43" s="2540"/>
      <c r="AJ43" s="2541"/>
      <c r="AK43" s="386"/>
      <c r="AL43" s="386"/>
      <c r="AM43" s="386"/>
      <c r="AN43" s="381"/>
      <c r="AO43" s="393">
        <f>IF($B43="yes",8,0)</f>
        <v>0</v>
      </c>
      <c r="AP43" s="11"/>
    </row>
    <row r="44" spans="1:43" s="382" customFormat="1" ht="12.75" customHeight="1">
      <c r="A44" s="386"/>
      <c r="B44" s="386"/>
      <c r="C44" s="386"/>
      <c r="D44" s="394"/>
      <c r="E44" s="2580"/>
      <c r="F44" s="2581"/>
      <c r="G44" s="2581"/>
      <c r="H44" s="2581"/>
      <c r="I44" s="2581"/>
      <c r="J44" s="2581"/>
      <c r="K44" s="2581"/>
      <c r="L44" s="2581"/>
      <c r="M44" s="2581"/>
      <c r="N44" s="2581"/>
      <c r="O44" s="2581"/>
      <c r="P44" s="2581"/>
      <c r="Q44" s="2581"/>
      <c r="R44" s="2581"/>
      <c r="S44" s="2581"/>
      <c r="T44" s="2581"/>
      <c r="U44" s="2581"/>
      <c r="V44" s="2581"/>
      <c r="W44" s="2581"/>
      <c r="X44" s="2581"/>
      <c r="Y44" s="2581"/>
      <c r="Z44" s="2581"/>
      <c r="AA44" s="2581"/>
      <c r="AB44" s="2581"/>
      <c r="AC44" s="2581"/>
      <c r="AD44" s="2581"/>
      <c r="AE44" s="2581"/>
      <c r="AF44" s="2581"/>
      <c r="AG44" s="2581"/>
      <c r="AH44" s="2581"/>
      <c r="AI44" s="2581"/>
      <c r="AJ44" s="2582"/>
      <c r="AK44" s="386"/>
      <c r="AL44" s="386"/>
      <c r="AM44" s="386"/>
      <c r="AN44" s="381"/>
      <c r="AO44" s="393">
        <f>IF($B46="yes",8,0)</f>
        <v>0</v>
      </c>
    </row>
    <row r="45" spans="1:43" s="382" customFormat="1" ht="12.75" customHeight="1">
      <c r="A45" s="386"/>
      <c r="B45" s="386"/>
      <c r="C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1"/>
      <c r="AO45" s="393">
        <f>IF($B49="yes",8,0)</f>
        <v>0</v>
      </c>
      <c r="AP45" s="11"/>
    </row>
    <row r="46" spans="1:43" s="382" customFormat="1" ht="12.75" customHeight="1">
      <c r="A46" s="386"/>
      <c r="B46" s="2538" t="s">
        <v>829</v>
      </c>
      <c r="C46" s="2538"/>
      <c r="D46" s="390"/>
      <c r="E46" s="2571" t="s">
        <v>2057</v>
      </c>
      <c r="F46" s="2572"/>
      <c r="G46" s="2572"/>
      <c r="H46" s="2572"/>
      <c r="I46" s="2572"/>
      <c r="J46" s="2572"/>
      <c r="K46" s="2572"/>
      <c r="L46" s="2572"/>
      <c r="M46" s="2572"/>
      <c r="N46" s="2572"/>
      <c r="O46" s="2572"/>
      <c r="P46" s="2572"/>
      <c r="Q46" s="2572"/>
      <c r="R46" s="2572"/>
      <c r="S46" s="2572"/>
      <c r="T46" s="2572"/>
      <c r="U46" s="2572"/>
      <c r="V46" s="2572"/>
      <c r="W46" s="2572"/>
      <c r="X46" s="2572"/>
      <c r="Y46" s="2572"/>
      <c r="Z46" s="2572"/>
      <c r="AA46" s="2572"/>
      <c r="AB46" s="2572"/>
      <c r="AC46" s="2572"/>
      <c r="AD46" s="2572"/>
      <c r="AE46" s="2572"/>
      <c r="AF46" s="2572"/>
      <c r="AG46" s="2572"/>
      <c r="AH46" s="2572"/>
      <c r="AI46" s="2572"/>
      <c r="AJ46" s="2573"/>
      <c r="AK46" s="386"/>
      <c r="AL46" s="386"/>
      <c r="AM46" s="386"/>
      <c r="AN46" s="381"/>
      <c r="AO46" s="393">
        <f>IF($B52="yes",8,0)</f>
        <v>0</v>
      </c>
    </row>
    <row r="47" spans="1:43" s="382" customFormat="1" ht="12.75" customHeight="1">
      <c r="A47" s="386"/>
      <c r="B47" s="386"/>
      <c r="C47" s="386"/>
      <c r="D47" s="393"/>
      <c r="E47" s="2577"/>
      <c r="F47" s="2578"/>
      <c r="G47" s="2578"/>
      <c r="H47" s="2578"/>
      <c r="I47" s="2578"/>
      <c r="J47" s="2578"/>
      <c r="K47" s="2578"/>
      <c r="L47" s="2578"/>
      <c r="M47" s="2578"/>
      <c r="N47" s="2578"/>
      <c r="O47" s="2578"/>
      <c r="P47" s="2578"/>
      <c r="Q47" s="2578"/>
      <c r="R47" s="2578"/>
      <c r="S47" s="2578"/>
      <c r="T47" s="2578"/>
      <c r="U47" s="2578"/>
      <c r="V47" s="2578"/>
      <c r="W47" s="2578"/>
      <c r="X47" s="2578"/>
      <c r="Y47" s="2578"/>
      <c r="Z47" s="2578"/>
      <c r="AA47" s="2578"/>
      <c r="AB47" s="2578"/>
      <c r="AC47" s="2578"/>
      <c r="AD47" s="2578"/>
      <c r="AE47" s="2578"/>
      <c r="AF47" s="2578"/>
      <c r="AG47" s="2578"/>
      <c r="AH47" s="2578"/>
      <c r="AI47" s="2578"/>
      <c r="AJ47" s="2579"/>
      <c r="AK47" s="386"/>
      <c r="AL47" s="386"/>
      <c r="AM47" s="386"/>
      <c r="AN47" s="381"/>
      <c r="AO47" s="382">
        <f>MAX(AO43,AO44,AO45,AO46)</f>
        <v>0</v>
      </c>
      <c r="AP47" s="382" t="s">
        <v>2046</v>
      </c>
      <c r="AQ47" s="396"/>
    </row>
    <row r="48" spans="1:43" s="382" customFormat="1" ht="12.75" customHeight="1">
      <c r="A48" s="386"/>
      <c r="B48" s="386"/>
      <c r="C48" s="386"/>
      <c r="D48" s="394"/>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1"/>
    </row>
    <row r="49" spans="1:42" s="382" customFormat="1" ht="12.75" hidden="1" customHeight="1">
      <c r="A49" s="386"/>
      <c r="B49" s="2538" t="s">
        <v>829</v>
      </c>
      <c r="C49" s="2538"/>
      <c r="D49" s="390"/>
      <c r="E49" s="2399" t="s">
        <v>2058</v>
      </c>
      <c r="F49" s="2400"/>
      <c r="G49" s="2400"/>
      <c r="H49" s="2400"/>
      <c r="I49" s="2400"/>
      <c r="J49" s="2400"/>
      <c r="K49" s="2400"/>
      <c r="L49" s="2400"/>
      <c r="M49" s="2400"/>
      <c r="N49" s="2400"/>
      <c r="O49" s="2400"/>
      <c r="P49" s="2400"/>
      <c r="Q49" s="2400"/>
      <c r="R49" s="2400"/>
      <c r="S49" s="2400"/>
      <c r="T49" s="2400"/>
      <c r="U49" s="2400"/>
      <c r="V49" s="2400"/>
      <c r="W49" s="2400"/>
      <c r="X49" s="2400"/>
      <c r="Y49" s="2400"/>
      <c r="Z49" s="2400"/>
      <c r="AA49" s="2400"/>
      <c r="AB49" s="2400"/>
      <c r="AC49" s="2400"/>
      <c r="AD49" s="2400"/>
      <c r="AE49" s="2400"/>
      <c r="AF49" s="2400"/>
      <c r="AG49" s="2400"/>
      <c r="AH49" s="2400"/>
      <c r="AI49" s="2400"/>
      <c r="AJ49" s="2401"/>
      <c r="AK49" s="386"/>
      <c r="AL49" s="386"/>
      <c r="AM49" s="386"/>
      <c r="AN49" s="381"/>
      <c r="AO49" s="393"/>
    </row>
    <row r="50" spans="1:42" s="382" customFormat="1" ht="12.75" hidden="1" customHeight="1">
      <c r="A50" s="386"/>
      <c r="B50" s="386"/>
      <c r="C50" s="386"/>
      <c r="D50" s="393"/>
      <c r="E50" s="2555"/>
      <c r="F50" s="2556"/>
      <c r="G50" s="2556"/>
      <c r="H50" s="2556"/>
      <c r="I50" s="2556"/>
      <c r="J50" s="2556"/>
      <c r="K50" s="2556"/>
      <c r="L50" s="2556"/>
      <c r="M50" s="2556"/>
      <c r="N50" s="2556"/>
      <c r="O50" s="2556"/>
      <c r="P50" s="2556"/>
      <c r="Q50" s="2556"/>
      <c r="R50" s="2556"/>
      <c r="S50" s="2556"/>
      <c r="T50" s="2556"/>
      <c r="U50" s="2556"/>
      <c r="V50" s="2556"/>
      <c r="W50" s="2556"/>
      <c r="X50" s="2556"/>
      <c r="Y50" s="2556"/>
      <c r="Z50" s="2556"/>
      <c r="AA50" s="2556"/>
      <c r="AB50" s="2556"/>
      <c r="AC50" s="2556"/>
      <c r="AD50" s="2556"/>
      <c r="AE50" s="2556"/>
      <c r="AF50" s="2556"/>
      <c r="AG50" s="2556"/>
      <c r="AH50" s="2556"/>
      <c r="AI50" s="2556"/>
      <c r="AJ50" s="2557"/>
      <c r="AK50" s="386"/>
      <c r="AL50" s="386"/>
      <c r="AM50" s="386"/>
      <c r="AN50" s="381"/>
    </row>
    <row r="51" spans="1:42" s="382" customFormat="1" ht="12.75" hidden="1" customHeight="1">
      <c r="A51" s="386"/>
      <c r="B51" s="386"/>
      <c r="C51" s="386"/>
      <c r="D51" s="393"/>
      <c r="E51" s="386"/>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6"/>
      <c r="AI51" s="386"/>
      <c r="AJ51" s="386"/>
      <c r="AK51" s="386"/>
      <c r="AL51" s="386"/>
      <c r="AM51" s="386"/>
      <c r="AN51" s="381"/>
      <c r="AO51" s="393"/>
    </row>
    <row r="52" spans="1:42" s="382" customFormat="1" ht="12.75" hidden="1" customHeight="1">
      <c r="A52" s="386"/>
      <c r="B52" s="2538" t="s">
        <v>829</v>
      </c>
      <c r="C52" s="2538"/>
      <c r="D52" s="390"/>
      <c r="E52" s="2564" t="s">
        <v>2059</v>
      </c>
      <c r="F52" s="2565"/>
      <c r="G52" s="2565"/>
      <c r="H52" s="2565"/>
      <c r="I52" s="2565"/>
      <c r="J52" s="2565"/>
      <c r="K52" s="2565"/>
      <c r="L52" s="2565"/>
      <c r="M52" s="2565"/>
      <c r="N52" s="2565"/>
      <c r="O52" s="2565"/>
      <c r="P52" s="2565"/>
      <c r="Q52" s="2565"/>
      <c r="R52" s="2565"/>
      <c r="S52" s="2565"/>
      <c r="T52" s="2565"/>
      <c r="U52" s="2565"/>
      <c r="V52" s="2565"/>
      <c r="W52" s="2565"/>
      <c r="X52" s="2565"/>
      <c r="Y52" s="2565"/>
      <c r="Z52" s="2565"/>
      <c r="AA52" s="2565"/>
      <c r="AB52" s="2565"/>
      <c r="AC52" s="2565"/>
      <c r="AD52" s="2565"/>
      <c r="AE52" s="2565"/>
      <c r="AF52" s="2565"/>
      <c r="AG52" s="2565"/>
      <c r="AH52" s="2565"/>
      <c r="AI52" s="2565"/>
      <c r="AJ52" s="2566"/>
      <c r="AK52" s="386"/>
      <c r="AL52" s="386"/>
      <c r="AM52" s="386"/>
      <c r="AN52" s="381"/>
      <c r="AO52" s="393"/>
    </row>
    <row r="53" spans="1:42" s="382" customFormat="1" ht="12.75" hidden="1" customHeight="1">
      <c r="A53" s="386"/>
      <c r="B53" s="386"/>
      <c r="C53" s="386"/>
      <c r="D53" s="393"/>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6"/>
      <c r="AM53" s="386"/>
      <c r="AN53" s="381"/>
      <c r="AO53" s="393"/>
    </row>
    <row r="54" spans="1:42" s="382" customFormat="1" ht="12.75" customHeight="1">
      <c r="A54" s="386"/>
      <c r="B54" s="386"/>
      <c r="C54" s="970" t="s">
        <v>2060</v>
      </c>
      <c r="D54" s="393"/>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1"/>
      <c r="AO54" s="393"/>
      <c r="AP54" s="11"/>
    </row>
    <row r="55" spans="1:42" s="382" customFormat="1" ht="12.75" customHeight="1">
      <c r="A55" s="386"/>
      <c r="B55" s="386"/>
      <c r="C55" s="970"/>
      <c r="D55" s="393"/>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c r="AI55" s="386"/>
      <c r="AJ55" s="386"/>
      <c r="AK55" s="386"/>
      <c r="AL55" s="386"/>
      <c r="AM55" s="386"/>
      <c r="AN55" s="381"/>
      <c r="AO55" s="393">
        <f>IF($B56="yes",7,0)</f>
        <v>0</v>
      </c>
      <c r="AP55" s="11"/>
    </row>
    <row r="56" spans="1:42" s="382" customFormat="1" ht="12.75" customHeight="1">
      <c r="A56" s="386"/>
      <c r="B56" s="2538" t="s">
        <v>829</v>
      </c>
      <c r="C56" s="2538"/>
      <c r="D56" s="390"/>
      <c r="E56" s="2399" t="s">
        <v>2061</v>
      </c>
      <c r="F56" s="2400"/>
      <c r="G56" s="2400"/>
      <c r="H56" s="2400"/>
      <c r="I56" s="2400"/>
      <c r="J56" s="2400"/>
      <c r="K56" s="2400"/>
      <c r="L56" s="2400"/>
      <c r="M56" s="2400"/>
      <c r="N56" s="2400"/>
      <c r="O56" s="2400"/>
      <c r="P56" s="2400"/>
      <c r="Q56" s="2400"/>
      <c r="R56" s="2400"/>
      <c r="S56" s="2400"/>
      <c r="T56" s="2400"/>
      <c r="U56" s="2400"/>
      <c r="V56" s="2400"/>
      <c r="W56" s="2400"/>
      <c r="X56" s="2400"/>
      <c r="Y56" s="2400"/>
      <c r="Z56" s="2400"/>
      <c r="AA56" s="2400"/>
      <c r="AB56" s="2400"/>
      <c r="AC56" s="2400"/>
      <c r="AD56" s="2400"/>
      <c r="AE56" s="2400"/>
      <c r="AF56" s="2400"/>
      <c r="AG56" s="2400"/>
      <c r="AH56" s="2400"/>
      <c r="AI56" s="2400"/>
      <c r="AJ56" s="2401"/>
      <c r="AK56" s="386"/>
      <c r="AL56" s="386"/>
      <c r="AM56" s="386"/>
      <c r="AN56" s="381"/>
      <c r="AO56" s="393">
        <f>IF($B59="yes",7,0)</f>
        <v>0</v>
      </c>
    </row>
    <row r="57" spans="1:42" s="382" customFormat="1" ht="12.75" customHeight="1">
      <c r="A57" s="386"/>
      <c r="B57" s="386"/>
      <c r="C57" s="386"/>
      <c r="D57" s="393"/>
      <c r="E57" s="2555"/>
      <c r="F57" s="2556"/>
      <c r="G57" s="2556"/>
      <c r="H57" s="2556"/>
      <c r="I57" s="2556"/>
      <c r="J57" s="2556"/>
      <c r="K57" s="2556"/>
      <c r="L57" s="2556"/>
      <c r="M57" s="2556"/>
      <c r="N57" s="2556"/>
      <c r="O57" s="2556"/>
      <c r="P57" s="2556"/>
      <c r="Q57" s="2556"/>
      <c r="R57" s="2556"/>
      <c r="S57" s="2556"/>
      <c r="T57" s="2556"/>
      <c r="U57" s="2556"/>
      <c r="V57" s="2556"/>
      <c r="W57" s="2556"/>
      <c r="X57" s="2556"/>
      <c r="Y57" s="2556"/>
      <c r="Z57" s="2556"/>
      <c r="AA57" s="2556"/>
      <c r="AB57" s="2556"/>
      <c r="AC57" s="2556"/>
      <c r="AD57" s="2556"/>
      <c r="AE57" s="2556"/>
      <c r="AF57" s="2556"/>
      <c r="AG57" s="2556"/>
      <c r="AH57" s="2556"/>
      <c r="AI57" s="2556"/>
      <c r="AJ57" s="2557"/>
      <c r="AK57" s="386"/>
      <c r="AL57" s="386"/>
      <c r="AM57" s="386"/>
      <c r="AN57" s="381"/>
      <c r="AO57" s="382">
        <f>MAX(AO55:AO56)</f>
        <v>0</v>
      </c>
      <c r="AP57" s="382" t="s">
        <v>2046</v>
      </c>
    </row>
    <row r="58" spans="1:42" s="382" customFormat="1" ht="12.75" customHeight="1">
      <c r="A58" s="386"/>
      <c r="B58" s="386"/>
      <c r="C58" s="386"/>
      <c r="D58" s="393"/>
      <c r="E58" s="386"/>
      <c r="F58" s="386"/>
      <c r="G58" s="386"/>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6"/>
      <c r="AI58" s="386"/>
      <c r="AJ58" s="386"/>
      <c r="AK58" s="386"/>
      <c r="AL58" s="386"/>
      <c r="AM58" s="386"/>
      <c r="AN58" s="381"/>
      <c r="AO58" s="393"/>
    </row>
    <row r="59" spans="1:42" s="382" customFormat="1" ht="12.75" customHeight="1">
      <c r="A59" s="386"/>
      <c r="B59" s="2538" t="s">
        <v>829</v>
      </c>
      <c r="C59" s="2538"/>
      <c r="D59" s="390"/>
      <c r="E59" s="2564" t="s">
        <v>2062</v>
      </c>
      <c r="F59" s="2565"/>
      <c r="G59" s="2565"/>
      <c r="H59" s="2565"/>
      <c r="I59" s="2565"/>
      <c r="J59" s="2565"/>
      <c r="K59" s="2565"/>
      <c r="L59" s="2565"/>
      <c r="M59" s="2565"/>
      <c r="N59" s="2565"/>
      <c r="O59" s="2565"/>
      <c r="P59" s="2565"/>
      <c r="Q59" s="2565"/>
      <c r="R59" s="2565"/>
      <c r="S59" s="2565"/>
      <c r="T59" s="2565"/>
      <c r="U59" s="2565"/>
      <c r="V59" s="2565"/>
      <c r="W59" s="2565"/>
      <c r="X59" s="2565"/>
      <c r="Y59" s="2565"/>
      <c r="Z59" s="2565"/>
      <c r="AA59" s="2565"/>
      <c r="AB59" s="2565"/>
      <c r="AC59" s="2565"/>
      <c r="AD59" s="2565"/>
      <c r="AE59" s="2565"/>
      <c r="AF59" s="2565"/>
      <c r="AG59" s="2565"/>
      <c r="AH59" s="2565"/>
      <c r="AI59" s="2565"/>
      <c r="AJ59" s="2566"/>
      <c r="AK59" s="386"/>
      <c r="AL59" s="386"/>
      <c r="AM59" s="386"/>
      <c r="AN59" s="381"/>
      <c r="AO59" s="393"/>
    </row>
    <row r="60" spans="1:42" s="382" customFormat="1" ht="12.75" customHeight="1">
      <c r="A60" s="386"/>
      <c r="B60" s="386"/>
      <c r="C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1"/>
      <c r="AO60" s="382">
        <f>IF(AO26&gt;0,AO26,SUM(AO20,MAX(AO34,AO47,AO57)))</f>
        <v>0</v>
      </c>
      <c r="AP60" s="382" t="s">
        <v>2046</v>
      </c>
    </row>
    <row r="61" spans="1:42" s="382" customFormat="1" ht="12.75" customHeight="1">
      <c r="A61" s="401"/>
      <c r="B61" s="402"/>
      <c r="C61" s="402"/>
      <c r="D61" s="402"/>
      <c r="E61" s="402"/>
      <c r="F61" s="402"/>
      <c r="G61" s="403"/>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5"/>
      <c r="AJ61" s="405" t="s">
        <v>2063</v>
      </c>
      <c r="AK61" s="2530">
        <f>AO60</f>
        <v>0</v>
      </c>
      <c r="AL61" s="2531"/>
      <c r="AM61" s="2532"/>
      <c r="AN61" s="381"/>
    </row>
    <row r="62" spans="1:42" s="382" customFormat="1" ht="12.75" customHeight="1" thickBot="1">
      <c r="A62" s="406"/>
      <c r="B62" s="407"/>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c r="AF62" s="408"/>
      <c r="AG62" s="408"/>
      <c r="AH62" s="408"/>
      <c r="AI62" s="408"/>
      <c r="AJ62" s="408"/>
      <c r="AK62" s="408"/>
      <c r="AL62" s="408"/>
      <c r="AM62" s="409"/>
      <c r="AN62" s="381"/>
    </row>
    <row r="63" spans="1:42" s="382" customFormat="1" ht="12.75" customHeight="1" thickTop="1">
      <c r="A63" s="410"/>
      <c r="B63" s="411"/>
      <c r="C63" s="412"/>
      <c r="D63" s="412"/>
      <c r="E63" s="412"/>
      <c r="F63" s="412"/>
      <c r="G63" s="412"/>
      <c r="H63" s="412"/>
      <c r="I63" s="1138"/>
      <c r="J63" s="1138"/>
      <c r="K63" s="1138"/>
      <c r="L63" s="1138"/>
      <c r="M63" s="1138"/>
      <c r="N63" s="1138"/>
      <c r="O63" s="1138"/>
      <c r="P63" s="1138"/>
      <c r="Q63" s="1138"/>
      <c r="R63" s="410"/>
      <c r="S63" s="385"/>
      <c r="T63" s="385"/>
      <c r="U63" s="385"/>
      <c r="V63" s="385"/>
      <c r="W63" s="385"/>
      <c r="X63" s="385"/>
      <c r="Y63" s="385"/>
      <c r="Z63" s="385"/>
      <c r="AA63" s="385"/>
      <c r="AB63" s="385"/>
      <c r="AC63" s="385"/>
      <c r="AD63" s="385"/>
      <c r="AE63" s="385"/>
      <c r="AF63" s="410"/>
      <c r="AG63" s="385"/>
      <c r="AH63" s="385"/>
      <c r="AI63" s="385"/>
      <c r="AJ63" s="385"/>
      <c r="AK63" s="393"/>
      <c r="AL63" s="393"/>
      <c r="AM63" s="393"/>
      <c r="AN63" s="381"/>
    </row>
    <row r="64" spans="1:42" s="382" customFormat="1" ht="12.75" customHeight="1">
      <c r="A64" s="384" t="s">
        <v>2064</v>
      </c>
      <c r="B64" s="385" t="s">
        <v>635</v>
      </c>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2396" t="s">
        <v>2065</v>
      </c>
      <c r="AF64" s="2396"/>
      <c r="AG64" s="2396"/>
      <c r="AH64" s="2396"/>
      <c r="AI64" s="2396"/>
      <c r="AJ64" s="2396"/>
      <c r="AK64" s="2396"/>
      <c r="AL64" s="386"/>
      <c r="AM64" s="386"/>
      <c r="AN64" s="381"/>
    </row>
    <row r="65" spans="1:42" s="382" customFormat="1" ht="12.75" customHeight="1">
      <c r="A65" s="384"/>
      <c r="B65" s="385" t="s">
        <v>2066</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1141"/>
      <c r="AF65" s="1141"/>
      <c r="AG65" s="1141"/>
      <c r="AH65" s="1141"/>
      <c r="AI65" s="1141"/>
      <c r="AJ65" s="1141"/>
      <c r="AK65" s="1141"/>
      <c r="AL65" s="386"/>
      <c r="AM65" s="386"/>
      <c r="AN65" s="381"/>
    </row>
    <row r="66" spans="1:42" s="382" customFormat="1" ht="12.75" customHeight="1">
      <c r="A66" s="384"/>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1141"/>
      <c r="AF66" s="1141"/>
      <c r="AG66" s="1141"/>
      <c r="AH66" s="1141"/>
      <c r="AI66" s="1141"/>
      <c r="AJ66" s="1141"/>
      <c r="AK66" s="1141"/>
      <c r="AL66" s="386"/>
      <c r="AM66" s="386"/>
      <c r="AN66" s="381"/>
    </row>
    <row r="67" spans="1:42" s="382" customFormat="1" ht="12.75" customHeight="1">
      <c r="A67" s="384"/>
      <c r="B67" s="2538" t="s">
        <v>829</v>
      </c>
      <c r="C67" s="2538"/>
      <c r="D67" s="390" t="s">
        <v>2067</v>
      </c>
      <c r="E67" s="2539" t="s">
        <v>2068</v>
      </c>
      <c r="F67" s="2540"/>
      <c r="G67" s="2540"/>
      <c r="H67" s="2540"/>
      <c r="I67" s="2540"/>
      <c r="J67" s="2540"/>
      <c r="K67" s="2540"/>
      <c r="L67" s="2540"/>
      <c r="M67" s="2540"/>
      <c r="N67" s="2540"/>
      <c r="O67" s="2540"/>
      <c r="P67" s="2540"/>
      <c r="Q67" s="2540"/>
      <c r="R67" s="2540"/>
      <c r="S67" s="2540"/>
      <c r="T67" s="2540"/>
      <c r="U67" s="2540"/>
      <c r="V67" s="2540"/>
      <c r="W67" s="2540"/>
      <c r="X67" s="2540"/>
      <c r="Y67" s="2540"/>
      <c r="Z67" s="2540"/>
      <c r="AA67" s="2540"/>
      <c r="AB67" s="2540"/>
      <c r="AC67" s="2540"/>
      <c r="AD67" s="2540"/>
      <c r="AE67" s="2540"/>
      <c r="AF67" s="2540"/>
      <c r="AG67" s="2540"/>
      <c r="AH67" s="2540"/>
      <c r="AI67" s="2540"/>
      <c r="AJ67" s="2541"/>
      <c r="AK67" s="1141"/>
      <c r="AL67" s="386"/>
      <c r="AM67" s="386"/>
      <c r="AN67" s="381"/>
      <c r="AO67" s="393">
        <f>IF($B67="yes",10,0)</f>
        <v>0</v>
      </c>
    </row>
    <row r="68" spans="1:42" s="382" customFormat="1" ht="12.75" customHeight="1">
      <c r="A68" s="384"/>
      <c r="B68" s="386"/>
      <c r="C68" s="386"/>
      <c r="D68" s="394"/>
      <c r="E68" s="2542"/>
      <c r="F68" s="2543"/>
      <c r="G68" s="2543"/>
      <c r="H68" s="2543"/>
      <c r="I68" s="2543"/>
      <c r="J68" s="2543"/>
      <c r="K68" s="2543"/>
      <c r="L68" s="2543"/>
      <c r="M68" s="2543"/>
      <c r="N68" s="2543"/>
      <c r="O68" s="2543"/>
      <c r="P68" s="2543"/>
      <c r="Q68" s="2543"/>
      <c r="R68" s="2543"/>
      <c r="S68" s="2543"/>
      <c r="T68" s="2543"/>
      <c r="U68" s="2543"/>
      <c r="V68" s="2543"/>
      <c r="W68" s="2543"/>
      <c r="X68" s="2543"/>
      <c r="Y68" s="2543"/>
      <c r="Z68" s="2543"/>
      <c r="AA68" s="2543"/>
      <c r="AB68" s="2543"/>
      <c r="AC68" s="2543"/>
      <c r="AD68" s="2543"/>
      <c r="AE68" s="2543"/>
      <c r="AF68" s="2543"/>
      <c r="AG68" s="2543"/>
      <c r="AH68" s="2543"/>
      <c r="AI68" s="2543"/>
      <c r="AJ68" s="2544"/>
      <c r="AK68" s="1141"/>
      <c r="AL68" s="386"/>
      <c r="AM68" s="386"/>
      <c r="AN68" s="381"/>
      <c r="AO68" s="393">
        <f>IF(AND($B73="yes",OR(E74="Yes",E75="Yes",E76="Yes")),10,0)</f>
        <v>10</v>
      </c>
    </row>
    <row r="69" spans="1:42" s="382" customFormat="1" ht="12.75" customHeight="1">
      <c r="A69" s="384"/>
      <c r="B69" s="386"/>
      <c r="C69" s="386"/>
      <c r="D69" s="394"/>
      <c r="E69" s="2542"/>
      <c r="F69" s="2543"/>
      <c r="G69" s="2543"/>
      <c r="H69" s="2543"/>
      <c r="I69" s="2543"/>
      <c r="J69" s="2543"/>
      <c r="K69" s="2543"/>
      <c r="L69" s="2543"/>
      <c r="M69" s="2543"/>
      <c r="N69" s="2543"/>
      <c r="O69" s="2543"/>
      <c r="P69" s="2543"/>
      <c r="Q69" s="2543"/>
      <c r="R69" s="2543"/>
      <c r="S69" s="2543"/>
      <c r="T69" s="2543"/>
      <c r="U69" s="2543"/>
      <c r="V69" s="2543"/>
      <c r="W69" s="2543"/>
      <c r="X69" s="2543"/>
      <c r="Y69" s="2543"/>
      <c r="Z69" s="2543"/>
      <c r="AA69" s="2543"/>
      <c r="AB69" s="2543"/>
      <c r="AC69" s="2543"/>
      <c r="AD69" s="2543"/>
      <c r="AE69" s="2543"/>
      <c r="AF69" s="2543"/>
      <c r="AG69" s="2543"/>
      <c r="AH69" s="2543"/>
      <c r="AI69" s="2543"/>
      <c r="AJ69" s="2544"/>
      <c r="AK69" s="1141"/>
      <c r="AL69" s="386"/>
      <c r="AM69" s="386"/>
      <c r="AN69" s="381"/>
      <c r="AO69" s="393">
        <f>IF($B78="yes",10,0)</f>
        <v>0</v>
      </c>
    </row>
    <row r="70" spans="1:42" s="382" customFormat="1" ht="12.75" customHeight="1">
      <c r="A70" s="384"/>
      <c r="B70" s="386"/>
      <c r="C70" s="386"/>
      <c r="D70" s="394"/>
      <c r="E70" s="2542"/>
      <c r="F70" s="2543"/>
      <c r="G70" s="2543"/>
      <c r="H70" s="2543"/>
      <c r="I70" s="2543"/>
      <c r="J70" s="2543"/>
      <c r="K70" s="2543"/>
      <c r="L70" s="2543"/>
      <c r="M70" s="2543"/>
      <c r="N70" s="2543"/>
      <c r="O70" s="2543"/>
      <c r="P70" s="2543"/>
      <c r="Q70" s="2543"/>
      <c r="R70" s="2543"/>
      <c r="S70" s="2543"/>
      <c r="T70" s="2543"/>
      <c r="U70" s="2543"/>
      <c r="V70" s="2543"/>
      <c r="W70" s="2543"/>
      <c r="X70" s="2543"/>
      <c r="Y70" s="2543"/>
      <c r="Z70" s="2543"/>
      <c r="AA70" s="2543"/>
      <c r="AB70" s="2543"/>
      <c r="AC70" s="2543"/>
      <c r="AD70" s="2543"/>
      <c r="AE70" s="2543"/>
      <c r="AF70" s="2543"/>
      <c r="AG70" s="2543"/>
      <c r="AH70" s="2543"/>
      <c r="AI70" s="2543"/>
      <c r="AJ70" s="2544"/>
      <c r="AK70" s="1141"/>
      <c r="AL70" s="386"/>
      <c r="AM70" s="386"/>
      <c r="AN70" s="381"/>
      <c r="AO70" s="393">
        <f>IF($B81="yes",10,0)</f>
        <v>0</v>
      </c>
    </row>
    <row r="71" spans="1:42" s="382" customFormat="1" ht="12.75" customHeight="1">
      <c r="A71" s="384"/>
      <c r="B71" s="386"/>
      <c r="C71" s="386"/>
      <c r="D71" s="394"/>
      <c r="E71" s="2580"/>
      <c r="F71" s="2581"/>
      <c r="G71" s="2581"/>
      <c r="H71" s="2581"/>
      <c r="I71" s="2581"/>
      <c r="J71" s="2581"/>
      <c r="K71" s="2581"/>
      <c r="L71" s="2581"/>
      <c r="M71" s="2581"/>
      <c r="N71" s="2581"/>
      <c r="O71" s="2581"/>
      <c r="P71" s="2581"/>
      <c r="Q71" s="2581"/>
      <c r="R71" s="2581"/>
      <c r="S71" s="2581"/>
      <c r="T71" s="2581"/>
      <c r="U71" s="2581"/>
      <c r="V71" s="2581"/>
      <c r="W71" s="2581"/>
      <c r="X71" s="2581"/>
      <c r="Y71" s="2581"/>
      <c r="Z71" s="2581"/>
      <c r="AA71" s="2581"/>
      <c r="AB71" s="2581"/>
      <c r="AC71" s="2581"/>
      <c r="AD71" s="2581"/>
      <c r="AE71" s="2581"/>
      <c r="AF71" s="2581"/>
      <c r="AG71" s="2581"/>
      <c r="AH71" s="2581"/>
      <c r="AI71" s="2581"/>
      <c r="AJ71" s="2582"/>
      <c r="AK71" s="1141"/>
      <c r="AL71" s="386"/>
      <c r="AM71" s="386"/>
      <c r="AN71" s="381"/>
      <c r="AO71" s="382">
        <f>IF(SUM(AO67:AO70)&gt;10,10,(SUM(AO67:AO70)))</f>
        <v>10</v>
      </c>
      <c r="AP71" s="413" t="s">
        <v>2069</v>
      </c>
    </row>
    <row r="72" spans="1:42" s="382" customFormat="1" ht="12.75" customHeight="1">
      <c r="A72" s="384"/>
      <c r="B72" s="386"/>
      <c r="C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1141"/>
      <c r="AL72" s="386"/>
      <c r="AM72" s="386"/>
      <c r="AN72" s="381"/>
    </row>
    <row r="73" spans="1:42" s="382" customFormat="1" ht="12.75" customHeight="1">
      <c r="A73" s="384"/>
      <c r="B73" s="2538" t="s">
        <v>860</v>
      </c>
      <c r="C73" s="2538"/>
      <c r="D73" s="390" t="s">
        <v>2070</v>
      </c>
      <c r="E73" s="763" t="s">
        <v>2071</v>
      </c>
      <c r="F73" s="764"/>
      <c r="G73" s="764"/>
      <c r="H73" s="764"/>
      <c r="I73" s="764"/>
      <c r="J73" s="764"/>
      <c r="K73" s="764"/>
      <c r="L73" s="764"/>
      <c r="M73" s="764"/>
      <c r="N73" s="764"/>
      <c r="O73" s="764"/>
      <c r="P73" s="764"/>
      <c r="Q73" s="764"/>
      <c r="R73" s="764"/>
      <c r="S73" s="764"/>
      <c r="T73" s="764"/>
      <c r="U73" s="764"/>
      <c r="V73" s="764"/>
      <c r="W73" s="764"/>
      <c r="X73" s="764"/>
      <c r="Y73" s="764"/>
      <c r="Z73" s="764"/>
      <c r="AA73" s="764"/>
      <c r="AB73" s="764"/>
      <c r="AC73" s="764"/>
      <c r="AD73" s="764"/>
      <c r="AE73" s="764"/>
      <c r="AF73" s="764"/>
      <c r="AG73" s="764"/>
      <c r="AH73" s="764"/>
      <c r="AI73" s="764"/>
      <c r="AJ73" s="765"/>
      <c r="AK73" s="1141"/>
      <c r="AL73" s="386"/>
      <c r="AM73" s="386"/>
      <c r="AN73" s="381"/>
    </row>
    <row r="74" spans="1:42" s="382" customFormat="1" ht="12.75" customHeight="1">
      <c r="A74" s="384"/>
      <c r="B74" s="386"/>
      <c r="C74" s="386"/>
      <c r="D74" s="393"/>
      <c r="E74" s="2586" t="s">
        <v>860</v>
      </c>
      <c r="F74" s="2538"/>
      <c r="G74" s="1146"/>
      <c r="H74" s="398" t="s">
        <v>2072</v>
      </c>
      <c r="I74" s="1148"/>
      <c r="J74" s="1146"/>
      <c r="K74" s="1146"/>
      <c r="L74" s="1146"/>
      <c r="M74" s="1146"/>
      <c r="N74" s="1146"/>
      <c r="O74" s="1146"/>
      <c r="P74" s="1146"/>
      <c r="Q74" s="1146"/>
      <c r="R74" s="1146"/>
      <c r="S74" s="1146"/>
      <c r="T74" s="1146"/>
      <c r="U74" s="1146"/>
      <c r="V74" s="1146"/>
      <c r="W74" s="1146"/>
      <c r="X74" s="1146"/>
      <c r="Y74" s="1146"/>
      <c r="Z74" s="1146"/>
      <c r="AA74" s="1146"/>
      <c r="AB74" s="1146"/>
      <c r="AC74" s="1146"/>
      <c r="AD74" s="1146"/>
      <c r="AE74" s="1146"/>
      <c r="AF74" s="1146"/>
      <c r="AG74" s="1146"/>
      <c r="AH74" s="1146"/>
      <c r="AI74" s="1146"/>
      <c r="AJ74" s="1147"/>
      <c r="AK74" s="1141"/>
      <c r="AL74" s="386"/>
      <c r="AM74" s="386"/>
      <c r="AN74" s="381"/>
    </row>
    <row r="75" spans="1:42" s="382" customFormat="1" ht="12.75" customHeight="1">
      <c r="A75" s="384"/>
      <c r="B75" s="386"/>
      <c r="C75" s="386"/>
      <c r="D75" s="393"/>
      <c r="E75" s="2584" t="s">
        <v>829</v>
      </c>
      <c r="F75" s="2585"/>
      <c r="G75" s="1146"/>
      <c r="H75" s="398" t="s">
        <v>2073</v>
      </c>
      <c r="I75" s="1146"/>
      <c r="J75" s="1146"/>
      <c r="K75" s="1146"/>
      <c r="L75" s="1146"/>
      <c r="M75" s="1146"/>
      <c r="N75" s="1146"/>
      <c r="O75" s="1146"/>
      <c r="P75" s="1146"/>
      <c r="Q75" s="1146"/>
      <c r="R75" s="1146"/>
      <c r="S75" s="1146"/>
      <c r="T75" s="1146"/>
      <c r="U75" s="1146"/>
      <c r="V75" s="1146"/>
      <c r="W75" s="1146"/>
      <c r="X75" s="1146"/>
      <c r="Y75" s="1146"/>
      <c r="Z75" s="1146"/>
      <c r="AA75" s="1146"/>
      <c r="AB75" s="1146"/>
      <c r="AC75" s="1146"/>
      <c r="AD75" s="1146"/>
      <c r="AE75" s="1146"/>
      <c r="AF75" s="1146"/>
      <c r="AG75" s="1146"/>
      <c r="AH75" s="1146"/>
      <c r="AI75" s="1146"/>
      <c r="AJ75" s="1147"/>
      <c r="AK75" s="1141"/>
      <c r="AL75" s="386"/>
      <c r="AM75" s="386"/>
      <c r="AN75" s="381"/>
    </row>
    <row r="76" spans="1:42" s="382" customFormat="1" ht="12.75" customHeight="1">
      <c r="A76" s="384"/>
      <c r="B76" s="386"/>
      <c r="C76" s="386"/>
      <c r="D76" s="393"/>
      <c r="E76" s="2584" t="s">
        <v>829</v>
      </c>
      <c r="F76" s="2585"/>
      <c r="G76" s="1139"/>
      <c r="H76" s="972" t="s">
        <v>2074</v>
      </c>
      <c r="I76" s="1139"/>
      <c r="J76" s="1139"/>
      <c r="K76" s="1139"/>
      <c r="L76" s="1139"/>
      <c r="M76" s="1139"/>
      <c r="N76" s="1139"/>
      <c r="O76" s="1139"/>
      <c r="P76" s="1139"/>
      <c r="Q76" s="1139"/>
      <c r="R76" s="1139"/>
      <c r="S76" s="1139"/>
      <c r="T76" s="1139"/>
      <c r="U76" s="1139"/>
      <c r="V76" s="1139"/>
      <c r="W76" s="1139"/>
      <c r="X76" s="1139"/>
      <c r="Y76" s="1139"/>
      <c r="Z76" s="1139"/>
      <c r="AA76" s="1139"/>
      <c r="AB76" s="1139"/>
      <c r="AC76" s="1139"/>
      <c r="AD76" s="1139"/>
      <c r="AE76" s="1139"/>
      <c r="AF76" s="1139"/>
      <c r="AG76" s="1139"/>
      <c r="AH76" s="1139"/>
      <c r="AI76" s="1139"/>
      <c r="AJ76" s="1140"/>
      <c r="AK76" s="1141"/>
      <c r="AL76" s="386"/>
      <c r="AM76" s="386"/>
      <c r="AN76" s="381"/>
    </row>
    <row r="77" spans="1:42" s="382" customFormat="1" ht="12.75" customHeight="1">
      <c r="A77" s="384"/>
      <c r="B77" s="386"/>
      <c r="C77" s="386"/>
      <c r="D77" s="394"/>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6"/>
      <c r="AI77" s="386"/>
      <c r="AJ77" s="386"/>
      <c r="AK77" s="1141"/>
      <c r="AL77" s="386"/>
      <c r="AM77" s="386"/>
      <c r="AN77" s="381"/>
    </row>
    <row r="78" spans="1:42" s="382" customFormat="1" ht="12.75" customHeight="1">
      <c r="A78" s="384"/>
      <c r="B78" s="2538" t="s">
        <v>829</v>
      </c>
      <c r="C78" s="2538"/>
      <c r="D78" s="390" t="s">
        <v>2075</v>
      </c>
      <c r="E78" s="2399" t="s">
        <v>2076</v>
      </c>
      <c r="F78" s="2400"/>
      <c r="G78" s="2400"/>
      <c r="H78" s="2400"/>
      <c r="I78" s="2400"/>
      <c r="J78" s="2400"/>
      <c r="K78" s="2400"/>
      <c r="L78" s="2400"/>
      <c r="M78" s="2400"/>
      <c r="N78" s="2400"/>
      <c r="O78" s="2400"/>
      <c r="P78" s="2400"/>
      <c r="Q78" s="2400"/>
      <c r="R78" s="2400"/>
      <c r="S78" s="2400"/>
      <c r="T78" s="2400"/>
      <c r="U78" s="2400"/>
      <c r="V78" s="2400"/>
      <c r="W78" s="2400"/>
      <c r="X78" s="2400"/>
      <c r="Y78" s="2400"/>
      <c r="Z78" s="2400"/>
      <c r="AA78" s="2400"/>
      <c r="AB78" s="2400"/>
      <c r="AC78" s="2400"/>
      <c r="AD78" s="2400"/>
      <c r="AE78" s="2400"/>
      <c r="AF78" s="2400"/>
      <c r="AG78" s="2400"/>
      <c r="AH78" s="2400"/>
      <c r="AI78" s="2400"/>
      <c r="AJ78" s="2401"/>
      <c r="AK78" s="1141"/>
      <c r="AL78" s="386"/>
      <c r="AM78" s="386"/>
      <c r="AN78" s="381"/>
    </row>
    <row r="79" spans="1:42" s="382" customFormat="1" ht="12.75" customHeight="1">
      <c r="A79" s="384"/>
      <c r="B79" s="386"/>
      <c r="C79" s="386"/>
      <c r="E79" s="2555"/>
      <c r="F79" s="2556"/>
      <c r="G79" s="2556"/>
      <c r="H79" s="2556"/>
      <c r="I79" s="2556"/>
      <c r="J79" s="2556"/>
      <c r="K79" s="2556"/>
      <c r="L79" s="2556"/>
      <c r="M79" s="2556"/>
      <c r="N79" s="2556"/>
      <c r="O79" s="2556"/>
      <c r="P79" s="2556"/>
      <c r="Q79" s="2556"/>
      <c r="R79" s="2556"/>
      <c r="S79" s="2556"/>
      <c r="T79" s="2556"/>
      <c r="U79" s="2556"/>
      <c r="V79" s="2556"/>
      <c r="W79" s="2556"/>
      <c r="X79" s="2556"/>
      <c r="Y79" s="2556"/>
      <c r="Z79" s="2556"/>
      <c r="AA79" s="2556"/>
      <c r="AB79" s="2556"/>
      <c r="AC79" s="2556"/>
      <c r="AD79" s="2556"/>
      <c r="AE79" s="2556"/>
      <c r="AF79" s="2556"/>
      <c r="AG79" s="2556"/>
      <c r="AH79" s="2556"/>
      <c r="AI79" s="2556"/>
      <c r="AJ79" s="2557"/>
      <c r="AK79" s="1141"/>
      <c r="AL79" s="386"/>
      <c r="AM79" s="386"/>
      <c r="AN79" s="381"/>
    </row>
    <row r="80" spans="1:42" s="382" customFormat="1" ht="12.75" customHeight="1">
      <c r="A80" s="384"/>
      <c r="B80" s="386"/>
      <c r="C80" s="386"/>
      <c r="D80" s="393"/>
      <c r="E80" s="393"/>
      <c r="F80" s="1146"/>
      <c r="G80" s="1146"/>
      <c r="H80" s="1146"/>
      <c r="I80" s="1146"/>
      <c r="J80" s="1146"/>
      <c r="K80" s="1146"/>
      <c r="L80" s="1146"/>
      <c r="M80" s="1146"/>
      <c r="N80" s="1146"/>
      <c r="O80" s="1146"/>
      <c r="P80" s="1146"/>
      <c r="Q80" s="1146"/>
      <c r="R80" s="1146"/>
      <c r="S80" s="1146"/>
      <c r="T80" s="1146"/>
      <c r="U80" s="1146"/>
      <c r="V80" s="1146"/>
      <c r="W80" s="1146"/>
      <c r="X80" s="1146"/>
      <c r="Y80" s="1146"/>
      <c r="Z80" s="1146"/>
      <c r="AA80" s="1146"/>
      <c r="AB80" s="1146"/>
      <c r="AC80" s="1146"/>
      <c r="AD80" s="1146"/>
      <c r="AE80" s="1146"/>
      <c r="AF80" s="1146"/>
      <c r="AG80" s="1146"/>
      <c r="AH80" s="1146"/>
      <c r="AI80" s="1146"/>
      <c r="AJ80" s="1147"/>
      <c r="AK80" s="1141"/>
      <c r="AL80" s="386"/>
      <c r="AM80" s="386"/>
      <c r="AN80" s="381"/>
    </row>
    <row r="81" spans="1:43" s="382" customFormat="1" ht="12.75" customHeight="1">
      <c r="A81" s="384"/>
      <c r="B81" s="2538" t="s">
        <v>829</v>
      </c>
      <c r="C81" s="2538"/>
      <c r="D81" s="390" t="s">
        <v>2077</v>
      </c>
      <c r="E81" s="2564" t="s">
        <v>2078</v>
      </c>
      <c r="F81" s="2565"/>
      <c r="G81" s="2565"/>
      <c r="H81" s="2565"/>
      <c r="I81" s="2565"/>
      <c r="J81" s="2565"/>
      <c r="K81" s="2565"/>
      <c r="L81" s="2565"/>
      <c r="M81" s="2565"/>
      <c r="N81" s="2565"/>
      <c r="O81" s="2565"/>
      <c r="P81" s="2565"/>
      <c r="Q81" s="2565"/>
      <c r="R81" s="2565"/>
      <c r="S81" s="2565"/>
      <c r="T81" s="2565"/>
      <c r="U81" s="2565"/>
      <c r="V81" s="2565"/>
      <c r="W81" s="2565"/>
      <c r="X81" s="2565"/>
      <c r="Y81" s="2565"/>
      <c r="Z81" s="2565"/>
      <c r="AA81" s="2565"/>
      <c r="AB81" s="2565"/>
      <c r="AC81" s="2565"/>
      <c r="AD81" s="2565"/>
      <c r="AE81" s="2565"/>
      <c r="AF81" s="2565"/>
      <c r="AG81" s="2565"/>
      <c r="AH81" s="2565"/>
      <c r="AI81" s="2565"/>
      <c r="AJ81" s="2566"/>
      <c r="AK81" s="1141"/>
      <c r="AL81" s="386"/>
      <c r="AM81" s="386"/>
      <c r="AN81" s="381"/>
    </row>
    <row r="82" spans="1:43" s="382" customFormat="1" ht="12.75" customHeight="1">
      <c r="A82" s="384"/>
      <c r="B82" s="386"/>
      <c r="C82" s="386"/>
      <c r="D82" s="393"/>
      <c r="E82" s="386"/>
      <c r="F82" s="386"/>
      <c r="G82" s="386"/>
      <c r="H82" s="386"/>
      <c r="I82" s="386"/>
      <c r="J82" s="386"/>
      <c r="K82" s="386"/>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6"/>
      <c r="AI82" s="386"/>
      <c r="AJ82" s="386"/>
      <c r="AK82" s="1141"/>
      <c r="AL82" s="386"/>
      <c r="AM82" s="386"/>
      <c r="AN82" s="381"/>
    </row>
    <row r="83" spans="1:43" s="382" customFormat="1" ht="12.75" customHeight="1">
      <c r="A83" s="401"/>
      <c r="B83" s="402"/>
      <c r="C83" s="402"/>
      <c r="D83" s="402"/>
      <c r="E83" s="402"/>
      <c r="F83" s="402"/>
      <c r="G83" s="403"/>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5"/>
      <c r="AJ83" s="405" t="s">
        <v>2079</v>
      </c>
      <c r="AK83" s="2530">
        <f>IF(AK61&gt;0,0,AO71)</f>
        <v>10</v>
      </c>
      <c r="AL83" s="2531"/>
      <c r="AM83" s="2532"/>
      <c r="AN83" s="381"/>
    </row>
    <row r="84" spans="1:43" s="382" customFormat="1" ht="12.75" customHeight="1" thickBot="1">
      <c r="A84" s="406"/>
      <c r="B84" s="407"/>
      <c r="C84" s="408"/>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c r="AB84" s="408"/>
      <c r="AC84" s="408"/>
      <c r="AD84" s="408"/>
      <c r="AE84" s="408"/>
      <c r="AF84" s="408"/>
      <c r="AG84" s="408"/>
      <c r="AH84" s="408"/>
      <c r="AI84" s="408"/>
      <c r="AJ84" s="408"/>
      <c r="AK84" s="408"/>
      <c r="AL84" s="408"/>
      <c r="AM84" s="409"/>
      <c r="AN84" s="381"/>
    </row>
    <row r="85" spans="1:43" s="382" customFormat="1" ht="12.75" customHeight="1" thickTop="1">
      <c r="A85" s="410"/>
      <c r="B85" s="411"/>
      <c r="C85" s="412"/>
      <c r="D85" s="412"/>
      <c r="E85" s="412"/>
      <c r="F85" s="412"/>
      <c r="G85" s="412"/>
      <c r="H85" s="412"/>
      <c r="I85" s="1138"/>
      <c r="J85" s="1138"/>
      <c r="K85" s="1138"/>
      <c r="L85" s="1138"/>
      <c r="M85" s="1138"/>
      <c r="N85" s="1138"/>
      <c r="O85" s="1138"/>
      <c r="P85" s="1138"/>
      <c r="Q85" s="1138"/>
      <c r="R85" s="410"/>
      <c r="S85" s="385"/>
      <c r="T85" s="385"/>
      <c r="U85" s="385"/>
      <c r="V85" s="385"/>
      <c r="W85" s="385"/>
      <c r="X85" s="385"/>
      <c r="Y85" s="385"/>
      <c r="Z85" s="385"/>
      <c r="AA85" s="385"/>
      <c r="AB85" s="385"/>
      <c r="AC85" s="385"/>
      <c r="AD85" s="385"/>
      <c r="AE85" s="385"/>
      <c r="AF85" s="410"/>
      <c r="AG85" s="385"/>
      <c r="AH85" s="385"/>
      <c r="AI85" s="385"/>
      <c r="AJ85" s="385"/>
      <c r="AK85" s="393"/>
      <c r="AL85" s="393"/>
      <c r="AM85" s="393"/>
      <c r="AN85" s="381"/>
    </row>
    <row r="86" spans="1:43" s="382" customFormat="1" ht="12.75" customHeight="1">
      <c r="A86" s="384" t="s">
        <v>2080</v>
      </c>
      <c r="B86" s="385" t="s">
        <v>2081</v>
      </c>
      <c r="C86" s="385"/>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385"/>
      <c r="AC86" s="385"/>
      <c r="AD86" s="385"/>
      <c r="AE86" s="2396" t="s">
        <v>2041</v>
      </c>
      <c r="AF86" s="2396"/>
      <c r="AG86" s="2396"/>
      <c r="AH86" s="2396"/>
      <c r="AI86" s="2396"/>
      <c r="AJ86" s="2396"/>
      <c r="AK86" s="2396"/>
      <c r="AL86" s="386"/>
      <c r="AM86" s="386"/>
      <c r="AN86" s="381"/>
    </row>
    <row r="87" spans="1:43" s="382" customFormat="1" ht="12.75" customHeight="1">
      <c r="A87" s="384"/>
      <c r="B87" s="385" t="s">
        <v>2082</v>
      </c>
      <c r="C87" s="385"/>
      <c r="D87" s="385"/>
      <c r="E87" s="385"/>
      <c r="F87" s="385"/>
      <c r="G87" s="385"/>
      <c r="H87" s="385"/>
      <c r="I87" s="385"/>
      <c r="J87" s="385"/>
      <c r="K87" s="385"/>
      <c r="L87" s="385"/>
      <c r="M87" s="385"/>
      <c r="N87" s="385"/>
      <c r="O87" s="385"/>
      <c r="P87" s="385"/>
      <c r="Q87" s="385"/>
      <c r="R87" s="385"/>
      <c r="S87" s="385"/>
      <c r="T87" s="385"/>
      <c r="U87" s="385"/>
      <c r="V87" s="385"/>
      <c r="W87" s="385"/>
      <c r="X87" s="385"/>
      <c r="Y87" s="385"/>
      <c r="Z87" s="385"/>
      <c r="AA87" s="385"/>
      <c r="AB87" s="385"/>
      <c r="AC87" s="385"/>
      <c r="AD87" s="385"/>
      <c r="AE87" s="1141"/>
      <c r="AF87" s="1141"/>
      <c r="AG87" s="1141"/>
      <c r="AH87" s="1141"/>
      <c r="AI87" s="1141"/>
      <c r="AJ87" s="1141"/>
      <c r="AK87" s="1141"/>
      <c r="AL87" s="386"/>
      <c r="AM87" s="386"/>
      <c r="AN87" s="381"/>
    </row>
    <row r="88" spans="1:43" s="382" customFormat="1" ht="12.75" customHeight="1">
      <c r="A88" s="384"/>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1141"/>
      <c r="AF88" s="1141"/>
      <c r="AG88" s="1141"/>
      <c r="AH88" s="1141"/>
      <c r="AI88" s="1141"/>
      <c r="AJ88" s="1141"/>
      <c r="AK88" s="1141"/>
      <c r="AL88" s="386"/>
      <c r="AM88" s="386"/>
      <c r="AN88" s="381"/>
    </row>
    <row r="89" spans="1:43" s="382" customFormat="1" ht="12.75" customHeight="1">
      <c r="A89" s="384"/>
      <c r="B89" s="2538" t="s">
        <v>860</v>
      </c>
      <c r="C89" s="2538"/>
      <c r="D89" s="390" t="s">
        <v>2067</v>
      </c>
      <c r="E89" s="2539" t="s">
        <v>2083</v>
      </c>
      <c r="F89" s="2540"/>
      <c r="G89" s="2540"/>
      <c r="H89" s="2540"/>
      <c r="I89" s="2540"/>
      <c r="J89" s="2540"/>
      <c r="K89" s="2540"/>
      <c r="L89" s="2540"/>
      <c r="M89" s="2540"/>
      <c r="N89" s="2540"/>
      <c r="O89" s="2540"/>
      <c r="P89" s="2540"/>
      <c r="Q89" s="2540"/>
      <c r="R89" s="2540"/>
      <c r="S89" s="2540"/>
      <c r="T89" s="2540"/>
      <c r="U89" s="2540"/>
      <c r="V89" s="2540"/>
      <c r="W89" s="2540"/>
      <c r="X89" s="2540"/>
      <c r="Y89" s="2540"/>
      <c r="Z89" s="2540"/>
      <c r="AA89" s="2540"/>
      <c r="AB89" s="2540"/>
      <c r="AC89" s="2540"/>
      <c r="AD89" s="2540"/>
      <c r="AE89" s="2540"/>
      <c r="AF89" s="2540"/>
      <c r="AG89" s="2540"/>
      <c r="AH89" s="2540"/>
      <c r="AI89" s="2540"/>
      <c r="AJ89" s="2541"/>
      <c r="AK89" s="1141"/>
      <c r="AL89" s="386"/>
      <c r="AM89" s="386"/>
      <c r="AN89" s="381"/>
    </row>
    <row r="90" spans="1:43" s="382" customFormat="1" ht="12.75" customHeight="1">
      <c r="A90" s="384"/>
      <c r="B90" s="385"/>
      <c r="C90" s="385"/>
      <c r="D90" s="385"/>
      <c r="E90" s="2542"/>
      <c r="F90" s="2543"/>
      <c r="G90" s="2543"/>
      <c r="H90" s="2543"/>
      <c r="I90" s="2543"/>
      <c r="J90" s="2543"/>
      <c r="K90" s="2543"/>
      <c r="L90" s="2543"/>
      <c r="M90" s="2543"/>
      <c r="N90" s="2543"/>
      <c r="O90" s="2543"/>
      <c r="P90" s="2543"/>
      <c r="Q90" s="2543"/>
      <c r="R90" s="2543"/>
      <c r="S90" s="2543"/>
      <c r="T90" s="2543"/>
      <c r="U90" s="2543"/>
      <c r="V90" s="2543"/>
      <c r="W90" s="2543"/>
      <c r="X90" s="2543"/>
      <c r="Y90" s="2543"/>
      <c r="Z90" s="2543"/>
      <c r="AA90" s="2543"/>
      <c r="AB90" s="2543"/>
      <c r="AC90" s="2543"/>
      <c r="AD90" s="2543"/>
      <c r="AE90" s="2543"/>
      <c r="AF90" s="2543"/>
      <c r="AG90" s="2543"/>
      <c r="AH90" s="2543"/>
      <c r="AI90" s="2543"/>
      <c r="AJ90" s="2544"/>
      <c r="AK90" s="1141"/>
      <c r="AL90" s="386"/>
      <c r="AM90" s="386"/>
      <c r="AN90" s="381"/>
    </row>
    <row r="91" spans="1:43" s="382" customFormat="1" ht="12.75" customHeight="1">
      <c r="A91" s="384"/>
      <c r="B91" s="385"/>
      <c r="C91" s="385"/>
      <c r="D91" s="385"/>
      <c r="E91" s="414"/>
      <c r="F91" s="415"/>
      <c r="G91" s="415"/>
      <c r="H91" s="415"/>
      <c r="I91" s="415"/>
      <c r="J91" s="415"/>
      <c r="K91" s="415"/>
      <c r="L91" s="415"/>
      <c r="M91" s="415"/>
      <c r="N91" s="415"/>
      <c r="O91" s="415"/>
      <c r="P91" s="415"/>
      <c r="Q91" s="415"/>
      <c r="R91" s="415"/>
      <c r="S91" s="415"/>
      <c r="T91" s="415"/>
      <c r="U91" s="415"/>
      <c r="V91" s="415"/>
      <c r="W91" s="415"/>
      <c r="X91" s="415"/>
      <c r="Y91" s="415"/>
      <c r="Z91" s="416"/>
      <c r="AA91" s="416"/>
      <c r="AB91" s="416"/>
      <c r="AC91" s="415"/>
      <c r="AD91" s="415"/>
      <c r="AE91" s="415"/>
      <c r="AF91" s="415"/>
      <c r="AG91" s="415"/>
      <c r="AH91" s="415"/>
      <c r="AI91" s="415"/>
      <c r="AJ91" s="417"/>
      <c r="AK91" s="1141"/>
      <c r="AL91" s="386"/>
      <c r="AM91" s="386"/>
      <c r="AN91" s="381"/>
    </row>
    <row r="92" spans="1:43" s="382" customFormat="1" ht="12.75" customHeight="1">
      <c r="A92" s="384"/>
      <c r="B92" s="385"/>
      <c r="C92" s="385"/>
      <c r="D92" s="385"/>
      <c r="E92" s="2551">
        <f>Application!AC761</f>
        <v>0.47878787878787871</v>
      </c>
      <c r="F92" s="2552"/>
      <c r="G92" s="2552"/>
      <c r="H92" s="2552"/>
      <c r="I92" s="415"/>
      <c r="J92" s="418" t="s">
        <v>2084</v>
      </c>
      <c r="K92" s="415"/>
      <c r="L92" s="415"/>
      <c r="M92" s="415"/>
      <c r="N92" s="415"/>
      <c r="O92" s="415"/>
      <c r="P92" s="415"/>
      <c r="Q92" s="415"/>
      <c r="R92" s="415"/>
      <c r="S92" s="415"/>
      <c r="T92" s="415"/>
      <c r="U92" s="415"/>
      <c r="V92" s="415"/>
      <c r="W92" s="415"/>
      <c r="X92" s="415"/>
      <c r="Y92" s="415"/>
      <c r="Z92" s="419"/>
      <c r="AA92" s="419"/>
      <c r="AB92" s="419"/>
      <c r="AC92" s="415"/>
      <c r="AD92" s="415"/>
      <c r="AE92" s="415"/>
      <c r="AF92" s="415"/>
      <c r="AG92" s="415"/>
      <c r="AH92" s="415"/>
      <c r="AI92" s="415"/>
      <c r="AJ92" s="417"/>
      <c r="AK92" s="1141"/>
      <c r="AL92" s="386"/>
      <c r="AM92" s="386"/>
      <c r="AN92" s="381"/>
    </row>
    <row r="93" spans="1:43" s="382" customFormat="1" ht="12.75" customHeight="1">
      <c r="A93" s="384"/>
      <c r="B93" s="385"/>
      <c r="C93" s="385"/>
      <c r="D93" s="385"/>
      <c r="E93" s="2583">
        <f>0.6-ROUNDUP(E92,2)</f>
        <v>0.12</v>
      </c>
      <c r="F93" s="2370"/>
      <c r="G93" s="2370"/>
      <c r="H93" s="2370"/>
      <c r="I93" s="415"/>
      <c r="J93" s="418" t="s">
        <v>2085</v>
      </c>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7"/>
      <c r="AK93" s="1141"/>
      <c r="AL93" s="386"/>
      <c r="AM93" s="386"/>
      <c r="AN93" s="381"/>
    </row>
    <row r="94" spans="1:43" s="382" customFormat="1" ht="12.75" customHeight="1">
      <c r="A94" s="384"/>
      <c r="B94" s="385"/>
      <c r="C94" s="385"/>
      <c r="D94" s="385"/>
      <c r="E94" s="2562">
        <f>IF(E93*200&gt;20,20,E93*200)</f>
        <v>20</v>
      </c>
      <c r="F94" s="2563"/>
      <c r="G94" s="2563"/>
      <c r="H94" s="2563"/>
      <c r="I94" s="415"/>
      <c r="J94" s="418" t="s">
        <v>2086</v>
      </c>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7"/>
      <c r="AK94" s="1141"/>
      <c r="AL94" s="386"/>
      <c r="AM94" s="386"/>
      <c r="AN94" s="381"/>
      <c r="AP94" s="382">
        <f>IF(B89="yes",E94,0)</f>
        <v>20</v>
      </c>
      <c r="AQ94" s="382" t="s">
        <v>2046</v>
      </c>
    </row>
    <row r="95" spans="1:43" s="382" customFormat="1" ht="12.75" customHeight="1">
      <c r="A95" s="384"/>
      <c r="B95" s="385"/>
      <c r="C95" s="385"/>
      <c r="D95" s="385"/>
      <c r="E95" s="420"/>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2"/>
      <c r="AF95" s="422"/>
      <c r="AG95" s="422"/>
      <c r="AH95" s="422"/>
      <c r="AI95" s="422"/>
      <c r="AJ95" s="423"/>
      <c r="AK95" s="1141"/>
      <c r="AL95" s="386"/>
      <c r="AM95" s="386"/>
      <c r="AN95" s="381"/>
    </row>
    <row r="96" spans="1:43" s="382" customFormat="1" ht="12.75" customHeight="1">
      <c r="A96" s="384"/>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1141"/>
      <c r="AF96" s="1141"/>
      <c r="AG96" s="1141"/>
      <c r="AH96" s="1141"/>
      <c r="AI96" s="1141"/>
      <c r="AJ96" s="1141"/>
      <c r="AK96" s="1141"/>
      <c r="AL96" s="386"/>
      <c r="AM96" s="386"/>
      <c r="AN96" s="381"/>
    </row>
    <row r="97" spans="1:47" s="382" customFormat="1" ht="12.75" customHeight="1">
      <c r="A97" s="384"/>
      <c r="B97" s="2538" t="s">
        <v>829</v>
      </c>
      <c r="C97" s="2538"/>
      <c r="D97" s="390" t="s">
        <v>2070</v>
      </c>
      <c r="E97" s="2539" t="s">
        <v>2087</v>
      </c>
      <c r="F97" s="2540"/>
      <c r="G97" s="2540"/>
      <c r="H97" s="2540"/>
      <c r="I97" s="2540"/>
      <c r="J97" s="2540"/>
      <c r="K97" s="2540"/>
      <c r="L97" s="2540"/>
      <c r="M97" s="2540"/>
      <c r="N97" s="2540"/>
      <c r="O97" s="2540"/>
      <c r="P97" s="2540"/>
      <c r="Q97" s="2540"/>
      <c r="R97" s="2540"/>
      <c r="S97" s="2540"/>
      <c r="T97" s="2540"/>
      <c r="U97" s="2540"/>
      <c r="V97" s="2540"/>
      <c r="W97" s="2540"/>
      <c r="X97" s="2540"/>
      <c r="Y97" s="2540"/>
      <c r="Z97" s="2540"/>
      <c r="AA97" s="2540"/>
      <c r="AB97" s="2540"/>
      <c r="AC97" s="2540"/>
      <c r="AD97" s="2540"/>
      <c r="AE97" s="2540"/>
      <c r="AF97" s="2540"/>
      <c r="AG97" s="2540"/>
      <c r="AH97" s="2540"/>
      <c r="AI97" s="2540"/>
      <c r="AJ97" s="2541"/>
      <c r="AK97" s="1141"/>
      <c r="AL97" s="386"/>
      <c r="AM97" s="386"/>
      <c r="AN97" s="381"/>
    </row>
    <row r="98" spans="1:47" s="382" customFormat="1" ht="12.75" customHeight="1">
      <c r="A98" s="384"/>
      <c r="B98" s="385"/>
      <c r="C98" s="385"/>
      <c r="D98" s="385"/>
      <c r="E98" s="2542"/>
      <c r="F98" s="2543"/>
      <c r="G98" s="2543"/>
      <c r="H98" s="2543"/>
      <c r="I98" s="2543"/>
      <c r="J98" s="2543"/>
      <c r="K98" s="2543"/>
      <c r="L98" s="2543"/>
      <c r="M98" s="2543"/>
      <c r="N98" s="2543"/>
      <c r="O98" s="2543"/>
      <c r="P98" s="2543"/>
      <c r="Q98" s="2543"/>
      <c r="R98" s="2543"/>
      <c r="S98" s="2543"/>
      <c r="T98" s="2543"/>
      <c r="U98" s="2543"/>
      <c r="V98" s="2543"/>
      <c r="W98" s="2543"/>
      <c r="X98" s="2543"/>
      <c r="Y98" s="2543"/>
      <c r="Z98" s="2543"/>
      <c r="AA98" s="2543"/>
      <c r="AB98" s="2543"/>
      <c r="AC98" s="2543"/>
      <c r="AD98" s="2543"/>
      <c r="AE98" s="2543"/>
      <c r="AF98" s="2543"/>
      <c r="AG98" s="2543"/>
      <c r="AH98" s="2543"/>
      <c r="AI98" s="2543"/>
      <c r="AJ98" s="2544"/>
      <c r="AK98" s="1141"/>
      <c r="AL98" s="386"/>
      <c r="AM98" s="386"/>
      <c r="AN98" s="381"/>
    </row>
    <row r="99" spans="1:47" s="382" customFormat="1" ht="12.75" customHeight="1">
      <c r="A99" s="384"/>
      <c r="B99" s="385"/>
      <c r="C99" s="385"/>
      <c r="D99" s="385"/>
      <c r="E99" s="2542"/>
      <c r="F99" s="2543"/>
      <c r="G99" s="2543"/>
      <c r="H99" s="2543"/>
      <c r="I99" s="2543"/>
      <c r="J99" s="2543"/>
      <c r="K99" s="2543"/>
      <c r="L99" s="2543"/>
      <c r="M99" s="2543"/>
      <c r="N99" s="2543"/>
      <c r="O99" s="2543"/>
      <c r="P99" s="2543"/>
      <c r="Q99" s="2543"/>
      <c r="R99" s="2543"/>
      <c r="S99" s="2543"/>
      <c r="T99" s="2543"/>
      <c r="U99" s="2543"/>
      <c r="V99" s="2543"/>
      <c r="W99" s="2543"/>
      <c r="X99" s="2543"/>
      <c r="Y99" s="2543"/>
      <c r="Z99" s="2543"/>
      <c r="AA99" s="2543"/>
      <c r="AB99" s="2543"/>
      <c r="AC99" s="2543"/>
      <c r="AD99" s="2543"/>
      <c r="AE99" s="2543"/>
      <c r="AF99" s="2543"/>
      <c r="AG99" s="2543"/>
      <c r="AH99" s="2543"/>
      <c r="AI99" s="2543"/>
      <c r="AJ99" s="2544"/>
      <c r="AK99" s="1141"/>
      <c r="AL99" s="386"/>
      <c r="AM99" s="386"/>
      <c r="AN99" s="381"/>
    </row>
    <row r="100" spans="1:47" s="382" customFormat="1" ht="12.75" customHeight="1">
      <c r="A100" s="384"/>
      <c r="B100" s="385"/>
      <c r="C100" s="385"/>
      <c r="D100" s="385"/>
      <c r="E100" s="2542"/>
      <c r="F100" s="2543"/>
      <c r="G100" s="2543"/>
      <c r="H100" s="2543"/>
      <c r="I100" s="2543"/>
      <c r="J100" s="2543"/>
      <c r="K100" s="2543"/>
      <c r="L100" s="2543"/>
      <c r="M100" s="2543"/>
      <c r="N100" s="2543"/>
      <c r="O100" s="2543"/>
      <c r="P100" s="2543"/>
      <c r="Q100" s="2543"/>
      <c r="R100" s="2543"/>
      <c r="S100" s="2543"/>
      <c r="T100" s="2543"/>
      <c r="U100" s="2543"/>
      <c r="V100" s="2543"/>
      <c r="W100" s="2543"/>
      <c r="X100" s="2543"/>
      <c r="Y100" s="2543"/>
      <c r="Z100" s="2543"/>
      <c r="AA100" s="2543"/>
      <c r="AB100" s="2543"/>
      <c r="AC100" s="2543"/>
      <c r="AD100" s="2543"/>
      <c r="AE100" s="2543"/>
      <c r="AF100" s="2543"/>
      <c r="AG100" s="2543"/>
      <c r="AH100" s="2543"/>
      <c r="AI100" s="2543"/>
      <c r="AJ100" s="2544"/>
      <c r="AK100" s="1141"/>
      <c r="AL100" s="386"/>
      <c r="AM100" s="386"/>
      <c r="AN100" s="381"/>
    </row>
    <row r="101" spans="1:47" s="382" customFormat="1" ht="12.75" customHeight="1">
      <c r="A101" s="384"/>
      <c r="B101" s="385"/>
      <c r="C101" s="385"/>
      <c r="D101" s="385"/>
      <c r="E101" s="1142"/>
      <c r="F101" s="1143"/>
      <c r="G101" s="1143"/>
      <c r="H101" s="1143"/>
      <c r="I101" s="1143"/>
      <c r="J101" s="1143"/>
      <c r="K101" s="1143"/>
      <c r="L101" s="1143"/>
      <c r="M101" s="1143"/>
      <c r="N101" s="1143"/>
      <c r="O101" s="1143"/>
      <c r="P101" s="1143"/>
      <c r="Q101" s="1143"/>
      <c r="R101" s="1143"/>
      <c r="S101" s="1143"/>
      <c r="T101" s="1143"/>
      <c r="U101" s="1143"/>
      <c r="V101" s="1143"/>
      <c r="W101" s="1143"/>
      <c r="X101" s="1143"/>
      <c r="Y101" s="1143"/>
      <c r="Z101" s="1143"/>
      <c r="AA101" s="1143"/>
      <c r="AB101" s="1143"/>
      <c r="AC101" s="1143"/>
      <c r="AD101" s="1143"/>
      <c r="AE101" s="1143"/>
      <c r="AF101" s="1143"/>
      <c r="AG101" s="1143"/>
      <c r="AH101" s="1143"/>
      <c r="AI101" s="1143"/>
      <c r="AJ101" s="1144"/>
      <c r="AK101" s="1141"/>
      <c r="AL101" s="386"/>
      <c r="AM101" s="386"/>
      <c r="AN101" s="381"/>
    </row>
    <row r="102" spans="1:47" s="382" customFormat="1" ht="12.75" customHeight="1">
      <c r="A102" s="384"/>
      <c r="B102" s="385"/>
      <c r="C102" s="385"/>
      <c r="D102" s="385"/>
      <c r="E102" s="2551">
        <f>Application!AC761</f>
        <v>0.47878787878787871</v>
      </c>
      <c r="F102" s="2552"/>
      <c r="G102" s="2552"/>
      <c r="H102" s="2552"/>
      <c r="I102" s="415"/>
      <c r="J102" s="418" t="s">
        <v>2084</v>
      </c>
      <c r="K102" s="415"/>
      <c r="L102" s="415"/>
      <c r="M102" s="415"/>
      <c r="N102" s="415"/>
      <c r="O102" s="415"/>
      <c r="P102" s="415"/>
      <c r="Q102" s="415"/>
      <c r="R102" s="1143"/>
      <c r="S102" s="1143"/>
      <c r="T102" s="1143"/>
      <c r="U102" s="1143"/>
      <c r="V102" s="1143"/>
      <c r="W102" s="1143"/>
      <c r="X102" s="1143"/>
      <c r="Y102" s="1143"/>
      <c r="Z102" s="1143"/>
      <c r="AA102" s="1143"/>
      <c r="AB102" s="1143"/>
      <c r="AC102" s="1143"/>
      <c r="AD102" s="1143"/>
      <c r="AE102" s="1143"/>
      <c r="AF102" s="1143"/>
      <c r="AG102" s="1143"/>
      <c r="AH102" s="1143"/>
      <c r="AI102" s="1143"/>
      <c r="AJ102" s="1144"/>
      <c r="AK102" s="1141"/>
      <c r="AL102" s="386"/>
      <c r="AM102" s="386"/>
      <c r="AN102" s="381"/>
    </row>
    <row r="103" spans="1:47" s="382" customFormat="1" ht="12.75" customHeight="1">
      <c r="A103" s="384"/>
      <c r="B103" s="385"/>
      <c r="C103" s="385"/>
      <c r="D103" s="385"/>
      <c r="E103" s="2551">
        <f ca="1">SUMIF(Application!AC726:AG760,0.2,Application!G726:J760)/Application!G761+SUMIF(Application!AC726:AG760,0.25,Application!G726:J760)/Application!G761+SUMIF(Application!AC726:AG760,0.3,Application!G726:J760)/Application!G761</f>
        <v>0.30303030303030304</v>
      </c>
      <c r="F103" s="2552"/>
      <c r="G103" s="2552"/>
      <c r="H103" s="2552"/>
      <c r="I103" s="415"/>
      <c r="J103" s="418" t="s">
        <v>2088</v>
      </c>
      <c r="K103" s="415"/>
      <c r="L103" s="415"/>
      <c r="M103" s="415"/>
      <c r="N103" s="415"/>
      <c r="O103" s="415"/>
      <c r="P103" s="415"/>
      <c r="Q103" s="415"/>
      <c r="R103" s="1143"/>
      <c r="S103" s="1143"/>
      <c r="T103" s="1143"/>
      <c r="U103" s="1143"/>
      <c r="V103" s="1143"/>
      <c r="W103" s="1143"/>
      <c r="X103" s="1143"/>
      <c r="Y103" s="1143"/>
      <c r="Z103" s="1143"/>
      <c r="AA103" s="1143"/>
      <c r="AB103" s="1143"/>
      <c r="AC103" s="1143"/>
      <c r="AD103" s="1143"/>
      <c r="AE103" s="1143"/>
      <c r="AF103" s="1143"/>
      <c r="AG103" s="1143"/>
      <c r="AH103" s="1143"/>
      <c r="AI103" s="1143"/>
      <c r="AJ103" s="1144"/>
      <c r="AK103" s="1141"/>
      <c r="AL103" s="386"/>
      <c r="AM103" s="386"/>
      <c r="AN103" s="381"/>
      <c r="AU103" s="675"/>
    </row>
    <row r="104" spans="1:47" s="382" customFormat="1" ht="12.75" customHeight="1">
      <c r="A104" s="384"/>
      <c r="B104" s="385"/>
      <c r="C104" s="385"/>
      <c r="D104" s="385"/>
      <c r="E104" s="2551">
        <f ca="1">SUMIF(Application!AC726:AG760,0.35,Application!G726:J760)/Application!G761+SUMIF(Application!AC726:AG760,0.4,Application!G726:J760)/Application!G761+SUMIF(Application!AC726:AG760,0.45,Application!G726:J760)/Application!G761+SUMIF(Application!AC726:AG760,0.5,Application!G726:J760)/Application!G761</f>
        <v>0.30303030303030304</v>
      </c>
      <c r="F104" s="2552"/>
      <c r="G104" s="2552"/>
      <c r="H104" s="2552"/>
      <c r="I104" s="415"/>
      <c r="J104" s="418" t="s">
        <v>2089</v>
      </c>
      <c r="K104" s="415"/>
      <c r="L104" s="415"/>
      <c r="M104" s="415"/>
      <c r="N104" s="415"/>
      <c r="O104" s="415"/>
      <c r="P104" s="415"/>
      <c r="Q104" s="415"/>
      <c r="R104" s="1143"/>
      <c r="S104" s="1143"/>
      <c r="T104" s="1143"/>
      <c r="U104" s="1143"/>
      <c r="V104" s="1143"/>
      <c r="W104" s="1143"/>
      <c r="X104" s="1143"/>
      <c r="Y104" s="1143"/>
      <c r="Z104" s="1143"/>
      <c r="AA104" s="1143"/>
      <c r="AB104" s="1143"/>
      <c r="AC104" s="1143"/>
      <c r="AD104" s="1143"/>
      <c r="AE104" s="1143"/>
      <c r="AF104" s="1143"/>
      <c r="AG104" s="1143"/>
      <c r="AH104" s="1143"/>
      <c r="AI104" s="1143"/>
      <c r="AJ104" s="1144"/>
      <c r="AK104" s="1141"/>
      <c r="AL104" s="386"/>
      <c r="AM104" s="386"/>
      <c r="AN104" s="381"/>
      <c r="AU104" s="675"/>
    </row>
    <row r="105" spans="1:47" s="382" customFormat="1" ht="12.75" customHeight="1">
      <c r="A105" s="384"/>
      <c r="B105" s="385"/>
      <c r="C105" s="385"/>
      <c r="D105" s="385"/>
      <c r="E105" s="2549">
        <f ca="1">IF(AND(E102&lt;=0.6,OR(AND(E103&gt;=0.1,E104&gt;=0.1),AND(E103&gt;0.1,(E103+E104)&gt;=0.2))),20,0)</f>
        <v>20</v>
      </c>
      <c r="F105" s="2550"/>
      <c r="G105" s="2550"/>
      <c r="H105" s="2550"/>
      <c r="I105" s="1143"/>
      <c r="J105" s="424" t="s">
        <v>2086</v>
      </c>
      <c r="K105" s="1143"/>
      <c r="L105" s="1143"/>
      <c r="M105" s="1143"/>
      <c r="N105" s="1143"/>
      <c r="O105" s="1143"/>
      <c r="P105" s="1143"/>
      <c r="Q105" s="1143"/>
      <c r="R105" s="1143"/>
      <c r="S105" s="1143"/>
      <c r="T105" s="1143"/>
      <c r="U105" s="1143"/>
      <c r="V105" s="1143"/>
      <c r="W105" s="1143"/>
      <c r="X105" s="1143"/>
      <c r="Y105" s="1143"/>
      <c r="Z105" s="1143"/>
      <c r="AA105" s="1143"/>
      <c r="AB105" s="1143"/>
      <c r="AC105" s="1143"/>
      <c r="AD105" s="1143"/>
      <c r="AE105" s="1143"/>
      <c r="AF105" s="1143"/>
      <c r="AG105" s="1143"/>
      <c r="AH105" s="1143"/>
      <c r="AI105" s="1143"/>
      <c r="AJ105" s="1144"/>
      <c r="AK105" s="1141"/>
      <c r="AL105" s="386"/>
      <c r="AM105" s="386"/>
      <c r="AN105" s="381"/>
      <c r="AP105" s="382">
        <f>IF(B97="yes",E105,0)</f>
        <v>0</v>
      </c>
      <c r="AQ105" s="382" t="s">
        <v>2046</v>
      </c>
    </row>
    <row r="106" spans="1:47" s="382" customFormat="1" ht="12.75" customHeight="1">
      <c r="A106" s="384"/>
      <c r="B106" s="385"/>
      <c r="C106" s="385"/>
      <c r="D106" s="385"/>
      <c r="E106" s="420"/>
      <c r="F106" s="421"/>
      <c r="G106" s="421"/>
      <c r="H106" s="421"/>
      <c r="I106" s="421"/>
      <c r="J106" s="421"/>
      <c r="K106" s="421"/>
      <c r="L106" s="421"/>
      <c r="M106" s="421"/>
      <c r="N106" s="421"/>
      <c r="O106" s="421"/>
      <c r="P106" s="421"/>
      <c r="Q106" s="421"/>
      <c r="R106" s="421"/>
      <c r="S106" s="421"/>
      <c r="T106" s="421"/>
      <c r="U106" s="421"/>
      <c r="V106" s="421"/>
      <c r="W106" s="421"/>
      <c r="X106" s="421"/>
      <c r="Y106" s="421"/>
      <c r="Z106" s="421"/>
      <c r="AA106" s="421"/>
      <c r="AB106" s="421"/>
      <c r="AC106" s="421"/>
      <c r="AD106" s="421"/>
      <c r="AE106" s="422"/>
      <c r="AF106" s="422"/>
      <c r="AG106" s="422"/>
      <c r="AH106" s="422"/>
      <c r="AI106" s="422"/>
      <c r="AJ106" s="423"/>
      <c r="AK106" s="1141"/>
      <c r="AL106" s="386"/>
      <c r="AM106" s="386"/>
      <c r="AN106" s="381"/>
    </row>
    <row r="107" spans="1:47" s="382" customFormat="1" ht="12.75" customHeight="1">
      <c r="A107" s="384"/>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1141"/>
      <c r="AF107" s="1141"/>
      <c r="AG107" s="1141"/>
      <c r="AH107" s="1141"/>
      <c r="AI107" s="1141"/>
      <c r="AJ107" s="1141"/>
      <c r="AK107" s="1141"/>
      <c r="AL107" s="386"/>
      <c r="AM107" s="386"/>
      <c r="AN107" s="381"/>
    </row>
    <row r="108" spans="1:47" s="382" customFormat="1" ht="12.75" customHeight="1">
      <c r="A108" s="401"/>
      <c r="B108" s="402"/>
      <c r="C108" s="402"/>
      <c r="D108" s="402"/>
      <c r="E108" s="402"/>
      <c r="F108" s="402"/>
      <c r="G108" s="403"/>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5"/>
      <c r="AJ108" s="405" t="s">
        <v>2090</v>
      </c>
      <c r="AK108" s="2530">
        <f>MAX(AP94,AP105)</f>
        <v>20</v>
      </c>
      <c r="AL108" s="2531"/>
      <c r="AM108" s="2532"/>
      <c r="AN108" s="381"/>
    </row>
    <row r="109" spans="1:47" s="382" customFormat="1" ht="12.75" customHeight="1" thickBot="1">
      <c r="A109" s="406"/>
      <c r="B109" s="407"/>
      <c r="C109" s="408"/>
      <c r="D109" s="408"/>
      <c r="E109" s="408"/>
      <c r="F109" s="408"/>
      <c r="G109" s="408"/>
      <c r="H109" s="408"/>
      <c r="I109" s="408"/>
      <c r="J109" s="408"/>
      <c r="K109" s="408"/>
      <c r="L109" s="408"/>
      <c r="M109" s="408"/>
      <c r="N109" s="408"/>
      <c r="O109" s="408"/>
      <c r="P109" s="408"/>
      <c r="Q109" s="408"/>
      <c r="R109" s="408"/>
      <c r="S109" s="408"/>
      <c r="T109" s="408"/>
      <c r="U109" s="408"/>
      <c r="V109" s="408"/>
      <c r="W109" s="408"/>
      <c r="X109" s="408"/>
      <c r="Y109" s="408"/>
      <c r="Z109" s="408"/>
      <c r="AA109" s="408"/>
      <c r="AB109" s="408"/>
      <c r="AC109" s="408"/>
      <c r="AD109" s="408"/>
      <c r="AE109" s="408"/>
      <c r="AF109" s="408"/>
      <c r="AG109" s="408"/>
      <c r="AH109" s="408"/>
      <c r="AI109" s="408"/>
      <c r="AJ109" s="408"/>
      <c r="AK109" s="408"/>
      <c r="AL109" s="408"/>
      <c r="AM109" s="409"/>
      <c r="AN109" s="381"/>
    </row>
    <row r="110" spans="1:47" s="382" customFormat="1" ht="12.75" customHeight="1" thickTop="1">
      <c r="A110" s="410"/>
      <c r="B110" s="411"/>
      <c r="C110" s="412"/>
      <c r="D110" s="412"/>
      <c r="E110" s="412"/>
      <c r="F110" s="412"/>
      <c r="G110" s="412"/>
      <c r="H110" s="412"/>
      <c r="I110" s="1138"/>
      <c r="J110" s="1138"/>
      <c r="K110" s="1138"/>
      <c r="L110" s="1138"/>
      <c r="M110" s="1138"/>
      <c r="N110" s="1138"/>
      <c r="O110" s="1138"/>
      <c r="P110" s="1138"/>
      <c r="Q110" s="1138"/>
      <c r="R110" s="410"/>
      <c r="S110" s="385"/>
      <c r="T110" s="385"/>
      <c r="U110" s="385"/>
      <c r="V110" s="385"/>
      <c r="W110" s="385"/>
      <c r="X110" s="385"/>
      <c r="Y110" s="385"/>
      <c r="Z110" s="385"/>
      <c r="AA110" s="385"/>
      <c r="AB110" s="385"/>
      <c r="AC110" s="385"/>
      <c r="AD110" s="385"/>
      <c r="AE110" s="385"/>
      <c r="AF110" s="410"/>
      <c r="AG110" s="385"/>
      <c r="AH110" s="385"/>
      <c r="AI110" s="385"/>
      <c r="AJ110" s="385"/>
      <c r="AK110" s="393"/>
      <c r="AL110" s="393"/>
      <c r="AM110" s="393"/>
      <c r="AN110" s="381"/>
    </row>
    <row r="111" spans="1:47" s="382" customFormat="1" ht="12.75" customHeight="1">
      <c r="A111" s="384" t="s">
        <v>2091</v>
      </c>
      <c r="B111" s="385" t="s">
        <v>2092</v>
      </c>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2396" t="s">
        <v>2065</v>
      </c>
      <c r="AF111" s="2396"/>
      <c r="AG111" s="2396"/>
      <c r="AH111" s="2396"/>
      <c r="AI111" s="2396"/>
      <c r="AJ111" s="2396"/>
      <c r="AK111" s="2396"/>
      <c r="AL111" s="386"/>
      <c r="AM111" s="386"/>
      <c r="AN111" s="381"/>
      <c r="AO111" s="382" t="str">
        <f>Application!B726</f>
        <v>SRO/Studio</v>
      </c>
      <c r="AQ111" s="382">
        <f>Application!O726</f>
        <v>897</v>
      </c>
    </row>
    <row r="112" spans="1:47" s="382" customFormat="1" ht="12.75" customHeight="1">
      <c r="A112" s="386"/>
      <c r="B112" s="385" t="s">
        <v>2082</v>
      </c>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1141"/>
      <c r="AF112" s="1141"/>
      <c r="AG112" s="1141"/>
      <c r="AH112" s="1141"/>
      <c r="AI112" s="1141"/>
      <c r="AJ112" s="1141"/>
      <c r="AK112" s="386"/>
      <c r="AL112" s="386"/>
      <c r="AM112" s="386"/>
      <c r="AN112" s="381"/>
      <c r="AO112" s="382" t="str">
        <f>Application!B727</f>
        <v>SRO/Studio</v>
      </c>
      <c r="AQ112" s="382">
        <f>Application!O727</f>
        <v>1510</v>
      </c>
    </row>
    <row r="113" spans="1:52" s="382" customFormat="1" ht="12.75" customHeight="1">
      <c r="A113" s="386"/>
      <c r="B113" s="385"/>
      <c r="C113" s="385"/>
      <c r="D113" s="385"/>
      <c r="E113" s="415"/>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386"/>
      <c r="AL113" s="386"/>
      <c r="AM113" s="386"/>
      <c r="AN113" s="381"/>
      <c r="AO113" s="382" t="str">
        <f>Application!B728</f>
        <v>1 Bedroom</v>
      </c>
      <c r="AQ113" s="382">
        <f>Application!O728</f>
        <v>957</v>
      </c>
    </row>
    <row r="114" spans="1:52" s="382" customFormat="1" ht="12.75" customHeight="1">
      <c r="A114" s="386"/>
      <c r="B114" s="2538" t="s">
        <v>860</v>
      </c>
      <c r="C114" s="2538"/>
      <c r="D114" s="390" t="s">
        <v>2067</v>
      </c>
      <c r="E114" s="2539" t="s">
        <v>2093</v>
      </c>
      <c r="F114" s="2540"/>
      <c r="G114" s="2540"/>
      <c r="H114" s="2540"/>
      <c r="I114" s="2540"/>
      <c r="J114" s="2540"/>
      <c r="K114" s="2540"/>
      <c r="L114" s="2540"/>
      <c r="M114" s="2540"/>
      <c r="N114" s="2540"/>
      <c r="O114" s="2540"/>
      <c r="P114" s="2540"/>
      <c r="Q114" s="2540"/>
      <c r="R114" s="2540"/>
      <c r="S114" s="2540"/>
      <c r="T114" s="2540"/>
      <c r="U114" s="2540"/>
      <c r="V114" s="2540"/>
      <c r="W114" s="2540"/>
      <c r="X114" s="2540"/>
      <c r="Y114" s="2540"/>
      <c r="Z114" s="2540"/>
      <c r="AA114" s="2540"/>
      <c r="AB114" s="2540"/>
      <c r="AC114" s="2540"/>
      <c r="AD114" s="2540"/>
      <c r="AE114" s="2540"/>
      <c r="AF114" s="2540"/>
      <c r="AG114" s="2540"/>
      <c r="AH114" s="2540"/>
      <c r="AI114" s="2540"/>
      <c r="AJ114" s="2541"/>
      <c r="AK114" s="386"/>
      <c r="AL114" s="386"/>
      <c r="AM114" s="386"/>
      <c r="AN114" s="381"/>
      <c r="AO114" s="382" t="str">
        <f>Application!B729</f>
        <v>1 Bedroom</v>
      </c>
      <c r="AQ114" s="382">
        <f>Application!O729</f>
        <v>1613</v>
      </c>
      <c r="AU114" s="382" t="s">
        <v>2094</v>
      </c>
      <c r="AV114" s="430" t="s">
        <v>1599</v>
      </c>
      <c r="AW114" s="382" t="s">
        <v>2095</v>
      </c>
    </row>
    <row r="115" spans="1:52" s="382" customFormat="1" ht="12.75" customHeight="1">
      <c r="A115" s="386"/>
      <c r="B115" s="385"/>
      <c r="C115" s="385"/>
      <c r="D115" s="385"/>
      <c r="E115" s="2542"/>
      <c r="F115" s="2543"/>
      <c r="G115" s="2543"/>
      <c r="H115" s="2543"/>
      <c r="I115" s="2543"/>
      <c r="J115" s="2543"/>
      <c r="K115" s="2543"/>
      <c r="L115" s="2543"/>
      <c r="M115" s="2543"/>
      <c r="N115" s="2543"/>
      <c r="O115" s="2543"/>
      <c r="P115" s="2543"/>
      <c r="Q115" s="2543"/>
      <c r="R115" s="2543"/>
      <c r="S115" s="2543"/>
      <c r="T115" s="2543"/>
      <c r="U115" s="2543"/>
      <c r="V115" s="2543"/>
      <c r="W115" s="2543"/>
      <c r="X115" s="2543"/>
      <c r="Y115" s="2543"/>
      <c r="Z115" s="2543"/>
      <c r="AA115" s="2543"/>
      <c r="AB115" s="2543"/>
      <c r="AC115" s="2543"/>
      <c r="AD115" s="2543"/>
      <c r="AE115" s="2543"/>
      <c r="AF115" s="2543"/>
      <c r="AG115" s="2543"/>
      <c r="AH115" s="2543"/>
      <c r="AI115" s="2543"/>
      <c r="AJ115" s="2544"/>
      <c r="AK115" s="386"/>
      <c r="AL115" s="386"/>
      <c r="AM115" s="386"/>
      <c r="AN115" s="381"/>
      <c r="AO115" s="382" t="str">
        <f>Application!B730</f>
        <v>1 Bedroom</v>
      </c>
      <c r="AQ115" s="382">
        <f>Application!O730</f>
        <v>1941</v>
      </c>
      <c r="AU115" s="670" t="str">
        <f>E123</f>
        <v>Studio/SRO</v>
      </c>
      <c r="AV115" s="382">
        <f t="array" ref="AV115">SUM(IF(Application!B726:F760="SRO/Studio",Application!G726:J760))</f>
        <v>4</v>
      </c>
      <c r="AW115" s="791">
        <f>AV115/AV121</f>
        <v>4.0404040404040407E-2</v>
      </c>
    </row>
    <row r="116" spans="1:52" s="382" customFormat="1" ht="12.75" customHeight="1">
      <c r="A116" s="386"/>
      <c r="B116" s="385"/>
      <c r="C116" s="385"/>
      <c r="D116" s="385"/>
      <c r="E116" s="2542"/>
      <c r="F116" s="2543"/>
      <c r="G116" s="2543"/>
      <c r="H116" s="2543"/>
      <c r="I116" s="2543"/>
      <c r="J116" s="2543"/>
      <c r="K116" s="2543"/>
      <c r="L116" s="2543"/>
      <c r="M116" s="2543"/>
      <c r="N116" s="2543"/>
      <c r="O116" s="2543"/>
      <c r="P116" s="2543"/>
      <c r="Q116" s="2543"/>
      <c r="R116" s="2543"/>
      <c r="S116" s="2543"/>
      <c r="T116" s="2543"/>
      <c r="U116" s="2543"/>
      <c r="V116" s="2543"/>
      <c r="W116" s="2543"/>
      <c r="X116" s="2543"/>
      <c r="Y116" s="2543"/>
      <c r="Z116" s="2543"/>
      <c r="AA116" s="2543"/>
      <c r="AB116" s="2543"/>
      <c r="AC116" s="2543"/>
      <c r="AD116" s="2543"/>
      <c r="AE116" s="2543"/>
      <c r="AF116" s="2543"/>
      <c r="AG116" s="2543"/>
      <c r="AH116" s="2543"/>
      <c r="AI116" s="2543"/>
      <c r="AJ116" s="2544"/>
      <c r="AK116" s="386"/>
      <c r="AL116" s="386"/>
      <c r="AM116" s="386"/>
      <c r="AN116" s="381"/>
      <c r="AO116" s="382" t="str">
        <f>Application!B731</f>
        <v>2 Bedrooms</v>
      </c>
      <c r="AQ116" s="382">
        <f>Application!O731</f>
        <v>1149</v>
      </c>
      <c r="AU116" s="670" t="str">
        <f>J123</f>
        <v>1-bedroom</v>
      </c>
      <c r="AV116" s="382">
        <f t="array" ref="AV116">SUM(IF(Application!B726:F760="1 Bedroom",Application!G726:J760))</f>
        <v>45</v>
      </c>
      <c r="AW116" s="791">
        <f>AV116/AV121</f>
        <v>0.45454545454545453</v>
      </c>
    </row>
    <row r="117" spans="1:52" s="382" customFormat="1" ht="12.75" customHeight="1">
      <c r="A117" s="386"/>
      <c r="B117" s="385"/>
      <c r="C117" s="385"/>
      <c r="D117" s="385"/>
      <c r="E117" s="2542"/>
      <c r="F117" s="2543"/>
      <c r="G117" s="2543"/>
      <c r="H117" s="2543"/>
      <c r="I117" s="2543"/>
      <c r="J117" s="2543"/>
      <c r="K117" s="2543"/>
      <c r="L117" s="2543"/>
      <c r="M117" s="2543"/>
      <c r="N117" s="2543"/>
      <c r="O117" s="2543"/>
      <c r="P117" s="2543"/>
      <c r="Q117" s="2543"/>
      <c r="R117" s="2543"/>
      <c r="S117" s="2543"/>
      <c r="T117" s="2543"/>
      <c r="U117" s="2543"/>
      <c r="V117" s="2543"/>
      <c r="W117" s="2543"/>
      <c r="X117" s="2543"/>
      <c r="Y117" s="2543"/>
      <c r="Z117" s="2543"/>
      <c r="AA117" s="2543"/>
      <c r="AB117" s="2543"/>
      <c r="AC117" s="2543"/>
      <c r="AD117" s="2543"/>
      <c r="AE117" s="2543"/>
      <c r="AF117" s="2543"/>
      <c r="AG117" s="2543"/>
      <c r="AH117" s="2543"/>
      <c r="AI117" s="2543"/>
      <c r="AJ117" s="2544"/>
      <c r="AK117" s="386"/>
      <c r="AL117" s="386"/>
      <c r="AM117" s="386"/>
      <c r="AN117" s="381"/>
      <c r="AO117" s="382" t="str">
        <f>Application!B732</f>
        <v>2 Bedrooms</v>
      </c>
      <c r="AQ117" s="382">
        <f>Application!O732</f>
        <v>1936</v>
      </c>
      <c r="AU117" s="670" t="str">
        <f>O123</f>
        <v>2-bedroom</v>
      </c>
      <c r="AV117" s="382">
        <f t="array" ref="AV117">SUM(IF(Application!B726:F760="2 Bedrooms",Application!G726:J760))</f>
        <v>25</v>
      </c>
      <c r="AW117" s="791">
        <f>AV117/AV121</f>
        <v>0.25252525252525254</v>
      </c>
    </row>
    <row r="118" spans="1:52" s="382" customFormat="1" ht="12.75" customHeight="1">
      <c r="A118" s="386"/>
      <c r="B118" s="385"/>
      <c r="C118" s="385"/>
      <c r="D118" s="385"/>
      <c r="E118" s="2542"/>
      <c r="F118" s="2543"/>
      <c r="G118" s="2543"/>
      <c r="H118" s="2543"/>
      <c r="I118" s="2543"/>
      <c r="J118" s="2543"/>
      <c r="K118" s="2543"/>
      <c r="L118" s="2543"/>
      <c r="M118" s="2543"/>
      <c r="N118" s="2543"/>
      <c r="O118" s="2543"/>
      <c r="P118" s="2543"/>
      <c r="Q118" s="2543"/>
      <c r="R118" s="2543"/>
      <c r="S118" s="2543"/>
      <c r="T118" s="2543"/>
      <c r="U118" s="2543"/>
      <c r="V118" s="2543"/>
      <c r="W118" s="2543"/>
      <c r="X118" s="2543"/>
      <c r="Y118" s="2543"/>
      <c r="Z118" s="2543"/>
      <c r="AA118" s="2543"/>
      <c r="AB118" s="2543"/>
      <c r="AC118" s="2543"/>
      <c r="AD118" s="2543"/>
      <c r="AE118" s="2543"/>
      <c r="AF118" s="2543"/>
      <c r="AG118" s="2543"/>
      <c r="AH118" s="2543"/>
      <c r="AI118" s="2543"/>
      <c r="AJ118" s="2544"/>
      <c r="AK118" s="386"/>
      <c r="AL118" s="386"/>
      <c r="AM118" s="386"/>
      <c r="AN118" s="381"/>
      <c r="AO118" s="382" t="str">
        <f>Application!B733</f>
        <v>2 Bedrooms</v>
      </c>
      <c r="AQ118" s="382">
        <f>Application!O733</f>
        <v>2330</v>
      </c>
      <c r="AU118" s="670" t="str">
        <f>T123</f>
        <v>3-bedroom</v>
      </c>
      <c r="AV118" s="382">
        <f t="array" ref="AV118">SUM(IF(Application!B726:F760="3 Bedrooms",Application!G726:J760))</f>
        <v>25</v>
      </c>
      <c r="AW118" s="791">
        <f>AV118/AV121</f>
        <v>0.25252525252525254</v>
      </c>
    </row>
    <row r="119" spans="1:52" s="382" customFormat="1" ht="12.75" customHeight="1">
      <c r="A119" s="386"/>
      <c r="B119" s="385"/>
      <c r="C119" s="385"/>
      <c r="D119" s="385"/>
      <c r="E119" s="2542"/>
      <c r="F119" s="2543"/>
      <c r="G119" s="2543"/>
      <c r="H119" s="2543"/>
      <c r="I119" s="2543"/>
      <c r="J119" s="2543"/>
      <c r="K119" s="2543"/>
      <c r="L119" s="2543"/>
      <c r="M119" s="2543"/>
      <c r="N119" s="2543"/>
      <c r="O119" s="2543"/>
      <c r="P119" s="2543"/>
      <c r="Q119" s="2543"/>
      <c r="R119" s="2543"/>
      <c r="S119" s="2543"/>
      <c r="T119" s="2543"/>
      <c r="U119" s="2543"/>
      <c r="V119" s="2543"/>
      <c r="W119" s="2543"/>
      <c r="X119" s="2543"/>
      <c r="Y119" s="2543"/>
      <c r="Z119" s="2543"/>
      <c r="AA119" s="2543"/>
      <c r="AB119" s="2543"/>
      <c r="AC119" s="2543"/>
      <c r="AD119" s="2543"/>
      <c r="AE119" s="2543"/>
      <c r="AF119" s="2543"/>
      <c r="AG119" s="2543"/>
      <c r="AH119" s="2543"/>
      <c r="AI119" s="2543"/>
      <c r="AJ119" s="2544"/>
      <c r="AK119" s="386"/>
      <c r="AL119" s="386"/>
      <c r="AM119" s="386"/>
      <c r="AN119" s="381"/>
      <c r="AO119" s="382" t="str">
        <f>Application!B734</f>
        <v>3 Bedrooms</v>
      </c>
      <c r="AQ119" s="382">
        <f>Application!O734</f>
        <v>1316</v>
      </c>
      <c r="AU119" s="670" t="str">
        <f>Y123</f>
        <v>4-bedroom</v>
      </c>
      <c r="AV119" s="382">
        <f t="array" ref="AV119">SUM(IF(Application!B726:F760="4 Bedrooms",Application!G726:J760))</f>
        <v>0</v>
      </c>
      <c r="AW119" s="791">
        <f>AV119/AV121</f>
        <v>0</v>
      </c>
    </row>
    <row r="120" spans="1:52" s="382" customFormat="1" ht="12.75" customHeight="1">
      <c r="A120" s="386"/>
      <c r="B120" s="385"/>
      <c r="C120" s="385"/>
      <c r="D120" s="385"/>
      <c r="E120" s="2542"/>
      <c r="F120" s="2543"/>
      <c r="G120" s="2543"/>
      <c r="H120" s="2543"/>
      <c r="I120" s="2543"/>
      <c r="J120" s="2543"/>
      <c r="K120" s="2543"/>
      <c r="L120" s="2543"/>
      <c r="M120" s="2543"/>
      <c r="N120" s="2543"/>
      <c r="O120" s="2543"/>
      <c r="P120" s="2543"/>
      <c r="Q120" s="2543"/>
      <c r="R120" s="2543"/>
      <c r="S120" s="2543"/>
      <c r="T120" s="2543"/>
      <c r="U120" s="2543"/>
      <c r="V120" s="2543"/>
      <c r="W120" s="2543"/>
      <c r="X120" s="2543"/>
      <c r="Y120" s="2543"/>
      <c r="Z120" s="2543"/>
      <c r="AA120" s="2543"/>
      <c r="AB120" s="2543"/>
      <c r="AC120" s="2543"/>
      <c r="AD120" s="2543"/>
      <c r="AE120" s="2543"/>
      <c r="AF120" s="2543"/>
      <c r="AG120" s="2543"/>
      <c r="AH120" s="2543"/>
      <c r="AI120" s="2543"/>
      <c r="AJ120" s="2544"/>
      <c r="AK120" s="386"/>
      <c r="AL120" s="386"/>
      <c r="AM120" s="386"/>
      <c r="AN120" s="381"/>
      <c r="AO120" s="382" t="str">
        <f>Application!B735</f>
        <v>3 Bedrooms</v>
      </c>
      <c r="AQ120" s="382">
        <f>Application!O735</f>
        <v>2225</v>
      </c>
      <c r="AU120" s="670" t="str">
        <f>AD123</f>
        <v>5-bedroom</v>
      </c>
      <c r="AV120" s="382">
        <f t="array" ref="AV120">SUM(IF(Application!B726:F760="5 Bedrooms",Application!G726:J760))</f>
        <v>0</v>
      </c>
      <c r="AW120" s="791">
        <f>AV120/AV121</f>
        <v>0</v>
      </c>
    </row>
    <row r="121" spans="1:52" s="382" customFormat="1" ht="12.75" customHeight="1">
      <c r="A121" s="386"/>
      <c r="B121" s="385"/>
      <c r="C121" s="385"/>
      <c r="D121" s="385"/>
      <c r="E121" s="2542"/>
      <c r="F121" s="2543"/>
      <c r="G121" s="2543"/>
      <c r="H121" s="2543"/>
      <c r="I121" s="2543"/>
      <c r="J121" s="2543"/>
      <c r="K121" s="2543"/>
      <c r="L121" s="2543"/>
      <c r="M121" s="2543"/>
      <c r="N121" s="2543"/>
      <c r="O121" s="2543"/>
      <c r="P121" s="2543"/>
      <c r="Q121" s="2543"/>
      <c r="R121" s="2543"/>
      <c r="S121" s="2543"/>
      <c r="T121" s="2543"/>
      <c r="U121" s="2543"/>
      <c r="V121" s="2543"/>
      <c r="W121" s="2543"/>
      <c r="X121" s="2543"/>
      <c r="Y121" s="2543"/>
      <c r="Z121" s="2543"/>
      <c r="AA121" s="2543"/>
      <c r="AB121" s="2543"/>
      <c r="AC121" s="2543"/>
      <c r="AD121" s="2543"/>
      <c r="AE121" s="2543"/>
      <c r="AF121" s="2543"/>
      <c r="AG121" s="2543"/>
      <c r="AH121" s="2543"/>
      <c r="AI121" s="2543"/>
      <c r="AJ121" s="2544"/>
      <c r="AK121" s="386"/>
      <c r="AL121" s="386"/>
      <c r="AM121" s="386"/>
      <c r="AN121" s="381"/>
      <c r="AO121" s="382" t="str">
        <f>Application!B736</f>
        <v>3 Bedrooms</v>
      </c>
      <c r="AQ121" s="382">
        <f>Application!O736</f>
        <v>2680</v>
      </c>
      <c r="AV121" s="382">
        <f>SUM(AV115:AV120)</f>
        <v>99</v>
      </c>
      <c r="AW121" s="791">
        <f>SUM(AW115:AW120)</f>
        <v>1</v>
      </c>
    </row>
    <row r="122" spans="1:52" s="382" customFormat="1" ht="12.75" customHeight="1">
      <c r="A122" s="386"/>
      <c r="B122" s="385"/>
      <c r="C122" s="385"/>
      <c r="D122" s="385"/>
      <c r="E122" s="1142"/>
      <c r="F122" s="1143"/>
      <c r="G122" s="1143"/>
      <c r="H122" s="1143"/>
      <c r="I122" s="1143"/>
      <c r="J122" s="1143"/>
      <c r="K122" s="1143"/>
      <c r="L122" s="1143"/>
      <c r="M122" s="1143"/>
      <c r="N122" s="1143"/>
      <c r="O122" s="1143"/>
      <c r="P122" s="1143"/>
      <c r="Q122" s="1143"/>
      <c r="R122" s="1143"/>
      <c r="S122" s="1143"/>
      <c r="T122" s="1143"/>
      <c r="U122" s="1143"/>
      <c r="V122" s="1143"/>
      <c r="W122" s="1143"/>
      <c r="X122" s="1143"/>
      <c r="Y122" s="1143"/>
      <c r="Z122" s="1143"/>
      <c r="AA122" s="1143"/>
      <c r="AB122" s="1143"/>
      <c r="AC122" s="1143"/>
      <c r="AD122" s="1143"/>
      <c r="AE122" s="1143"/>
      <c r="AF122" s="1143"/>
      <c r="AG122" s="1143"/>
      <c r="AH122" s="1143"/>
      <c r="AI122" s="1143"/>
      <c r="AJ122" s="1144"/>
      <c r="AK122" s="386"/>
      <c r="AL122" s="386"/>
      <c r="AM122" s="386"/>
      <c r="AN122" s="381"/>
      <c r="AO122" s="382">
        <f>Application!B737</f>
        <v>0</v>
      </c>
      <c r="AQ122" s="382">
        <f>Application!O737</f>
        <v>0</v>
      </c>
    </row>
    <row r="123" spans="1:52" s="382" customFormat="1" ht="12.75" customHeight="1">
      <c r="A123" s="386"/>
      <c r="B123" s="385"/>
      <c r="C123" s="386"/>
      <c r="D123" s="386"/>
      <c r="E123" s="2551" t="s">
        <v>2096</v>
      </c>
      <c r="F123" s="2552"/>
      <c r="G123" s="2552"/>
      <c r="H123" s="2552"/>
      <c r="I123" s="415"/>
      <c r="J123" s="2552" t="s">
        <v>2097</v>
      </c>
      <c r="K123" s="2552"/>
      <c r="L123" s="2552"/>
      <c r="M123" s="2552"/>
      <c r="N123" s="415"/>
      <c r="O123" s="2552" t="s">
        <v>2098</v>
      </c>
      <c r="P123" s="2552"/>
      <c r="Q123" s="2552"/>
      <c r="R123" s="2552"/>
      <c r="S123" s="415"/>
      <c r="T123" s="2552" t="s">
        <v>2099</v>
      </c>
      <c r="U123" s="2552"/>
      <c r="V123" s="2552"/>
      <c r="W123" s="2552"/>
      <c r="X123" s="415"/>
      <c r="Y123" s="2552" t="s">
        <v>2100</v>
      </c>
      <c r="Z123" s="2552"/>
      <c r="AA123" s="2552"/>
      <c r="AB123" s="2552"/>
      <c r="AC123" s="415"/>
      <c r="AD123" s="2552" t="s">
        <v>2101</v>
      </c>
      <c r="AE123" s="2552"/>
      <c r="AF123" s="2552"/>
      <c r="AG123" s="2552"/>
      <c r="AH123" s="415"/>
      <c r="AI123" s="415"/>
      <c r="AJ123" s="417"/>
      <c r="AK123" s="386"/>
      <c r="AL123" s="386"/>
      <c r="AM123" s="386"/>
      <c r="AN123" s="381"/>
      <c r="AO123" s="382">
        <f>Application!B738</f>
        <v>0</v>
      </c>
      <c r="AQ123" s="382">
        <f>Application!O738</f>
        <v>0</v>
      </c>
    </row>
    <row r="124" spans="1:52" s="382" customFormat="1" ht="12.75" customHeight="1">
      <c r="A124" s="386"/>
      <c r="B124" s="385"/>
      <c r="C124" s="386"/>
      <c r="D124" s="386"/>
      <c r="E124" s="678"/>
      <c r="F124" s="676"/>
      <c r="G124" s="676"/>
      <c r="H124" s="676"/>
      <c r="I124" s="415"/>
      <c r="J124" s="676"/>
      <c r="K124" s="676"/>
      <c r="L124" s="676"/>
      <c r="M124" s="676"/>
      <c r="N124" s="415"/>
      <c r="O124" s="676"/>
      <c r="P124" s="676"/>
      <c r="Q124" s="676"/>
      <c r="R124" s="676"/>
      <c r="S124" s="415"/>
      <c r="T124" s="676"/>
      <c r="U124" s="676"/>
      <c r="V124" s="676"/>
      <c r="W124" s="676"/>
      <c r="X124" s="415"/>
      <c r="Y124" s="676"/>
      <c r="Z124" s="676"/>
      <c r="AA124" s="676"/>
      <c r="AB124" s="676"/>
      <c r="AC124" s="415"/>
      <c r="AD124" s="676"/>
      <c r="AE124" s="676"/>
      <c r="AF124" s="676"/>
      <c r="AG124" s="676"/>
      <c r="AH124" s="415"/>
      <c r="AI124" s="415"/>
      <c r="AJ124" s="417"/>
      <c r="AK124" s="386"/>
      <c r="AL124" s="386"/>
      <c r="AM124" s="386"/>
      <c r="AN124" s="381"/>
      <c r="AO124" s="382">
        <f>Application!B739</f>
        <v>0</v>
      </c>
      <c r="AQ124" s="382">
        <f>Application!O739</f>
        <v>0</v>
      </c>
    </row>
    <row r="125" spans="1:52" s="382" customFormat="1" ht="12.75" customHeight="1">
      <c r="A125" s="386"/>
      <c r="B125" s="385"/>
      <c r="C125" s="386"/>
      <c r="D125" s="386"/>
      <c r="E125" s="679" t="s">
        <v>2102</v>
      </c>
      <c r="F125" s="676"/>
      <c r="G125" s="676"/>
      <c r="H125" s="676"/>
      <c r="I125" s="415"/>
      <c r="J125" s="676"/>
      <c r="K125" s="676"/>
      <c r="L125" s="676"/>
      <c r="M125" s="676"/>
      <c r="N125" s="415"/>
      <c r="O125" s="676"/>
      <c r="P125" s="676"/>
      <c r="Q125" s="676"/>
      <c r="R125" s="676"/>
      <c r="S125" s="415"/>
      <c r="T125" s="676"/>
      <c r="U125" s="676"/>
      <c r="V125" s="676"/>
      <c r="W125" s="676"/>
      <c r="X125" s="415"/>
      <c r="Y125" s="676"/>
      <c r="Z125" s="676"/>
      <c r="AA125" s="676"/>
      <c r="AB125" s="676"/>
      <c r="AC125" s="415"/>
      <c r="AD125" s="676"/>
      <c r="AE125" s="676"/>
      <c r="AF125" s="676"/>
      <c r="AG125" s="676"/>
      <c r="AH125" s="415"/>
      <c r="AI125" s="415"/>
      <c r="AJ125" s="417"/>
      <c r="AK125" s="386"/>
      <c r="AL125" s="386"/>
      <c r="AM125" s="386"/>
      <c r="AN125" s="381"/>
      <c r="AO125" s="382">
        <f>Application!B740</f>
        <v>0</v>
      </c>
      <c r="AQ125" s="382">
        <f>Application!O740</f>
        <v>0</v>
      </c>
    </row>
    <row r="126" spans="1:52" s="382" customFormat="1" ht="12.75" customHeight="1">
      <c r="A126" s="386"/>
      <c r="B126" s="385"/>
      <c r="C126" s="386"/>
      <c r="D126" s="386"/>
      <c r="E126" s="2553">
        <v>1871</v>
      </c>
      <c r="F126" s="2554"/>
      <c r="G126" s="2554"/>
      <c r="H126" s="2554"/>
      <c r="I126" s="677"/>
      <c r="J126" s="2554">
        <v>2370</v>
      </c>
      <c r="K126" s="2554"/>
      <c r="L126" s="2554"/>
      <c r="M126" s="2554"/>
      <c r="N126" s="677"/>
      <c r="O126" s="2554">
        <v>2796</v>
      </c>
      <c r="P126" s="2554"/>
      <c r="Q126" s="2554"/>
      <c r="R126" s="2554"/>
      <c r="S126" s="677"/>
      <c r="T126" s="2554">
        <v>3424</v>
      </c>
      <c r="U126" s="2554"/>
      <c r="V126" s="2554"/>
      <c r="W126" s="2554"/>
      <c r="X126" s="677"/>
      <c r="Y126" s="2554"/>
      <c r="Z126" s="2554"/>
      <c r="AA126" s="2554"/>
      <c r="AB126" s="2554"/>
      <c r="AC126" s="677"/>
      <c r="AD126" s="2554"/>
      <c r="AE126" s="2554"/>
      <c r="AF126" s="2554"/>
      <c r="AG126" s="2554"/>
      <c r="AH126" s="415"/>
      <c r="AI126" s="415"/>
      <c r="AJ126" s="417"/>
      <c r="AK126" s="386"/>
      <c r="AL126" s="386"/>
      <c r="AM126" s="386"/>
      <c r="AN126" s="381"/>
      <c r="AO126" s="382">
        <f>Application!B741</f>
        <v>0</v>
      </c>
      <c r="AQ126" s="382">
        <f>Application!O741</f>
        <v>0</v>
      </c>
    </row>
    <row r="127" spans="1:52" s="382" customFormat="1" ht="12.75" customHeight="1">
      <c r="A127" s="386"/>
      <c r="B127" s="385"/>
      <c r="C127" s="386"/>
      <c r="D127" s="386"/>
      <c r="E127" s="678"/>
      <c r="F127" s="676"/>
      <c r="G127" s="676"/>
      <c r="H127" s="676"/>
      <c r="I127" s="415"/>
      <c r="J127" s="676"/>
      <c r="K127" s="676"/>
      <c r="L127" s="676"/>
      <c r="M127" s="676"/>
      <c r="N127" s="415"/>
      <c r="O127" s="676"/>
      <c r="P127" s="676"/>
      <c r="Q127" s="676"/>
      <c r="R127" s="676"/>
      <c r="S127" s="415"/>
      <c r="T127" s="676"/>
      <c r="U127" s="676"/>
      <c r="V127" s="676"/>
      <c r="W127" s="676"/>
      <c r="X127" s="415"/>
      <c r="Y127" s="676"/>
      <c r="Z127" s="676"/>
      <c r="AA127" s="676"/>
      <c r="AB127" s="676"/>
      <c r="AC127" s="415"/>
      <c r="AD127" s="676"/>
      <c r="AE127" s="676"/>
      <c r="AF127" s="676"/>
      <c r="AG127" s="676"/>
      <c r="AH127" s="415"/>
      <c r="AI127" s="415"/>
      <c r="AJ127" s="417"/>
      <c r="AK127" s="386"/>
      <c r="AL127" s="386"/>
      <c r="AM127" s="386"/>
      <c r="AN127" s="381"/>
      <c r="AO127" s="382">
        <f>Application!B742</f>
        <v>0</v>
      </c>
      <c r="AQ127" s="382">
        <f>Application!O742</f>
        <v>0</v>
      </c>
      <c r="AU127" s="789"/>
      <c r="AV127" s="789"/>
      <c r="AW127" s="789"/>
      <c r="AX127" s="789"/>
      <c r="AY127" s="789"/>
      <c r="AZ127" s="789"/>
    </row>
    <row r="128" spans="1:52" s="382" customFormat="1" ht="12.75" customHeight="1">
      <c r="A128" s="386"/>
      <c r="B128" s="385"/>
      <c r="C128" s="386"/>
      <c r="D128" s="386"/>
      <c r="E128" s="679" t="s">
        <v>2103</v>
      </c>
      <c r="F128" s="676"/>
      <c r="G128" s="676"/>
      <c r="H128" s="676"/>
      <c r="I128" s="415"/>
      <c r="J128" s="676"/>
      <c r="K128" s="676"/>
      <c r="L128" s="676"/>
      <c r="M128" s="676"/>
      <c r="N128" s="415"/>
      <c r="O128" s="676"/>
      <c r="P128" s="676"/>
      <c r="Q128" s="676"/>
      <c r="R128" s="676"/>
      <c r="S128" s="415"/>
      <c r="T128" s="676"/>
      <c r="U128" s="676"/>
      <c r="V128" s="676"/>
      <c r="W128" s="676"/>
      <c r="X128" s="415"/>
      <c r="Y128" s="676"/>
      <c r="Z128" s="676"/>
      <c r="AA128" s="676"/>
      <c r="AB128" s="676"/>
      <c r="AC128" s="415"/>
      <c r="AD128" s="676"/>
      <c r="AE128" s="676"/>
      <c r="AF128" s="676"/>
      <c r="AG128" s="676"/>
      <c r="AH128" s="415"/>
      <c r="AI128" s="415"/>
      <c r="AJ128" s="417"/>
      <c r="AK128" s="386"/>
      <c r="AL128" s="386"/>
      <c r="AM128" s="386"/>
      <c r="AN128" s="381"/>
      <c r="AO128" s="382">
        <f>Application!B743</f>
        <v>0</v>
      </c>
      <c r="AQ128" s="382">
        <f>Application!O743</f>
        <v>0</v>
      </c>
      <c r="AU128" s="789"/>
      <c r="AV128" s="789"/>
      <c r="AW128" s="789"/>
      <c r="AX128" s="789"/>
      <c r="AY128" s="789"/>
      <c r="AZ128" s="789"/>
    </row>
    <row r="129" spans="1:52" s="382" customFormat="1" ht="12.75" customHeight="1">
      <c r="A129" s="386"/>
      <c r="B129" s="385"/>
      <c r="C129" s="386"/>
      <c r="D129" s="386"/>
      <c r="E129" s="2587">
        <f>Application!DX678</f>
        <v>1203.5</v>
      </c>
      <c r="F129" s="2561"/>
      <c r="G129" s="2561"/>
      <c r="H129" s="2561"/>
      <c r="I129" s="677"/>
      <c r="J129" s="2561">
        <f>Application!EC678</f>
        <v>1664.0222222222221</v>
      </c>
      <c r="K129" s="2561"/>
      <c r="L129" s="2561"/>
      <c r="M129" s="2561"/>
      <c r="N129" s="677"/>
      <c r="O129" s="2561">
        <f>Application!EH678</f>
        <v>1715.7599999999998</v>
      </c>
      <c r="P129" s="2561"/>
      <c r="Q129" s="2561"/>
      <c r="R129" s="2561"/>
      <c r="S129" s="681"/>
      <c r="T129" s="2561">
        <f>Application!EM678</f>
        <v>2043.4</v>
      </c>
      <c r="U129" s="2561"/>
      <c r="V129" s="2561"/>
      <c r="W129" s="2561"/>
      <c r="X129" s="681"/>
      <c r="Y129" s="2561">
        <f>Application!ER678</f>
        <v>0</v>
      </c>
      <c r="Z129" s="2561"/>
      <c r="AA129" s="2561"/>
      <c r="AB129" s="2561"/>
      <c r="AC129" s="681"/>
      <c r="AD129" s="2561">
        <f>Application!EW678</f>
        <v>0</v>
      </c>
      <c r="AE129" s="2561"/>
      <c r="AF129" s="2561"/>
      <c r="AG129" s="2561"/>
      <c r="AH129" s="415"/>
      <c r="AI129" s="415"/>
      <c r="AJ129" s="417"/>
      <c r="AK129" s="386"/>
      <c r="AL129" s="386"/>
      <c r="AM129" s="386"/>
      <c r="AN129" s="381"/>
      <c r="AO129" s="382">
        <f>Application!B744</f>
        <v>0</v>
      </c>
      <c r="AQ129" s="382">
        <f>Application!O744</f>
        <v>0</v>
      </c>
      <c r="AU129" s="789"/>
      <c r="AV129" s="789"/>
      <c r="AW129" s="790"/>
      <c r="AX129" s="790"/>
      <c r="AY129" s="789"/>
      <c r="AZ129" s="789"/>
    </row>
    <row r="130" spans="1:52" s="382" customFormat="1" ht="12.75" customHeight="1">
      <c r="A130" s="386"/>
      <c r="B130" s="385"/>
      <c r="C130" s="386"/>
      <c r="D130" s="386"/>
      <c r="E130" s="680"/>
      <c r="F130" s="676"/>
      <c r="G130" s="676"/>
      <c r="H130" s="676"/>
      <c r="I130" s="415"/>
      <c r="J130" s="418"/>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7"/>
      <c r="AK130" s="386"/>
      <c r="AL130" s="386"/>
      <c r="AM130" s="386"/>
      <c r="AN130" s="381"/>
      <c r="AO130" s="382">
        <f>Application!B745</f>
        <v>0</v>
      </c>
      <c r="AQ130" s="382">
        <f>Application!O745</f>
        <v>0</v>
      </c>
      <c r="AU130" s="789"/>
      <c r="AV130" s="789"/>
      <c r="AW130" s="790"/>
      <c r="AX130" s="790"/>
      <c r="AY130" s="789"/>
      <c r="AZ130" s="789"/>
    </row>
    <row r="131" spans="1:52" s="382" customFormat="1" ht="12.75" customHeight="1">
      <c r="A131" s="386"/>
      <c r="B131" s="385"/>
      <c r="C131" s="386"/>
      <c r="D131" s="386"/>
      <c r="E131" s="679" t="s">
        <v>2104</v>
      </c>
      <c r="F131" s="676"/>
      <c r="G131" s="676"/>
      <c r="H131" s="676"/>
      <c r="I131" s="415"/>
      <c r="J131" s="418"/>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7"/>
      <c r="AK131" s="386"/>
      <c r="AL131" s="386"/>
      <c r="AM131" s="386"/>
      <c r="AN131" s="381"/>
      <c r="AO131" s="382">
        <f>Application!B746</f>
        <v>0</v>
      </c>
      <c r="AQ131" s="382">
        <f>Application!O746</f>
        <v>0</v>
      </c>
      <c r="AU131" s="789"/>
      <c r="AV131" s="789"/>
      <c r="AW131" s="790"/>
      <c r="AX131" s="790"/>
      <c r="AY131" s="789"/>
      <c r="AZ131" s="789"/>
    </row>
    <row r="132" spans="1:52" s="382" customFormat="1" ht="12.75" customHeight="1">
      <c r="A132" s="386"/>
      <c r="B132" s="385"/>
      <c r="C132" s="386"/>
      <c r="D132" s="386"/>
      <c r="E132" s="2369">
        <f>(E126-E129)/E126</f>
        <v>0.35676109032602887</v>
      </c>
      <c r="F132" s="2370"/>
      <c r="G132" s="2370"/>
      <c r="H132" s="2371"/>
      <c r="I132" s="415"/>
      <c r="J132" s="2369">
        <f>(J126-J129)/J126</f>
        <v>0.29788091889357715</v>
      </c>
      <c r="K132" s="2370"/>
      <c r="L132" s="2370"/>
      <c r="M132" s="2371"/>
      <c r="N132" s="415"/>
      <c r="O132" s="2369">
        <f>(O126-O129)/O126</f>
        <v>0.38635193133047219</v>
      </c>
      <c r="P132" s="2370"/>
      <c r="Q132" s="2370"/>
      <c r="R132" s="2371"/>
      <c r="S132" s="415"/>
      <c r="T132" s="2369">
        <f>(T126-T129)/T126</f>
        <v>0.40321261682242987</v>
      </c>
      <c r="U132" s="2370"/>
      <c r="V132" s="2370"/>
      <c r="W132" s="2371"/>
      <c r="X132" s="415"/>
      <c r="Y132" s="2369" t="e">
        <f>(Y126-Y129)/Y126</f>
        <v>#DIV/0!</v>
      </c>
      <c r="Z132" s="2370"/>
      <c r="AA132" s="2370"/>
      <c r="AB132" s="2371"/>
      <c r="AC132" s="415"/>
      <c r="AD132" s="2369" t="e">
        <f>(AD126-AD129)/AD126</f>
        <v>#DIV/0!</v>
      </c>
      <c r="AE132" s="2370"/>
      <c r="AF132" s="2370"/>
      <c r="AG132" s="2371"/>
      <c r="AH132" s="415"/>
      <c r="AI132" s="415"/>
      <c r="AJ132" s="417"/>
      <c r="AK132" s="386"/>
      <c r="AL132" s="386"/>
      <c r="AM132" s="386"/>
      <c r="AN132" s="381"/>
      <c r="AO132" s="382">
        <f>Application!B747</f>
        <v>0</v>
      </c>
      <c r="AQ132" s="382">
        <f>Application!O747</f>
        <v>0</v>
      </c>
      <c r="AU132" s="789"/>
      <c r="AV132" s="789"/>
      <c r="AW132" s="790"/>
      <c r="AX132" s="790"/>
      <c r="AY132" s="789"/>
      <c r="AZ132" s="789"/>
    </row>
    <row r="133" spans="1:52" s="382" customFormat="1" ht="12.75" customHeight="1">
      <c r="A133" s="386"/>
      <c r="B133" s="385"/>
      <c r="C133" s="386"/>
      <c r="D133" s="386"/>
      <c r="E133" s="787"/>
      <c r="F133" s="786"/>
      <c r="G133" s="786"/>
      <c r="H133" s="786"/>
      <c r="I133" s="415"/>
      <c r="J133" s="786"/>
      <c r="K133" s="786"/>
      <c r="L133" s="786"/>
      <c r="M133" s="786"/>
      <c r="N133" s="415"/>
      <c r="O133" s="786"/>
      <c r="P133" s="786"/>
      <c r="Q133" s="786"/>
      <c r="R133" s="786"/>
      <c r="S133" s="415"/>
      <c r="T133" s="786"/>
      <c r="U133" s="786"/>
      <c r="V133" s="786"/>
      <c r="W133" s="786"/>
      <c r="X133" s="415"/>
      <c r="Y133" s="786"/>
      <c r="Z133" s="786"/>
      <c r="AA133" s="786"/>
      <c r="AB133" s="786"/>
      <c r="AC133" s="415"/>
      <c r="AD133" s="786"/>
      <c r="AE133" s="786"/>
      <c r="AF133" s="786"/>
      <c r="AG133" s="786"/>
      <c r="AH133" s="415"/>
      <c r="AI133" s="415"/>
      <c r="AJ133" s="417"/>
      <c r="AK133" s="386"/>
      <c r="AL133" s="386"/>
      <c r="AM133" s="386"/>
      <c r="AN133" s="381"/>
      <c r="AO133" s="382">
        <f>Application!B748</f>
        <v>0</v>
      </c>
      <c r="AQ133" s="382">
        <f>Application!O748</f>
        <v>0</v>
      </c>
      <c r="AU133" s="789"/>
      <c r="AV133" s="789"/>
      <c r="AW133" s="790"/>
      <c r="AX133" s="790"/>
      <c r="AY133" s="789"/>
      <c r="AZ133" s="789"/>
    </row>
    <row r="134" spans="1:52" s="382" customFormat="1" ht="12.75" customHeight="1">
      <c r="A134" s="386"/>
      <c r="B134" s="385"/>
      <c r="C134" s="386"/>
      <c r="D134" s="386"/>
      <c r="E134" s="788" t="s">
        <v>2105</v>
      </c>
      <c r="F134" s="786"/>
      <c r="G134" s="786"/>
      <c r="H134" s="786"/>
      <c r="I134" s="415"/>
      <c r="J134" s="786"/>
      <c r="K134" s="786"/>
      <c r="L134" s="786"/>
      <c r="M134" s="786"/>
      <c r="N134" s="415"/>
      <c r="O134" s="786"/>
      <c r="P134" s="786"/>
      <c r="Q134" s="786"/>
      <c r="R134" s="786"/>
      <c r="S134" s="415"/>
      <c r="T134" s="786"/>
      <c r="U134" s="786"/>
      <c r="V134" s="786"/>
      <c r="W134" s="786"/>
      <c r="X134" s="415"/>
      <c r="Y134" s="786"/>
      <c r="Z134" s="786"/>
      <c r="AA134" s="786"/>
      <c r="AB134" s="786"/>
      <c r="AC134" s="415"/>
      <c r="AD134" s="786"/>
      <c r="AE134" s="786"/>
      <c r="AF134" s="786"/>
      <c r="AG134" s="786"/>
      <c r="AH134" s="415"/>
      <c r="AI134" s="415"/>
      <c r="AJ134" s="417"/>
      <c r="AK134" s="386"/>
      <c r="AL134" s="386"/>
      <c r="AM134" s="386"/>
      <c r="AN134" s="381"/>
      <c r="AO134" s="382">
        <f>Application!B749</f>
        <v>0</v>
      </c>
      <c r="AQ134" s="382">
        <f>Application!O749</f>
        <v>0</v>
      </c>
      <c r="AU134" s="790"/>
      <c r="AV134" s="789"/>
      <c r="AW134" s="790"/>
      <c r="AX134" s="790"/>
      <c r="AY134" s="789"/>
      <c r="AZ134" s="789"/>
    </row>
    <row r="135" spans="1:52" s="382" customFormat="1" ht="12.75" customHeight="1">
      <c r="A135" s="386"/>
      <c r="B135" s="385"/>
      <c r="C135" s="386"/>
      <c r="D135" s="386"/>
      <c r="E135" s="2558">
        <f>IF(((E132-0.1)*AW115)&gt;0,((E132-0.1)*AW115),0)</f>
        <v>1.0374185467718341E-2</v>
      </c>
      <c r="F135" s="2559"/>
      <c r="G135" s="2559"/>
      <c r="H135" s="2560"/>
      <c r="I135" s="415"/>
      <c r="J135" s="2558">
        <f>IF(((J132-0.1)*AW116)&gt;0,((J132-0.1)*AW116),0)</f>
        <v>8.994587222435324E-2</v>
      </c>
      <c r="K135" s="2559"/>
      <c r="L135" s="2559"/>
      <c r="M135" s="2560"/>
      <c r="N135" s="415"/>
      <c r="O135" s="2558">
        <f>IF(((O132-0.1)*AW117)&gt;0,((O132-0.1)*AW117),0)</f>
        <v>7.2311093770321272E-2</v>
      </c>
      <c r="P135" s="2559"/>
      <c r="Q135" s="2559"/>
      <c r="R135" s="2560"/>
      <c r="S135" s="415"/>
      <c r="T135" s="2558">
        <f>IF(((T132-0.1)*AW118)&gt;0,((T132-0.1)*AW118),0)</f>
        <v>7.6568842631926731E-2</v>
      </c>
      <c r="U135" s="2559"/>
      <c r="V135" s="2559"/>
      <c r="W135" s="2560"/>
      <c r="X135" s="415"/>
      <c r="Y135" s="2558" t="e">
        <f>IF(((Y132-0.1)*AW119)&gt;0,((Y132-0.1)*AW119),0)</f>
        <v>#DIV/0!</v>
      </c>
      <c r="Z135" s="2559"/>
      <c r="AA135" s="2559"/>
      <c r="AB135" s="2560"/>
      <c r="AC135" s="415"/>
      <c r="AD135" s="2558" t="e">
        <f>IF(((AD132-0.1)*AW120)&gt;0,((AD132-0.1)*AW120),0)</f>
        <v>#DIV/0!</v>
      </c>
      <c r="AE135" s="2559"/>
      <c r="AF135" s="2559"/>
      <c r="AG135" s="2560"/>
      <c r="AH135" s="415"/>
      <c r="AI135" s="415"/>
      <c r="AJ135" s="417"/>
      <c r="AK135" s="386"/>
      <c r="AL135" s="386"/>
      <c r="AM135" s="386"/>
      <c r="AN135" s="381"/>
      <c r="AO135" s="382">
        <f>Application!B760</f>
        <v>0</v>
      </c>
      <c r="AQ135" s="382">
        <f>Application!O760</f>
        <v>0</v>
      </c>
      <c r="AU135" s="789"/>
      <c r="AV135" s="789"/>
      <c r="AW135" s="789"/>
      <c r="AX135" s="790"/>
      <c r="AY135" s="789"/>
      <c r="AZ135" s="789"/>
    </row>
    <row r="136" spans="1:52" s="382" customFormat="1" ht="12.75" customHeight="1">
      <c r="A136" s="386"/>
      <c r="B136" s="385"/>
      <c r="C136" s="386"/>
      <c r="D136" s="386"/>
      <c r="E136" s="680"/>
      <c r="F136" s="676"/>
      <c r="G136" s="676"/>
      <c r="H136" s="676"/>
      <c r="I136" s="415"/>
      <c r="J136" s="418"/>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7"/>
      <c r="AK136" s="386"/>
      <c r="AL136" s="386"/>
      <c r="AM136" s="386"/>
      <c r="AN136" s="381"/>
      <c r="AU136" s="789"/>
      <c r="AV136" s="789"/>
      <c r="AW136" s="789"/>
      <c r="AX136" s="789"/>
      <c r="AY136" s="789"/>
      <c r="AZ136" s="789"/>
    </row>
    <row r="137" spans="1:52" s="382" customFormat="1" ht="12.75" customHeight="1">
      <c r="A137" s="386"/>
      <c r="B137" s="385"/>
      <c r="C137" s="386"/>
      <c r="D137" s="386"/>
      <c r="E137" s="2369">
        <f>ROUNDDOWN(SUMIF(E135:AG135,"&gt;0"),2)</f>
        <v>0.24</v>
      </c>
      <c r="F137" s="2370"/>
      <c r="G137" s="2370"/>
      <c r="H137" s="2371"/>
      <c r="I137" s="415"/>
      <c r="J137" s="418" t="s">
        <v>2106</v>
      </c>
      <c r="K137" s="415"/>
      <c r="L137" s="415"/>
      <c r="M137" s="415"/>
      <c r="N137" s="415"/>
      <c r="O137" s="415"/>
      <c r="P137" s="415"/>
      <c r="Q137" s="415"/>
      <c r="R137" s="415"/>
      <c r="S137" s="415"/>
      <c r="T137" s="415"/>
      <c r="U137" s="415"/>
      <c r="V137" s="415"/>
      <c r="W137" s="415"/>
      <c r="X137" s="415"/>
      <c r="Y137" s="415"/>
      <c r="Z137" s="415"/>
      <c r="AA137" s="415"/>
      <c r="AB137" s="415"/>
      <c r="AC137" s="415"/>
      <c r="AD137" s="682"/>
      <c r="AE137" s="682"/>
      <c r="AF137" s="682"/>
      <c r="AG137" s="682"/>
      <c r="AH137" s="415"/>
      <c r="AI137" s="415"/>
      <c r="AJ137" s="417"/>
      <c r="AK137" s="386"/>
      <c r="AL137" s="386"/>
      <c r="AM137" s="386"/>
      <c r="AN137" s="381"/>
      <c r="AU137" s="789"/>
      <c r="AV137" s="789"/>
      <c r="AW137" s="789"/>
      <c r="AX137" s="790"/>
      <c r="AY137" s="789"/>
      <c r="AZ137" s="789"/>
    </row>
    <row r="138" spans="1:52" s="382" customFormat="1" ht="12.75" customHeight="1">
      <c r="A138" s="386"/>
      <c r="B138" s="385"/>
      <c r="C138" s="386"/>
      <c r="D138" s="386"/>
      <c r="E138" s="2530">
        <f>IF((E137*100)&gt;10,10,E137*100)</f>
        <v>10</v>
      </c>
      <c r="F138" s="2531"/>
      <c r="G138" s="2531"/>
      <c r="H138" s="2532"/>
      <c r="I138" s="415"/>
      <c r="J138" s="418" t="s">
        <v>2086</v>
      </c>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7"/>
      <c r="AK138" s="386"/>
      <c r="AL138" s="386"/>
      <c r="AM138" s="386"/>
      <c r="AN138" s="381"/>
      <c r="AU138" s="789"/>
      <c r="AV138" s="789"/>
      <c r="AW138" s="789"/>
      <c r="AX138" s="789"/>
      <c r="AY138" s="789"/>
      <c r="AZ138" s="789"/>
    </row>
    <row r="139" spans="1:52" s="382" customFormat="1" ht="12.75" customHeight="1">
      <c r="A139" s="386"/>
      <c r="B139" s="386"/>
      <c r="C139" s="386"/>
      <c r="D139" s="386"/>
      <c r="E139" s="425"/>
      <c r="F139" s="426"/>
      <c r="G139" s="426"/>
      <c r="H139" s="426"/>
      <c r="I139" s="426"/>
      <c r="J139" s="426"/>
      <c r="K139" s="426"/>
      <c r="L139" s="426"/>
      <c r="M139" s="426"/>
      <c r="N139" s="426"/>
      <c r="O139" s="426"/>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7"/>
      <c r="AK139" s="386"/>
      <c r="AL139" s="386"/>
      <c r="AM139" s="386"/>
      <c r="AN139" s="381"/>
      <c r="AT139" s="785"/>
      <c r="AU139" s="789"/>
      <c r="AV139" s="789"/>
      <c r="AW139" s="790"/>
      <c r="AX139" s="789"/>
      <c r="AY139" s="789"/>
      <c r="AZ139" s="789"/>
    </row>
    <row r="140" spans="1:52" s="382" customFormat="1" ht="12.75" customHeight="1">
      <c r="A140" s="386"/>
      <c r="B140" s="386"/>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6"/>
      <c r="AI140" s="386"/>
      <c r="AJ140" s="386"/>
      <c r="AK140" s="386"/>
      <c r="AL140" s="386"/>
      <c r="AM140" s="386"/>
      <c r="AN140" s="381"/>
      <c r="AU140" s="789"/>
      <c r="AV140" s="789"/>
      <c r="AW140" s="789"/>
      <c r="AX140" s="789"/>
      <c r="AY140" s="789"/>
      <c r="AZ140" s="789"/>
    </row>
    <row r="141" spans="1:52" s="382" customFormat="1" ht="12.75" customHeight="1">
      <c r="A141" s="386"/>
      <c r="B141" s="386"/>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6"/>
      <c r="AI141" s="386"/>
      <c r="AJ141" s="386"/>
      <c r="AK141" s="386"/>
      <c r="AL141" s="386"/>
      <c r="AM141" s="386"/>
      <c r="AN141" s="381"/>
    </row>
    <row r="142" spans="1:52" s="382" customFormat="1" ht="12.75" customHeight="1">
      <c r="A142" s="401"/>
      <c r="B142" s="402"/>
      <c r="C142" s="402"/>
      <c r="D142" s="402"/>
      <c r="E142" s="402"/>
      <c r="F142" s="402"/>
      <c r="G142" s="403"/>
      <c r="H142" s="404"/>
      <c r="I142" s="404"/>
      <c r="J142" s="404"/>
      <c r="K142" s="404"/>
      <c r="L142" s="404"/>
      <c r="M142" s="404"/>
      <c r="N142" s="404"/>
      <c r="O142" s="404"/>
      <c r="P142" s="404"/>
      <c r="Q142" s="404"/>
      <c r="R142" s="404"/>
      <c r="S142" s="404"/>
      <c r="T142" s="404"/>
      <c r="U142" s="404"/>
      <c r="V142" s="404"/>
      <c r="W142" s="404"/>
      <c r="X142" s="404"/>
      <c r="Y142" s="404"/>
      <c r="Z142" s="404"/>
      <c r="AA142" s="404"/>
      <c r="AB142" s="404"/>
      <c r="AC142" s="404"/>
      <c r="AD142" s="404"/>
      <c r="AE142" s="404"/>
      <c r="AF142" s="404"/>
      <c r="AG142" s="404"/>
      <c r="AH142" s="404"/>
      <c r="AI142" s="405"/>
      <c r="AJ142" s="405" t="s">
        <v>2107</v>
      </c>
      <c r="AK142" s="2530">
        <f>E138</f>
        <v>10</v>
      </c>
      <c r="AL142" s="2531"/>
      <c r="AM142" s="2532"/>
      <c r="AN142" s="381"/>
    </row>
    <row r="143" spans="1:52" s="382" customFormat="1" ht="12.75" customHeight="1" thickBot="1">
      <c r="A143" s="406"/>
      <c r="B143" s="407"/>
      <c r="C143" s="408"/>
      <c r="D143" s="408"/>
      <c r="E143" s="408"/>
      <c r="F143" s="408"/>
      <c r="G143" s="408"/>
      <c r="H143" s="408"/>
      <c r="I143" s="408"/>
      <c r="J143" s="408"/>
      <c r="K143" s="408"/>
      <c r="L143" s="408"/>
      <c r="M143" s="408"/>
      <c r="N143" s="408"/>
      <c r="O143" s="408"/>
      <c r="P143" s="408"/>
      <c r="Q143" s="408"/>
      <c r="R143" s="408"/>
      <c r="S143" s="408"/>
      <c r="T143" s="408"/>
      <c r="U143" s="408"/>
      <c r="V143" s="408"/>
      <c r="W143" s="408"/>
      <c r="X143" s="408"/>
      <c r="Y143" s="408"/>
      <c r="Z143" s="408"/>
      <c r="AA143" s="408"/>
      <c r="AB143" s="408"/>
      <c r="AC143" s="408"/>
      <c r="AD143" s="408"/>
      <c r="AE143" s="408"/>
      <c r="AF143" s="408"/>
      <c r="AG143" s="408"/>
      <c r="AH143" s="408"/>
      <c r="AI143" s="408"/>
      <c r="AJ143" s="408"/>
      <c r="AK143" s="408"/>
      <c r="AL143" s="408"/>
      <c r="AM143" s="409"/>
      <c r="AN143" s="381"/>
    </row>
    <row r="144" spans="1:52" s="382" customFormat="1" ht="12.75" customHeight="1" thickTop="1">
      <c r="A144" s="410"/>
      <c r="B144" s="411"/>
      <c r="C144" s="412"/>
      <c r="D144" s="412"/>
      <c r="E144" s="412"/>
      <c r="F144" s="412"/>
      <c r="G144" s="412"/>
      <c r="H144" s="412"/>
      <c r="I144" s="1138"/>
      <c r="J144" s="1138"/>
      <c r="K144" s="1138"/>
      <c r="L144" s="1138"/>
      <c r="M144" s="1138"/>
      <c r="N144" s="1138"/>
      <c r="O144" s="1138"/>
      <c r="P144" s="1138"/>
      <c r="Q144" s="1138"/>
      <c r="R144" s="410"/>
      <c r="S144" s="385"/>
      <c r="T144" s="385"/>
      <c r="U144" s="385"/>
      <c r="V144" s="385"/>
      <c r="W144" s="385"/>
      <c r="X144" s="385"/>
      <c r="Y144" s="385"/>
      <c r="Z144" s="385"/>
      <c r="AA144" s="385"/>
      <c r="AB144" s="385"/>
      <c r="AC144" s="385"/>
      <c r="AD144" s="385"/>
      <c r="AE144" s="385"/>
      <c r="AF144" s="410"/>
      <c r="AG144" s="385"/>
      <c r="AH144" s="385"/>
      <c r="AI144" s="385"/>
      <c r="AJ144" s="385"/>
      <c r="AK144" s="393"/>
      <c r="AL144" s="393"/>
      <c r="AM144" s="393"/>
      <c r="AN144" s="381"/>
    </row>
    <row r="145" spans="1:42" s="385" customFormat="1" ht="12.75" customHeight="1">
      <c r="A145" s="384" t="s">
        <v>2108</v>
      </c>
      <c r="AE145" s="2396" t="s">
        <v>2065</v>
      </c>
      <c r="AF145" s="2396"/>
      <c r="AG145" s="2396"/>
      <c r="AH145" s="2396"/>
      <c r="AI145" s="2396"/>
      <c r="AJ145" s="2396"/>
      <c r="AK145" s="2396"/>
      <c r="AL145" s="1160"/>
      <c r="AN145" s="428"/>
      <c r="AO145" s="382"/>
    </row>
    <row r="146" spans="1:42" s="385" customFormat="1" ht="13.2" customHeight="1">
      <c r="A146" s="384"/>
      <c r="AE146" s="1160"/>
      <c r="AF146" s="1160"/>
      <c r="AG146" s="1160"/>
      <c r="AH146" s="1160"/>
      <c r="AI146" s="1160"/>
      <c r="AJ146" s="1160"/>
      <c r="AK146" s="1160"/>
      <c r="AL146" s="1160"/>
      <c r="AN146" s="428"/>
    </row>
    <row r="147" spans="1:42" s="382" customFormat="1" ht="12.75" customHeight="1">
      <c r="A147" s="384"/>
      <c r="B147" s="384" t="s">
        <v>2109</v>
      </c>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c r="Z147" s="385"/>
      <c r="AA147" s="385"/>
      <c r="AB147" s="385"/>
      <c r="AC147" s="385"/>
      <c r="AD147" s="385"/>
      <c r="AF147" s="2337" t="s">
        <v>2110</v>
      </c>
      <c r="AG147" s="2337"/>
      <c r="AH147" s="2337"/>
      <c r="AI147" s="2337"/>
      <c r="AJ147" s="2337"/>
      <c r="AK147" s="2337"/>
      <c r="AL147" s="2337"/>
      <c r="AM147" s="385"/>
      <c r="AN147" s="381"/>
    </row>
    <row r="148" spans="1:42" s="382" customFormat="1" ht="12.75" customHeight="1">
      <c r="A148" s="384"/>
      <c r="B148" s="384" t="s">
        <v>1112</v>
      </c>
      <c r="C148" s="1152"/>
      <c r="D148" s="1152"/>
      <c r="E148" s="1152"/>
      <c r="F148" s="1152"/>
      <c r="G148" s="1152"/>
      <c r="H148" s="1152"/>
      <c r="I148" s="1152"/>
      <c r="J148" s="1152"/>
      <c r="K148" s="1152"/>
      <c r="L148" s="1152"/>
      <c r="M148" s="1152"/>
      <c r="N148" s="1152"/>
      <c r="O148" s="1152"/>
      <c r="P148" s="1152"/>
      <c r="Q148" s="1152"/>
      <c r="R148" s="1152"/>
      <c r="S148" s="1152"/>
      <c r="T148" s="1152"/>
      <c r="U148" s="1152"/>
      <c r="V148" s="1152"/>
      <c r="W148" s="1152"/>
      <c r="X148" s="1152"/>
      <c r="Y148" s="1152"/>
      <c r="Z148" s="1152"/>
      <c r="AA148" s="1152"/>
      <c r="AB148" s="1152"/>
      <c r="AC148" s="1152"/>
      <c r="AD148" s="385"/>
      <c r="AL148" s="1149"/>
      <c r="AM148" s="385"/>
      <c r="AN148" s="381"/>
    </row>
    <row r="149" spans="1:42" s="382" customFormat="1" ht="15" customHeight="1">
      <c r="A149" s="384"/>
      <c r="B149" s="2534" t="s">
        <v>2702</v>
      </c>
      <c r="C149" s="2534"/>
      <c r="D149" s="2534"/>
      <c r="E149" s="2534"/>
      <c r="F149" s="2534"/>
      <c r="G149" s="2534"/>
      <c r="H149" s="2534"/>
      <c r="I149" s="2534"/>
      <c r="J149" s="2534"/>
      <c r="K149" s="2534"/>
      <c r="L149" s="2534"/>
      <c r="M149" s="2534"/>
      <c r="N149" s="2534"/>
      <c r="O149" s="2534"/>
      <c r="P149" s="2534"/>
      <c r="Q149" s="2534"/>
      <c r="R149" s="2534"/>
      <c r="S149" s="2534"/>
      <c r="T149" s="2534"/>
      <c r="U149" s="2534"/>
      <c r="V149" s="2534"/>
      <c r="W149" s="2534"/>
      <c r="X149" s="2534"/>
      <c r="Y149" s="2534"/>
      <c r="Z149" s="2534"/>
      <c r="AA149" s="2534"/>
      <c r="AB149" s="2534"/>
      <c r="AC149" s="2534"/>
      <c r="AD149" s="385"/>
      <c r="AE149" s="1149"/>
      <c r="AF149" s="1149"/>
      <c r="AG149" s="1149"/>
      <c r="AH149" s="1149"/>
      <c r="AI149" s="1149"/>
      <c r="AJ149" s="1149"/>
      <c r="AK149" s="1149"/>
      <c r="AL149" s="1149"/>
      <c r="AM149" s="385"/>
      <c r="AN149" s="381"/>
      <c r="AP149" s="430"/>
    </row>
    <row r="150" spans="1:42" s="382" customFormat="1" ht="12.75" customHeight="1">
      <c r="A150" s="384"/>
      <c r="B150" s="384"/>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1149"/>
      <c r="AF150" s="1149"/>
      <c r="AG150" s="1149"/>
      <c r="AH150" s="1149"/>
      <c r="AI150" s="1149"/>
      <c r="AJ150" s="1149"/>
      <c r="AK150" s="1149"/>
      <c r="AL150" s="1149"/>
      <c r="AM150" s="385"/>
      <c r="AN150" s="381"/>
      <c r="AO150" s="1126" t="s">
        <v>311</v>
      </c>
      <c r="AP150" s="389"/>
    </row>
    <row r="151" spans="1:42" s="382" customFormat="1" ht="12.75" customHeight="1">
      <c r="A151" s="384"/>
      <c r="B151" s="385" t="s">
        <v>2111</v>
      </c>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c r="Z151" s="385"/>
      <c r="AA151" s="385"/>
      <c r="AB151" s="385"/>
      <c r="AC151" s="385"/>
      <c r="AD151" s="385"/>
      <c r="AE151" s="385"/>
      <c r="AF151" s="385"/>
      <c r="AG151" s="385"/>
      <c r="AH151" s="385"/>
      <c r="AI151" s="385"/>
      <c r="AJ151" s="385"/>
      <c r="AK151" s="385"/>
      <c r="AL151" s="385"/>
      <c r="AM151" s="385"/>
      <c r="AN151" s="381"/>
      <c r="AO151" s="329" t="s">
        <v>2112</v>
      </c>
      <c r="AP151" s="339">
        <v>5</v>
      </c>
    </row>
    <row r="152" spans="1:42" s="382" customFormat="1" ht="12.75" customHeight="1">
      <c r="A152" s="384"/>
      <c r="B152" s="2535" t="s">
        <v>2113</v>
      </c>
      <c r="C152" s="2535"/>
      <c r="D152" s="2535"/>
      <c r="E152" s="2535"/>
      <c r="F152" s="2535"/>
      <c r="G152" s="2535"/>
      <c r="H152" s="2535"/>
      <c r="I152" s="2535"/>
      <c r="J152" s="2535"/>
      <c r="K152" s="2535"/>
      <c r="L152" s="2535"/>
      <c r="M152" s="2535"/>
      <c r="N152" s="2535"/>
      <c r="O152" s="2535"/>
      <c r="P152" s="2535"/>
      <c r="Q152" s="2535"/>
      <c r="R152" s="2535"/>
      <c r="S152" s="2535"/>
      <c r="T152" s="2535"/>
      <c r="U152" s="2535"/>
      <c r="V152" s="2535"/>
      <c r="W152" s="2535"/>
      <c r="X152" s="2535"/>
      <c r="Y152" s="2535"/>
      <c r="Z152" s="2535"/>
      <c r="AA152" s="2535"/>
      <c r="AB152" s="2535"/>
      <c r="AC152" s="2535"/>
      <c r="AD152" s="2535"/>
      <c r="AE152" s="2535"/>
      <c r="AF152" s="2535"/>
      <c r="AG152" s="2535"/>
      <c r="AH152" s="2535"/>
      <c r="AI152" s="2535"/>
      <c r="AM152" s="385"/>
      <c r="AN152" s="381"/>
      <c r="AO152" s="329" t="s">
        <v>2113</v>
      </c>
      <c r="AP152" s="339">
        <v>7</v>
      </c>
    </row>
    <row r="153" spans="1:42" s="382" customFormat="1" ht="13.2" customHeight="1">
      <c r="A153" s="384"/>
      <c r="B153" s="1152"/>
      <c r="C153" s="1152"/>
      <c r="D153" s="1152"/>
      <c r="E153" s="1152"/>
      <c r="F153" s="1152"/>
      <c r="G153" s="1152"/>
      <c r="H153" s="1152"/>
      <c r="I153" s="1152"/>
      <c r="J153" s="1152"/>
      <c r="K153" s="1152"/>
      <c r="L153" s="1152"/>
      <c r="M153" s="1152"/>
      <c r="N153" s="1152"/>
      <c r="O153" s="1152"/>
      <c r="P153" s="1152"/>
      <c r="Q153" s="1152"/>
      <c r="R153" s="1152"/>
      <c r="S153" s="1152"/>
      <c r="T153" s="1152"/>
      <c r="U153" s="1152"/>
      <c r="V153" s="1152"/>
      <c r="W153" s="1152"/>
      <c r="X153" s="1152"/>
      <c r="Y153" s="1152"/>
      <c r="Z153" s="1152"/>
      <c r="AA153" s="1152"/>
      <c r="AB153" s="1152"/>
      <c r="AC153" s="1152"/>
      <c r="AD153" s="1160"/>
      <c r="AM153" s="385"/>
      <c r="AN153" s="381"/>
      <c r="AO153" s="329" t="s">
        <v>2114</v>
      </c>
      <c r="AP153" s="339">
        <v>7</v>
      </c>
    </row>
    <row r="154" spans="1:42" s="382" customFormat="1" ht="12.75" customHeight="1">
      <c r="A154" s="384"/>
      <c r="B154" s="385" t="s">
        <v>2115</v>
      </c>
      <c r="AB154" s="2344" t="s">
        <v>829</v>
      </c>
      <c r="AC154" s="2344"/>
      <c r="AD154" s="1160"/>
      <c r="AM154" s="385"/>
      <c r="AN154" s="381"/>
      <c r="AO154" s="329"/>
      <c r="AP154" s="329"/>
    </row>
    <row r="155" spans="1:42" s="382" customFormat="1" ht="9" customHeight="1">
      <c r="A155" s="384"/>
      <c r="B155" s="1152"/>
      <c r="C155" s="1152"/>
      <c r="D155" s="1152"/>
      <c r="E155" s="1152"/>
      <c r="F155" s="1152"/>
      <c r="G155" s="1152"/>
      <c r="H155" s="1152"/>
      <c r="I155" s="1152"/>
      <c r="J155" s="1152"/>
      <c r="K155" s="1152"/>
      <c r="L155" s="1152"/>
      <c r="M155" s="1152"/>
      <c r="N155" s="1152"/>
      <c r="O155" s="1152"/>
      <c r="P155" s="1152"/>
      <c r="Q155" s="1152"/>
      <c r="R155" s="1152"/>
      <c r="S155" s="1152"/>
      <c r="T155" s="1152"/>
      <c r="U155" s="1152"/>
      <c r="V155" s="1152"/>
      <c r="W155" s="1152"/>
      <c r="X155" s="1152"/>
      <c r="Y155" s="1152"/>
      <c r="Z155" s="1152"/>
      <c r="AA155" s="1152"/>
      <c r="AB155" s="1152"/>
      <c r="AC155" s="1152"/>
      <c r="AD155" s="1160"/>
      <c r="AM155" s="385"/>
      <c r="AN155" s="381"/>
      <c r="AO155" s="1126" t="s">
        <v>2116</v>
      </c>
      <c r="AP155" s="339"/>
    </row>
    <row r="156" spans="1:42" s="382" customFormat="1" ht="12.75" customHeight="1">
      <c r="A156" s="384"/>
      <c r="B156" s="384" t="s">
        <v>2117</v>
      </c>
      <c r="C156" s="1152"/>
      <c r="D156" s="1152"/>
      <c r="E156" s="1152"/>
      <c r="F156" s="1152"/>
      <c r="G156" s="1152"/>
      <c r="H156" s="1152"/>
      <c r="I156" s="1152"/>
      <c r="J156" s="1152"/>
      <c r="K156" s="1152"/>
      <c r="L156" s="1152"/>
      <c r="M156" s="1152"/>
      <c r="N156" s="1152"/>
      <c r="O156" s="1152"/>
      <c r="P156" s="1152"/>
      <c r="Q156" s="1152"/>
      <c r="R156" s="1152"/>
      <c r="S156" s="1152"/>
      <c r="T156" s="1152"/>
      <c r="U156" s="1152"/>
      <c r="V156" s="1152"/>
      <c r="W156" s="1152"/>
      <c r="X156" s="1152"/>
      <c r="Y156" s="1152"/>
      <c r="Z156" s="1152"/>
      <c r="AA156" s="1152"/>
      <c r="AB156" s="1152"/>
      <c r="AC156" s="1152"/>
      <c r="AD156" s="1160"/>
      <c r="AM156" s="385"/>
      <c r="AN156" s="381"/>
      <c r="AO156" s="329" t="s">
        <v>2118</v>
      </c>
      <c r="AP156" s="339">
        <v>5</v>
      </c>
    </row>
    <row r="157" spans="1:42" s="382" customFormat="1" ht="12.75" customHeight="1">
      <c r="A157" s="384"/>
      <c r="B157" s="2535" t="s">
        <v>2116</v>
      </c>
      <c r="C157" s="2535"/>
      <c r="D157" s="2535"/>
      <c r="E157" s="2535"/>
      <c r="F157" s="2535"/>
      <c r="G157" s="2535"/>
      <c r="H157" s="2535"/>
      <c r="I157" s="2535"/>
      <c r="J157" s="2535"/>
      <c r="K157" s="2535"/>
      <c r="L157" s="2535"/>
      <c r="M157" s="2535"/>
      <c r="N157" s="2535"/>
      <c r="O157" s="2535"/>
      <c r="P157" s="2535"/>
      <c r="Q157" s="2535"/>
      <c r="R157" s="2535"/>
      <c r="S157" s="2535"/>
      <c r="T157" s="2535"/>
      <c r="U157" s="2535"/>
      <c r="V157" s="2535"/>
      <c r="W157" s="2535"/>
      <c r="X157" s="2535"/>
      <c r="Y157" s="2535"/>
      <c r="Z157" s="2535"/>
      <c r="AA157" s="2535"/>
      <c r="AB157" s="2535"/>
      <c r="AC157" s="2535"/>
      <c r="AD157" s="2535"/>
      <c r="AE157" s="2535"/>
      <c r="AF157" s="2535"/>
      <c r="AG157" s="2535"/>
      <c r="AH157" s="2535"/>
      <c r="AI157" s="2535"/>
      <c r="AJ157" s="2535"/>
      <c r="AN157" s="381"/>
      <c r="AO157" s="329" t="s">
        <v>2119</v>
      </c>
      <c r="AP157" s="339">
        <v>7</v>
      </c>
    </row>
    <row r="158" spans="1:42" s="382" customFormat="1" ht="12.75" customHeight="1">
      <c r="B158" s="385" t="s">
        <v>2120</v>
      </c>
      <c r="C158" s="1152"/>
      <c r="D158" s="1152"/>
      <c r="E158" s="1152"/>
      <c r="F158" s="1152"/>
      <c r="G158" s="1152"/>
      <c r="H158" s="1152"/>
      <c r="I158" s="1152"/>
      <c r="J158" s="1152"/>
      <c r="K158" s="1152"/>
      <c r="L158" s="1152"/>
      <c r="M158" s="1152"/>
      <c r="N158" s="1152"/>
      <c r="O158" s="1152"/>
      <c r="P158" s="1152"/>
      <c r="Q158" s="1152"/>
      <c r="R158" s="1152"/>
      <c r="S158" s="1152"/>
      <c r="T158" s="1152"/>
      <c r="U158" s="1152"/>
      <c r="AM158" s="385"/>
      <c r="AN158" s="381"/>
      <c r="AO158" s="329"/>
      <c r="AP158" s="339"/>
    </row>
    <row r="159" spans="1:42" s="382" customFormat="1" ht="12.75" customHeight="1">
      <c r="B159" s="385"/>
      <c r="C159" s="1152"/>
      <c r="D159" s="1152"/>
      <c r="E159" s="1152"/>
      <c r="F159" s="1152"/>
      <c r="G159" s="1152"/>
      <c r="H159" s="1152"/>
      <c r="I159" s="1152"/>
      <c r="J159" s="1152"/>
      <c r="K159" s="1152"/>
      <c r="L159" s="1152"/>
      <c r="M159" s="1152"/>
      <c r="N159" s="1152"/>
      <c r="O159" s="1152"/>
      <c r="P159" s="1152"/>
      <c r="Q159" s="1152"/>
      <c r="R159" s="1152"/>
      <c r="S159" s="1152"/>
      <c r="T159" s="1152"/>
      <c r="U159" s="1152"/>
      <c r="AM159" s="385"/>
      <c r="AN159" s="381"/>
      <c r="AO159" s="329"/>
      <c r="AP159" s="339"/>
    </row>
    <row r="160" spans="1:42" s="382" customFormat="1" ht="12.75" customHeight="1">
      <c r="B160" s="2341" t="s">
        <v>2121</v>
      </c>
      <c r="C160" s="2341"/>
      <c r="D160" s="2341"/>
      <c r="E160" s="2341"/>
      <c r="F160" s="2341"/>
      <c r="G160" s="2341"/>
      <c r="H160" s="2341"/>
      <c r="I160" s="2341"/>
      <c r="J160" s="2341"/>
      <c r="K160" s="2341"/>
      <c r="L160" s="2341"/>
      <c r="M160" s="2341"/>
      <c r="N160" s="2341"/>
      <c r="O160" s="2341"/>
      <c r="P160" s="2341"/>
      <c r="Q160" s="2341"/>
      <c r="R160" s="2341"/>
      <c r="S160" s="2341"/>
      <c r="T160" s="2341"/>
      <c r="U160" s="2341"/>
      <c r="V160" s="2341"/>
      <c r="W160" s="2341"/>
      <c r="X160" s="2341"/>
      <c r="Y160" s="2341"/>
      <c r="Z160" s="2341"/>
      <c r="AA160" s="2341"/>
      <c r="AB160" s="2341"/>
      <c r="AC160" s="2341"/>
      <c r="AD160" s="2341"/>
      <c r="AE160" s="2341"/>
      <c r="AF160" s="2341"/>
      <c r="AG160" s="2341"/>
      <c r="AH160" s="2341"/>
      <c r="AI160" s="2341"/>
      <c r="AJ160" s="2341"/>
      <c r="AK160" s="948"/>
      <c r="AM160" s="385"/>
      <c r="AN160" s="381"/>
      <c r="AO160" s="329"/>
      <c r="AP160" s="339"/>
    </row>
    <row r="161" spans="1:42" s="382" customFormat="1" ht="12.75" customHeight="1">
      <c r="B161" s="2341"/>
      <c r="C161" s="2341"/>
      <c r="D161" s="2341"/>
      <c r="E161" s="2341"/>
      <c r="F161" s="2341"/>
      <c r="G161" s="2341"/>
      <c r="H161" s="2341"/>
      <c r="I161" s="2341"/>
      <c r="J161" s="2341"/>
      <c r="K161" s="2341"/>
      <c r="L161" s="2341"/>
      <c r="M161" s="2341"/>
      <c r="N161" s="2341"/>
      <c r="O161" s="2341"/>
      <c r="P161" s="2341"/>
      <c r="Q161" s="2341"/>
      <c r="R161" s="2341"/>
      <c r="S161" s="2341"/>
      <c r="T161" s="2341"/>
      <c r="U161" s="2341"/>
      <c r="V161" s="2341"/>
      <c r="W161" s="2341"/>
      <c r="X161" s="2341"/>
      <c r="Y161" s="2341"/>
      <c r="Z161" s="2341"/>
      <c r="AA161" s="2341"/>
      <c r="AB161" s="2341"/>
      <c r="AC161" s="2341"/>
      <c r="AD161" s="2341"/>
      <c r="AE161" s="2341"/>
      <c r="AF161" s="2341"/>
      <c r="AG161" s="2341"/>
      <c r="AH161" s="2341"/>
      <c r="AI161" s="2341"/>
      <c r="AJ161" s="2341"/>
      <c r="AK161" s="948"/>
      <c r="AM161" s="385"/>
      <c r="AN161" s="381"/>
      <c r="AO161" s="329"/>
      <c r="AP161" s="339"/>
    </row>
    <row r="162" spans="1:42" s="382" customFormat="1" ht="12.75" customHeight="1">
      <c r="C162" s="2342" t="s">
        <v>2122</v>
      </c>
      <c r="D162" s="2342"/>
      <c r="E162" s="2342"/>
      <c r="F162" s="2342"/>
      <c r="G162" s="2342"/>
      <c r="H162" s="2342"/>
      <c r="I162" s="2342"/>
      <c r="J162" s="2342"/>
      <c r="K162" s="2342"/>
      <c r="L162" s="2342"/>
      <c r="M162" s="2342"/>
      <c r="N162" s="2342"/>
      <c r="O162" s="2342"/>
      <c r="P162" s="2342"/>
      <c r="Q162" s="2342"/>
      <c r="R162" s="2342"/>
      <c r="S162" s="2342"/>
      <c r="T162" s="2342"/>
      <c r="U162" s="2342"/>
      <c r="V162" s="2342"/>
      <c r="W162" s="2342"/>
      <c r="X162" s="2342"/>
      <c r="Y162" s="2342"/>
      <c r="Z162" s="2342"/>
      <c r="AA162" s="2342"/>
      <c r="AB162" s="2342"/>
      <c r="AC162" s="2342"/>
      <c r="AD162" s="2342"/>
      <c r="AE162" s="2342"/>
      <c r="AF162" s="2342"/>
      <c r="AG162" s="2342"/>
      <c r="AH162" s="2342"/>
      <c r="AI162" s="2342"/>
      <c r="AJ162" s="2342"/>
      <c r="AK162" s="948"/>
      <c r="AM162" s="385"/>
      <c r="AN162" s="381"/>
      <c r="AO162" s="329"/>
      <c r="AP162" s="339"/>
    </row>
    <row r="163" spans="1:42" s="382" customFormat="1" ht="12.75" customHeight="1">
      <c r="B163" s="948"/>
      <c r="C163" s="2343" t="s">
        <v>2123</v>
      </c>
      <c r="D163" s="2343"/>
      <c r="E163" s="2343"/>
      <c r="F163" s="2343"/>
      <c r="G163" s="2343"/>
      <c r="H163" s="2343"/>
      <c r="I163" s="2343"/>
      <c r="J163" s="2343"/>
      <c r="K163" s="2343"/>
      <c r="L163" s="2343"/>
      <c r="M163" s="2343"/>
      <c r="N163" s="2343"/>
      <c r="O163" s="2343"/>
      <c r="P163" s="2343"/>
      <c r="Q163" s="2343"/>
      <c r="R163" s="2343"/>
      <c r="S163" s="2343"/>
      <c r="T163" s="2343"/>
      <c r="U163" s="2343"/>
      <c r="V163" s="2343"/>
      <c r="W163" s="2343"/>
      <c r="X163" s="2343"/>
      <c r="Y163" s="2343"/>
      <c r="Z163" s="2343"/>
      <c r="AA163" s="1166"/>
      <c r="AB163" s="1166"/>
      <c r="AC163" s="1166"/>
      <c r="AD163" s="1166"/>
      <c r="AE163" s="1166"/>
      <c r="AF163" s="1166"/>
      <c r="AG163" s="1166"/>
      <c r="AH163" s="1166"/>
      <c r="AJ163" s="2344" t="s">
        <v>829</v>
      </c>
      <c r="AK163" s="2344"/>
      <c r="AM163" s="385"/>
      <c r="AN163" s="381"/>
      <c r="AO163" s="329"/>
      <c r="AP163" s="339"/>
    </row>
    <row r="164" spans="1:42" s="382" customFormat="1" ht="12.75" customHeight="1">
      <c r="AM164" s="385"/>
      <c r="AN164" s="381"/>
    </row>
    <row r="165" spans="1:42" s="393" customFormat="1" ht="12.75" customHeight="1">
      <c r="A165" s="435"/>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05" t="s">
        <v>2124</v>
      </c>
      <c r="AJ165" s="2436">
        <f>IF($AB$154="N/A",VLOOKUP($B$152,$AO$150:$AP$153,2,FALSE),VLOOKUP($B$157,$AO$155:$AP$157,2,FALSE))</f>
        <v>7</v>
      </c>
      <c r="AK165" s="2436"/>
      <c r="AL165" s="430"/>
      <c r="AM165" s="382"/>
      <c r="AN165" s="433"/>
    </row>
    <row r="166" spans="1:42" s="393" customFormat="1" ht="12.75" customHeight="1">
      <c r="A166" s="430"/>
      <c r="B166" s="430"/>
      <c r="C166" s="382"/>
      <c r="D166" s="382"/>
      <c r="E166" s="382"/>
      <c r="F166" s="382"/>
      <c r="G166" s="382"/>
      <c r="H166" s="382"/>
      <c r="I166" s="382"/>
      <c r="J166" s="382"/>
      <c r="K166" s="382"/>
      <c r="L166" s="382"/>
      <c r="M166" s="382"/>
      <c r="N166" s="382"/>
      <c r="O166" s="382"/>
      <c r="P166" s="382"/>
      <c r="Q166" s="382"/>
      <c r="R166" s="382"/>
      <c r="S166" s="382"/>
      <c r="T166" s="382"/>
      <c r="U166" s="382"/>
      <c r="V166" s="382"/>
      <c r="W166" s="382"/>
      <c r="X166" s="382"/>
      <c r="Y166" s="382"/>
      <c r="Z166" s="382"/>
      <c r="AA166" s="382"/>
      <c r="AB166" s="382"/>
      <c r="AC166" s="382"/>
      <c r="AD166" s="382"/>
      <c r="AE166" s="382"/>
      <c r="AF166" s="382"/>
      <c r="AG166" s="382"/>
      <c r="AH166" s="382"/>
      <c r="AI166" s="382"/>
      <c r="AJ166" s="382"/>
      <c r="AK166" s="382"/>
      <c r="AL166" s="382"/>
      <c r="AM166" s="382"/>
      <c r="AN166" s="433"/>
    </row>
    <row r="167" spans="1:42" s="393" customFormat="1" ht="12.75" customHeight="1">
      <c r="A167" s="382"/>
      <c r="B167" s="384" t="s">
        <v>2125</v>
      </c>
      <c r="C167" s="385"/>
      <c r="D167" s="382"/>
      <c r="E167" s="474"/>
      <c r="F167" s="474"/>
      <c r="G167" s="474"/>
      <c r="H167" s="474"/>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382"/>
      <c r="AF167" s="2337" t="s">
        <v>2126</v>
      </c>
      <c r="AG167" s="2337"/>
      <c r="AH167" s="2337"/>
      <c r="AI167" s="2337"/>
      <c r="AJ167" s="2337"/>
      <c r="AK167" s="2337"/>
      <c r="AL167" s="2337"/>
      <c r="AM167" s="438"/>
      <c r="AN167" s="433"/>
    </row>
    <row r="168" spans="1:42" s="393" customFormat="1" ht="12.75" customHeight="1">
      <c r="A168" s="382"/>
      <c r="B168" s="385" t="s">
        <v>2127</v>
      </c>
      <c r="C168" s="382"/>
      <c r="D168" s="382"/>
      <c r="E168" s="382"/>
      <c r="F168" s="382"/>
      <c r="G168" s="382"/>
      <c r="H168" s="382"/>
      <c r="I168" s="382"/>
      <c r="J168" s="382"/>
      <c r="K168" s="382"/>
      <c r="L168" s="382"/>
      <c r="M168" s="382"/>
      <c r="N168" s="382"/>
      <c r="O168" s="382"/>
      <c r="P168" s="382"/>
      <c r="Q168" s="382"/>
      <c r="R168" s="382"/>
      <c r="S168" s="382"/>
      <c r="T168" s="382"/>
      <c r="U168" s="382"/>
      <c r="V168" s="382"/>
      <c r="W168" s="382"/>
      <c r="X168" s="382"/>
      <c r="Y168" s="382"/>
      <c r="Z168" s="382"/>
      <c r="AA168" s="385"/>
      <c r="AB168" s="385"/>
      <c r="AC168" s="385"/>
      <c r="AD168" s="385"/>
      <c r="AE168" s="382"/>
      <c r="AF168" s="382"/>
      <c r="AG168" s="382"/>
      <c r="AH168" s="382"/>
      <c r="AI168" s="382"/>
      <c r="AJ168" s="382"/>
      <c r="AK168" s="382"/>
      <c r="AL168" s="382"/>
      <c r="AM168" s="438"/>
      <c r="AN168" s="433"/>
    </row>
    <row r="169" spans="1:42" s="393" customFormat="1" ht="12.75" customHeight="1">
      <c r="A169" s="382"/>
      <c r="B169" s="382"/>
      <c r="C169" s="2535" t="s">
        <v>2130</v>
      </c>
      <c r="D169" s="2535"/>
      <c r="E169" s="2535"/>
      <c r="F169" s="2535"/>
      <c r="G169" s="2535"/>
      <c r="H169" s="2535"/>
      <c r="I169" s="2535"/>
      <c r="J169" s="2535"/>
      <c r="K169" s="2535"/>
      <c r="L169" s="2535"/>
      <c r="M169" s="2535"/>
      <c r="N169" s="2535"/>
      <c r="O169" s="2535"/>
      <c r="P169" s="2535"/>
      <c r="Q169" s="2535"/>
      <c r="R169" s="2535"/>
      <c r="S169" s="2535"/>
      <c r="T169" s="2535"/>
      <c r="U169" s="2535"/>
      <c r="V169" s="2535"/>
      <c r="W169" s="2535"/>
      <c r="X169" s="2535"/>
      <c r="Y169" s="2535"/>
      <c r="Z169" s="2535"/>
      <c r="AA169" s="2535"/>
      <c r="AB169" s="2535"/>
      <c r="AC169" s="2535"/>
      <c r="AD169" s="2535"/>
      <c r="AE169" s="2535"/>
      <c r="AF169" s="2535"/>
      <c r="AG169" s="2535"/>
      <c r="AH169" s="2535"/>
      <c r="AI169" s="2535"/>
      <c r="AJ169" s="382"/>
      <c r="AK169" s="382"/>
      <c r="AL169" s="382"/>
      <c r="AM169" s="438"/>
      <c r="AN169" s="432"/>
      <c r="AO169" s="329" t="s">
        <v>311</v>
      </c>
      <c r="AP169" s="329"/>
    </row>
    <row r="170" spans="1:42" s="393" customFormat="1" ht="13.2" customHeight="1">
      <c r="A170" s="382"/>
      <c r="B170" s="382"/>
      <c r="C170" s="1152"/>
      <c r="D170" s="1152"/>
      <c r="E170" s="1152"/>
      <c r="F170" s="1152"/>
      <c r="G170" s="1152"/>
      <c r="H170" s="1152"/>
      <c r="I170" s="1152"/>
      <c r="J170" s="1152"/>
      <c r="K170" s="1152"/>
      <c r="L170" s="1152"/>
      <c r="M170" s="1152"/>
      <c r="N170" s="1152"/>
      <c r="O170" s="1152"/>
      <c r="P170" s="1152"/>
      <c r="Q170" s="1152"/>
      <c r="R170" s="1152"/>
      <c r="S170" s="1152"/>
      <c r="T170" s="1152"/>
      <c r="U170" s="1152"/>
      <c r="V170" s="1152"/>
      <c r="W170" s="1152"/>
      <c r="X170" s="1152"/>
      <c r="Y170" s="1152"/>
      <c r="Z170" s="1152"/>
      <c r="AA170" s="1152"/>
      <c r="AB170" s="1152"/>
      <c r="AC170" s="1152"/>
      <c r="AD170" s="1152"/>
      <c r="AE170" s="382"/>
      <c r="AF170" s="382"/>
      <c r="AG170" s="382"/>
      <c r="AH170" s="382"/>
      <c r="AI170" s="382"/>
      <c r="AJ170" s="382"/>
      <c r="AK170" s="382"/>
      <c r="AL170" s="382"/>
      <c r="AM170" s="438"/>
      <c r="AN170" s="432"/>
      <c r="AO170" s="329" t="s">
        <v>2128</v>
      </c>
      <c r="AP170" s="434">
        <v>2</v>
      </c>
    </row>
    <row r="171" spans="1:42" s="393" customFormat="1" ht="12.75" customHeight="1">
      <c r="A171" s="382"/>
      <c r="B171" s="382"/>
      <c r="C171" s="385" t="s">
        <v>2129</v>
      </c>
      <c r="D171" s="382"/>
      <c r="E171" s="382"/>
      <c r="F171" s="382"/>
      <c r="G171" s="382"/>
      <c r="H171" s="382"/>
      <c r="I171" s="382"/>
      <c r="J171" s="382"/>
      <c r="K171" s="382"/>
      <c r="L171" s="382"/>
      <c r="M171" s="382"/>
      <c r="N171" s="382"/>
      <c r="O171" s="382"/>
      <c r="P171" s="382"/>
      <c r="Q171" s="382"/>
      <c r="R171" s="382"/>
      <c r="S171" s="382"/>
      <c r="T171" s="382"/>
      <c r="U171" s="382"/>
      <c r="V171" s="382"/>
      <c r="W171" s="382"/>
      <c r="X171" s="382"/>
      <c r="Y171" s="382"/>
      <c r="Z171" s="382"/>
      <c r="AA171" s="382"/>
      <c r="AB171" s="382"/>
      <c r="AE171" s="382"/>
      <c r="AF171" s="2344" t="s">
        <v>829</v>
      </c>
      <c r="AG171" s="2344"/>
      <c r="AH171" s="382"/>
      <c r="AI171" s="382"/>
      <c r="AJ171" s="382"/>
      <c r="AK171" s="382"/>
      <c r="AL171" s="382"/>
      <c r="AM171" s="438"/>
      <c r="AN171" s="432"/>
      <c r="AO171" s="329" t="s">
        <v>2130</v>
      </c>
      <c r="AP171" s="434">
        <v>3</v>
      </c>
    </row>
    <row r="172" spans="1:42" s="393" customFormat="1" ht="9" customHeight="1">
      <c r="A172" s="382"/>
      <c r="B172" s="382"/>
      <c r="C172" s="1152"/>
      <c r="D172" s="1152"/>
      <c r="E172" s="1152"/>
      <c r="F172" s="1152"/>
      <c r="G172" s="1152"/>
      <c r="H172" s="1152"/>
      <c r="I172" s="1152"/>
      <c r="J172" s="1152"/>
      <c r="K172" s="1152"/>
      <c r="L172" s="1152"/>
      <c r="M172" s="1152"/>
      <c r="N172" s="1152"/>
      <c r="O172" s="1152"/>
      <c r="P172" s="1152"/>
      <c r="Q172" s="1152"/>
      <c r="R172" s="1152"/>
      <c r="S172" s="1152"/>
      <c r="T172" s="1152"/>
      <c r="U172" s="1152"/>
      <c r="V172" s="1152"/>
      <c r="W172" s="1152"/>
      <c r="X172" s="1152"/>
      <c r="Y172" s="1152"/>
      <c r="Z172" s="1152"/>
      <c r="AA172" s="1152"/>
      <c r="AB172" s="1152"/>
      <c r="AC172" s="1152"/>
      <c r="AD172" s="1152"/>
      <c r="AE172" s="382"/>
      <c r="AF172" s="382"/>
      <c r="AG172" s="382"/>
      <c r="AJ172" s="382"/>
      <c r="AK172" s="382"/>
      <c r="AL172" s="382"/>
      <c r="AM172" s="438"/>
      <c r="AN172" s="432"/>
      <c r="AO172" s="437" t="s">
        <v>2131</v>
      </c>
      <c r="AP172" s="434">
        <v>3</v>
      </c>
    </row>
    <row r="173" spans="1:42" s="393" customFormat="1" ht="12.75" customHeight="1">
      <c r="A173" s="382"/>
      <c r="B173" s="382"/>
      <c r="C173" s="2535" t="s">
        <v>2116</v>
      </c>
      <c r="D173" s="2535"/>
      <c r="E173" s="2535"/>
      <c r="F173" s="2535"/>
      <c r="G173" s="2535"/>
      <c r="H173" s="2535"/>
      <c r="I173" s="2535"/>
      <c r="J173" s="2535"/>
      <c r="K173" s="2535"/>
      <c r="L173" s="2535"/>
      <c r="M173" s="2535"/>
      <c r="N173" s="2535"/>
      <c r="O173" s="2535"/>
      <c r="P173" s="2535"/>
      <c r="Q173" s="2535"/>
      <c r="R173" s="2535"/>
      <c r="S173" s="2535"/>
      <c r="T173" s="2535"/>
      <c r="U173" s="2535"/>
      <c r="V173" s="2535"/>
      <c r="W173" s="2535"/>
      <c r="X173" s="2535"/>
      <c r="Y173" s="2535"/>
      <c r="Z173" s="2535"/>
      <c r="AA173" s="2535"/>
      <c r="AB173" s="2535"/>
      <c r="AC173" s="2535"/>
      <c r="AD173" s="2535"/>
      <c r="AE173" s="382"/>
      <c r="AF173" s="382"/>
      <c r="AG173" s="382"/>
      <c r="AH173" s="382"/>
      <c r="AI173" s="382"/>
      <c r="AJ173" s="382"/>
      <c r="AK173" s="382"/>
      <c r="AL173" s="382"/>
      <c r="AM173" s="438"/>
      <c r="AN173" s="432"/>
      <c r="AO173" s="437"/>
      <c r="AP173" s="434"/>
    </row>
    <row r="174" spans="1:42" s="393" customFormat="1" ht="12.75" customHeight="1">
      <c r="A174" s="382"/>
      <c r="B174" s="382"/>
      <c r="C174" s="385" t="s">
        <v>2120</v>
      </c>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c r="Z174" s="385"/>
      <c r="AA174" s="385"/>
      <c r="AB174" s="385"/>
      <c r="AC174" s="385"/>
      <c r="AD174" s="385"/>
      <c r="AE174" s="385"/>
      <c r="AF174" s="385"/>
      <c r="AG174" s="385"/>
      <c r="AH174" s="385"/>
      <c r="AI174" s="385"/>
      <c r="AJ174" s="385"/>
      <c r="AK174" s="385"/>
      <c r="AL174" s="382"/>
      <c r="AM174" s="438"/>
      <c r="AN174" s="432"/>
      <c r="AO174" s="439"/>
      <c r="AP174" s="439"/>
    </row>
    <row r="175" spans="1:42" s="393" customFormat="1" ht="12.75" customHeight="1">
      <c r="A175" s="382"/>
      <c r="B175" s="382"/>
      <c r="C175" s="382"/>
      <c r="D175" s="382"/>
      <c r="E175" s="382"/>
      <c r="F175" s="382"/>
      <c r="G175" s="382"/>
      <c r="H175" s="382"/>
      <c r="I175" s="382"/>
      <c r="J175" s="382"/>
      <c r="K175" s="382"/>
      <c r="L175" s="382"/>
      <c r="M175" s="382"/>
      <c r="N175" s="382"/>
      <c r="O175" s="382"/>
      <c r="P175" s="382"/>
      <c r="Q175" s="382"/>
      <c r="R175" s="382"/>
      <c r="S175" s="382"/>
      <c r="T175" s="382"/>
      <c r="U175" s="382"/>
      <c r="V175" s="382"/>
      <c r="W175" s="382"/>
      <c r="X175" s="382"/>
      <c r="Y175" s="382"/>
      <c r="Z175" s="382"/>
      <c r="AA175" s="382"/>
      <c r="AB175" s="382"/>
      <c r="AC175" s="382"/>
      <c r="AD175" s="382"/>
      <c r="AE175" s="382"/>
      <c r="AF175" s="382"/>
      <c r="AG175" s="382"/>
      <c r="AH175" s="382"/>
      <c r="AI175" s="382"/>
      <c r="AJ175" s="382"/>
      <c r="AK175" s="382"/>
      <c r="AL175" s="382"/>
      <c r="AM175" s="438"/>
      <c r="AN175" s="432"/>
    </row>
    <row r="176" spans="1:42" s="393" customFormat="1" ht="12.75" customHeight="1">
      <c r="A176" s="382"/>
      <c r="B176" s="382"/>
      <c r="C176" s="384" t="s">
        <v>2132</v>
      </c>
      <c r="D176" s="1152"/>
      <c r="E176" s="1152"/>
      <c r="F176" s="1152"/>
      <c r="G176" s="1152"/>
      <c r="H176" s="1152"/>
      <c r="I176" s="1152"/>
      <c r="J176" s="1152"/>
      <c r="K176" s="1152"/>
      <c r="L176" s="1152"/>
      <c r="M176" s="1152"/>
      <c r="N176" s="1152"/>
      <c r="O176" s="1152"/>
      <c r="P176" s="1152"/>
      <c r="Q176" s="1152"/>
      <c r="R176" s="1152"/>
      <c r="S176" s="1152"/>
      <c r="T176" s="1152"/>
      <c r="U176" s="1152"/>
      <c r="V176" s="1152"/>
      <c r="W176" s="1152"/>
      <c r="X176" s="1152"/>
      <c r="Y176" s="1152"/>
      <c r="Z176" s="1152"/>
      <c r="AA176" s="1152"/>
      <c r="AB176" s="1152"/>
      <c r="AC176" s="1152"/>
      <c r="AD176" s="1152"/>
      <c r="AE176" s="382"/>
      <c r="AF176" s="382"/>
      <c r="AG176" s="382"/>
      <c r="AH176" s="382"/>
      <c r="AI176" s="382"/>
      <c r="AJ176" s="382"/>
      <c r="AK176" s="382"/>
      <c r="AL176" s="382"/>
      <c r="AM176" s="438"/>
      <c r="AN176" s="432"/>
      <c r="AO176" s="329" t="s">
        <v>2116</v>
      </c>
      <c r="AP176" s="329"/>
    </row>
    <row r="177" spans="1:73" s="393" customFormat="1" ht="12.75" customHeight="1">
      <c r="A177" s="382"/>
      <c r="B177" s="382"/>
      <c r="C177" s="2536" t="str">
        <f>Application!AA344</f>
        <v>CONAM Management Corporation</v>
      </c>
      <c r="D177" s="2536"/>
      <c r="E177" s="2536"/>
      <c r="F177" s="2536"/>
      <c r="G177" s="2536"/>
      <c r="H177" s="2536"/>
      <c r="I177" s="2536"/>
      <c r="J177" s="2536"/>
      <c r="K177" s="2536"/>
      <c r="L177" s="2536"/>
      <c r="M177" s="2536"/>
      <c r="N177" s="2536"/>
      <c r="O177" s="2536"/>
      <c r="P177" s="2536"/>
      <c r="Q177" s="2536"/>
      <c r="R177" s="2536"/>
      <c r="S177" s="2536"/>
      <c r="T177" s="2536"/>
      <c r="U177" s="2536"/>
      <c r="V177" s="2536"/>
      <c r="W177" s="2536"/>
      <c r="X177" s="2536"/>
      <c r="Y177" s="2536"/>
      <c r="Z177" s="2536"/>
      <c r="AA177" s="2536"/>
      <c r="AB177" s="2536"/>
      <c r="AC177" s="2536"/>
      <c r="AD177" s="2536"/>
      <c r="AE177" s="382"/>
      <c r="AF177" s="382"/>
      <c r="AG177" s="382"/>
      <c r="AH177" s="382"/>
      <c r="AI177" s="382"/>
      <c r="AJ177" s="382"/>
      <c r="AK177" s="382"/>
      <c r="AL177" s="382"/>
      <c r="AM177" s="438"/>
      <c r="AN177" s="432"/>
      <c r="AO177" s="329" t="s">
        <v>2133</v>
      </c>
      <c r="AP177" s="434">
        <v>2</v>
      </c>
    </row>
    <row r="178" spans="1:73" s="393" customFormat="1" ht="12.75" customHeight="1">
      <c r="A178" s="382"/>
      <c r="B178" s="382"/>
      <c r="C178" s="1152"/>
      <c r="D178" s="1152"/>
      <c r="E178" s="1152"/>
      <c r="F178" s="1152"/>
      <c r="G178" s="1152"/>
      <c r="H178" s="1152"/>
      <c r="I178" s="1152"/>
      <c r="J178" s="1152"/>
      <c r="K178" s="1152"/>
      <c r="L178" s="1152"/>
      <c r="M178" s="1152"/>
      <c r="N178" s="1152"/>
      <c r="O178" s="1152"/>
      <c r="P178" s="1152"/>
      <c r="Q178" s="1152"/>
      <c r="R178" s="1152"/>
      <c r="S178" s="1152"/>
      <c r="T178" s="1152"/>
      <c r="U178" s="1152"/>
      <c r="V178" s="1152"/>
      <c r="W178" s="1152"/>
      <c r="X178" s="1152"/>
      <c r="Y178" s="1152"/>
      <c r="Z178" s="1152"/>
      <c r="AA178" s="1152"/>
      <c r="AB178" s="1152"/>
      <c r="AC178" s="1152"/>
      <c r="AD178" s="1152"/>
      <c r="AE178" s="382"/>
      <c r="AF178" s="382"/>
      <c r="AG178" s="382"/>
      <c r="AH178" s="382"/>
      <c r="AI178" s="382"/>
      <c r="AJ178" s="382"/>
      <c r="AK178" s="382"/>
      <c r="AL178" s="382"/>
      <c r="AM178" s="438"/>
      <c r="AN178" s="432"/>
      <c r="AO178" s="329" t="s">
        <v>2134</v>
      </c>
      <c r="AP178" s="434">
        <v>3</v>
      </c>
    </row>
    <row r="179" spans="1:73" s="393" customFormat="1" ht="12.75" customHeight="1">
      <c r="A179" s="440"/>
      <c r="B179" s="404"/>
      <c r="C179" s="404"/>
      <c r="D179" s="403"/>
      <c r="E179" s="404"/>
      <c r="F179" s="404"/>
      <c r="G179" s="404"/>
      <c r="H179" s="404"/>
      <c r="I179" s="404"/>
      <c r="J179" s="404"/>
      <c r="K179" s="404"/>
      <c r="L179" s="404"/>
      <c r="M179" s="404"/>
      <c r="N179" s="404"/>
      <c r="O179" s="404"/>
      <c r="P179" s="404"/>
      <c r="Q179" s="436"/>
      <c r="R179" s="441"/>
      <c r="S179" s="404"/>
      <c r="T179" s="404"/>
      <c r="U179" s="404"/>
      <c r="V179" s="404"/>
      <c r="W179" s="404"/>
      <c r="X179" s="404"/>
      <c r="Y179" s="404"/>
      <c r="Z179" s="404"/>
      <c r="AA179" s="404"/>
      <c r="AB179" s="404"/>
      <c r="AC179" s="404"/>
      <c r="AD179" s="404"/>
      <c r="AE179" s="404"/>
      <c r="AF179" s="404"/>
      <c r="AG179" s="404"/>
      <c r="AH179" s="404"/>
      <c r="AI179" s="405" t="s">
        <v>2135</v>
      </c>
      <c r="AJ179" s="2435">
        <f>IF($AF$171="N/A",VLOOKUP($C$169,$AO$169:$AP$172,2,FALSE),VLOOKUP($C$173,$AO$176:$AP$178,2,FALSE))</f>
        <v>3</v>
      </c>
      <c r="AK179" s="2435"/>
      <c r="AL179" s="442"/>
      <c r="AM179" s="443"/>
      <c r="AN179" s="432"/>
      <c r="AO179" s="437"/>
      <c r="AP179" s="434"/>
    </row>
    <row r="180" spans="1:73" s="393" customFormat="1" ht="12.75" customHeight="1">
      <c r="A180" s="382"/>
      <c r="B180" s="444"/>
      <c r="R180" s="382"/>
      <c r="S180" s="444"/>
      <c r="AN180" s="432"/>
    </row>
    <row r="181" spans="1:73" s="393" customFormat="1" ht="12.75" customHeight="1">
      <c r="A181" s="445"/>
      <c r="B181" s="438"/>
      <c r="C181" s="438"/>
      <c r="D181" s="438"/>
      <c r="E181" s="438"/>
      <c r="F181" s="438"/>
      <c r="G181" s="438"/>
      <c r="H181" s="438"/>
      <c r="I181" s="438"/>
      <c r="J181" s="438"/>
      <c r="K181" s="438"/>
      <c r="L181" s="438"/>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2"/>
    </row>
    <row r="182" spans="1:73" s="393" customFormat="1" ht="12.75" customHeight="1">
      <c r="A182" s="401"/>
      <c r="B182" s="402"/>
      <c r="C182" s="402"/>
      <c r="D182" s="402"/>
      <c r="E182" s="402"/>
      <c r="F182" s="402"/>
      <c r="G182" s="403"/>
      <c r="H182" s="404"/>
      <c r="I182" s="404"/>
      <c r="J182" s="404"/>
      <c r="K182" s="404"/>
      <c r="L182" s="404"/>
      <c r="M182" s="404"/>
      <c r="N182" s="404"/>
      <c r="O182" s="404"/>
      <c r="P182" s="404"/>
      <c r="Q182" s="404"/>
      <c r="R182" s="404"/>
      <c r="S182" s="404"/>
      <c r="T182" s="404"/>
      <c r="U182" s="404"/>
      <c r="V182" s="404"/>
      <c r="W182" s="404"/>
      <c r="X182" s="404"/>
      <c r="Y182" s="404"/>
      <c r="Z182" s="404"/>
      <c r="AA182" s="404"/>
      <c r="AB182" s="404"/>
      <c r="AC182" s="404"/>
      <c r="AD182" s="404"/>
      <c r="AE182" s="404"/>
      <c r="AF182" s="404"/>
      <c r="AG182" s="404"/>
      <c r="AH182" s="404"/>
      <c r="AI182" s="405"/>
      <c r="AJ182" s="405" t="s">
        <v>2136</v>
      </c>
      <c r="AK182" s="2530">
        <f>$AJ$165+$AJ$179</f>
        <v>10</v>
      </c>
      <c r="AL182" s="2531"/>
      <c r="AM182" s="2532"/>
      <c r="AN182" s="432"/>
    </row>
    <row r="183" spans="1:73" s="393" customFormat="1" ht="12.75" customHeight="1" thickBot="1">
      <c r="A183" s="406"/>
      <c r="B183" s="407"/>
      <c r="C183" s="408"/>
      <c r="D183" s="408"/>
      <c r="E183" s="408"/>
      <c r="F183" s="408"/>
      <c r="G183" s="408"/>
      <c r="H183" s="408"/>
      <c r="I183" s="408"/>
      <c r="J183" s="408"/>
      <c r="K183" s="408"/>
      <c r="L183" s="408"/>
      <c r="M183" s="408"/>
      <c r="N183" s="408"/>
      <c r="O183" s="408"/>
      <c r="P183" s="408"/>
      <c r="Q183" s="408"/>
      <c r="R183" s="408"/>
      <c r="S183" s="408"/>
      <c r="T183" s="408"/>
      <c r="U183" s="408"/>
      <c r="V183" s="408"/>
      <c r="W183" s="408"/>
      <c r="X183" s="408"/>
      <c r="Y183" s="408"/>
      <c r="Z183" s="408"/>
      <c r="AA183" s="408"/>
      <c r="AB183" s="408"/>
      <c r="AC183" s="408"/>
      <c r="AD183" s="408"/>
      <c r="AE183" s="408"/>
      <c r="AF183" s="408"/>
      <c r="AG183" s="408"/>
      <c r="AH183" s="408"/>
      <c r="AI183" s="408"/>
      <c r="AJ183" s="408"/>
      <c r="AK183" s="408"/>
      <c r="AL183" s="408"/>
      <c r="AM183" s="409"/>
      <c r="AN183" s="432"/>
      <c r="AO183" s="408"/>
      <c r="AR183" s="408"/>
      <c r="AS183" s="408"/>
      <c r="AT183" s="408"/>
      <c r="AU183" s="408"/>
      <c r="AV183" s="408"/>
      <c r="AW183" s="408"/>
      <c r="AX183" s="408"/>
      <c r="AY183" s="408"/>
      <c r="AZ183" s="408"/>
      <c r="BA183" s="408"/>
      <c r="BB183" s="408"/>
      <c r="BC183" s="408"/>
      <c r="BD183" s="408"/>
      <c r="BE183" s="408"/>
      <c r="BF183" s="408"/>
      <c r="BG183" s="408"/>
      <c r="BH183" s="408"/>
      <c r="BI183" s="408"/>
      <c r="BJ183" s="408"/>
      <c r="BK183" s="408"/>
      <c r="BL183" s="408"/>
      <c r="BM183" s="408"/>
      <c r="BN183" s="408"/>
      <c r="BO183" s="408"/>
      <c r="BP183" s="408"/>
      <c r="BQ183" s="408"/>
      <c r="BR183" s="408"/>
      <c r="BS183" s="408"/>
      <c r="BT183" s="408"/>
      <c r="BU183" s="408"/>
    </row>
    <row r="184" spans="1:73" s="393" customFormat="1" ht="12.75" customHeight="1" thickTop="1">
      <c r="A184" s="410"/>
      <c r="B184" s="411"/>
      <c r="C184" s="412"/>
      <c r="D184" s="412"/>
      <c r="E184" s="412"/>
      <c r="F184" s="412"/>
      <c r="G184" s="412"/>
      <c r="H184" s="412"/>
      <c r="I184" s="1138"/>
      <c r="J184" s="1138"/>
      <c r="K184" s="1138"/>
      <c r="L184" s="1138"/>
      <c r="M184" s="1138"/>
      <c r="N184" s="1138"/>
      <c r="O184" s="1138"/>
      <c r="P184" s="1138"/>
      <c r="Q184" s="1138"/>
      <c r="R184" s="410"/>
      <c r="S184" s="385"/>
      <c r="T184" s="385"/>
      <c r="U184" s="385"/>
      <c r="V184" s="385"/>
      <c r="W184" s="385"/>
      <c r="X184" s="385"/>
      <c r="Y184" s="385"/>
      <c r="Z184" s="385"/>
      <c r="AA184" s="385"/>
      <c r="AB184" s="385"/>
      <c r="AC184" s="385"/>
      <c r="AD184" s="385"/>
      <c r="AE184" s="385"/>
      <c r="AF184" s="410"/>
      <c r="AG184" s="385"/>
      <c r="AH184" s="385"/>
      <c r="AI184" s="385"/>
      <c r="AJ184" s="385"/>
      <c r="AN184" s="432"/>
      <c r="AP184" s="446" t="s">
        <v>2137</v>
      </c>
      <c r="AQ184" s="446">
        <v>0</v>
      </c>
    </row>
    <row r="185" spans="1:73" s="393" customFormat="1" ht="12.75" customHeight="1">
      <c r="A185" s="384" t="s">
        <v>2138</v>
      </c>
      <c r="B185" s="384" t="s">
        <v>2139</v>
      </c>
      <c r="C185" s="447"/>
      <c r="D185" s="448"/>
      <c r="E185" s="448"/>
      <c r="F185" s="448"/>
      <c r="G185" s="448"/>
      <c r="H185" s="448"/>
      <c r="I185" s="448"/>
      <c r="J185" s="448"/>
      <c r="K185" s="382"/>
      <c r="L185" s="382"/>
      <c r="M185" s="382"/>
      <c r="N185" s="382"/>
      <c r="O185" s="382"/>
      <c r="P185" s="382"/>
      <c r="Q185" s="382"/>
      <c r="R185" s="382"/>
      <c r="S185" s="382"/>
      <c r="T185" s="382"/>
      <c r="U185" s="382"/>
      <c r="V185" s="382"/>
      <c r="W185" s="382"/>
      <c r="X185" s="382"/>
      <c r="Y185" s="1169"/>
      <c r="Z185" s="1169"/>
      <c r="AA185" s="1169"/>
      <c r="AB185" s="1169"/>
      <c r="AC185" s="382"/>
      <c r="AD185" s="382"/>
      <c r="AE185" s="2396" t="s">
        <v>2065</v>
      </c>
      <c r="AF185" s="2396"/>
      <c r="AG185" s="2396"/>
      <c r="AH185" s="2396"/>
      <c r="AI185" s="2396"/>
      <c r="AJ185" s="2396"/>
      <c r="AK185" s="2396"/>
      <c r="AL185" s="1160"/>
      <c r="AN185" s="432"/>
      <c r="AP185" s="393" t="s">
        <v>950</v>
      </c>
      <c r="AQ185" s="393">
        <v>10</v>
      </c>
    </row>
    <row r="186" spans="1:73" s="393" customFormat="1" ht="12.75" customHeight="1">
      <c r="A186" s="384"/>
      <c r="B186" s="449"/>
      <c r="C186" s="450"/>
      <c r="D186" s="448"/>
      <c r="E186" s="448"/>
      <c r="F186" s="448"/>
      <c r="G186" s="448"/>
      <c r="H186" s="382"/>
      <c r="I186" s="382"/>
      <c r="J186" s="382"/>
      <c r="K186" s="382"/>
      <c r="L186" s="382"/>
      <c r="M186" s="382"/>
      <c r="N186" s="382"/>
      <c r="O186" s="382"/>
      <c r="P186" s="382"/>
      <c r="Q186" s="382"/>
      <c r="R186" s="1169"/>
      <c r="S186" s="1169"/>
      <c r="T186" s="1169"/>
      <c r="U186" s="1169"/>
      <c r="V186" s="1169"/>
      <c r="W186" s="1169"/>
      <c r="X186" s="1169"/>
      <c r="Y186" s="1169"/>
      <c r="Z186" s="1169"/>
      <c r="AA186" s="1169"/>
      <c r="AB186" s="1169"/>
      <c r="AC186" s="1160"/>
      <c r="AD186" s="1160"/>
      <c r="AE186" s="382"/>
      <c r="AF186" s="382"/>
      <c r="AG186" s="382"/>
      <c r="AH186" s="382"/>
      <c r="AI186" s="382"/>
      <c r="AJ186" s="382"/>
      <c r="AK186" s="382"/>
      <c r="AL186" s="382"/>
      <c r="AN186" s="432"/>
      <c r="AP186" s="393" t="s">
        <v>2140</v>
      </c>
      <c r="AQ186" s="393">
        <v>10</v>
      </c>
    </row>
    <row r="187" spans="1:73" s="393" customFormat="1" ht="12.75" customHeight="1">
      <c r="A187" s="382"/>
      <c r="B187" s="2533" t="s">
        <v>950</v>
      </c>
      <c r="C187" s="2533"/>
      <c r="D187" s="2533"/>
      <c r="E187" s="2533"/>
      <c r="F187" s="2533"/>
      <c r="G187" s="2533"/>
      <c r="H187" s="2533"/>
      <c r="I187" s="2533"/>
      <c r="J187" s="2533"/>
      <c r="K187" s="2533"/>
      <c r="L187" s="2533"/>
      <c r="M187" s="2533"/>
      <c r="N187" s="2533"/>
      <c r="O187" s="2533"/>
      <c r="P187" s="2533"/>
      <c r="Q187" s="2533"/>
      <c r="R187" s="2533"/>
      <c r="S187" s="2533"/>
      <c r="T187" s="2533"/>
      <c r="U187" s="2533"/>
      <c r="V187" s="2533"/>
      <c r="W187" s="2533"/>
      <c r="X187" s="2533"/>
      <c r="Y187" s="2533"/>
      <c r="Z187" s="2533"/>
      <c r="AA187" s="2533"/>
      <c r="AB187" s="2533"/>
      <c r="AC187" s="2533"/>
      <c r="AD187" s="382"/>
      <c r="AE187" s="382"/>
      <c r="AF187" s="2337" t="s">
        <v>2141</v>
      </c>
      <c r="AG187" s="2337"/>
      <c r="AH187" s="2337"/>
      <c r="AI187" s="2337"/>
      <c r="AJ187" s="2337"/>
      <c r="AK187" s="2337"/>
      <c r="AL187" s="2337"/>
      <c r="AN187" s="432"/>
      <c r="AP187" s="393" t="s">
        <v>957</v>
      </c>
      <c r="AQ187" s="393">
        <v>10</v>
      </c>
    </row>
    <row r="188" spans="1:73" s="393" customFormat="1" ht="12.75" customHeight="1">
      <c r="A188" s="382"/>
      <c r="B188" s="2343" t="s">
        <v>2142</v>
      </c>
      <c r="C188" s="2343"/>
      <c r="D188" s="2343"/>
      <c r="E188" s="2343"/>
      <c r="F188" s="2343"/>
      <c r="G188" s="2343"/>
      <c r="H188" s="2343"/>
      <c r="I188" s="2343"/>
      <c r="J188" s="2343"/>
      <c r="K188" s="2343"/>
      <c r="L188" s="2343"/>
      <c r="M188" s="2343"/>
      <c r="N188" s="2343"/>
      <c r="O188" s="2343"/>
      <c r="P188" s="2343"/>
      <c r="Q188" s="2343"/>
      <c r="R188" s="2343"/>
      <c r="S188" s="2343"/>
      <c r="T188" s="2534" t="s">
        <v>829</v>
      </c>
      <c r="U188" s="2534"/>
      <c r="V188" s="2534"/>
      <c r="W188" s="2534"/>
      <c r="X188" s="2534"/>
      <c r="Y188" s="2534"/>
      <c r="Z188" s="2534"/>
      <c r="AA188" s="2534"/>
      <c r="AB188" s="2534"/>
      <c r="AC188" s="2534"/>
      <c r="AD188" s="382"/>
      <c r="AE188" s="382"/>
      <c r="AF188" s="382"/>
      <c r="AG188" s="382"/>
      <c r="AH188" s="382"/>
      <c r="AI188" s="382"/>
      <c r="AJ188" s="1141"/>
      <c r="AK188" s="430"/>
      <c r="AL188" s="430"/>
      <c r="AM188" s="430"/>
      <c r="AN188" s="432"/>
      <c r="AP188" s="393" t="s">
        <v>958</v>
      </c>
      <c r="AQ188" s="393">
        <v>10</v>
      </c>
      <c r="AS188" s="393" t="s">
        <v>829</v>
      </c>
    </row>
    <row r="189" spans="1:73" s="393" customFormat="1" ht="12.75" customHeight="1">
      <c r="A189" s="382"/>
      <c r="B189" s="1152"/>
      <c r="C189" s="1152"/>
      <c r="D189" s="1152"/>
      <c r="E189" s="1152"/>
      <c r="F189" s="1152"/>
      <c r="G189" s="1152"/>
      <c r="H189" s="1152"/>
      <c r="I189" s="1152"/>
      <c r="J189" s="1152"/>
      <c r="K189" s="1152"/>
      <c r="L189" s="1152"/>
      <c r="M189" s="1152"/>
      <c r="N189" s="1152"/>
      <c r="O189" s="1152"/>
      <c r="P189" s="1152"/>
      <c r="Q189" s="1152"/>
      <c r="R189" s="1152"/>
      <c r="S189" s="1152"/>
      <c r="T189" s="1152"/>
      <c r="U189" s="1152"/>
      <c r="V189" s="1152"/>
      <c r="W189" s="1152"/>
      <c r="X189" s="1152"/>
      <c r="Y189" s="1152"/>
      <c r="Z189" s="1152"/>
      <c r="AA189" s="1152"/>
      <c r="AB189" s="1152"/>
      <c r="AC189" s="1152"/>
      <c r="AD189" s="1152"/>
      <c r="AE189" s="382"/>
      <c r="AF189" s="382"/>
      <c r="AG189" s="382"/>
      <c r="AH189" s="382"/>
      <c r="AI189" s="382"/>
      <c r="AJ189" s="1141"/>
      <c r="AK189" s="430"/>
      <c r="AL189" s="430"/>
      <c r="AM189" s="451"/>
      <c r="AP189" s="393" t="s">
        <v>2143</v>
      </c>
      <c r="AQ189" s="393">
        <v>10</v>
      </c>
      <c r="AS189" s="393" t="s">
        <v>2144</v>
      </c>
    </row>
    <row r="190" spans="1:73" s="393" customFormat="1" ht="12.75" customHeight="1">
      <c r="A190" s="440"/>
      <c r="B190" s="404"/>
      <c r="C190" s="404"/>
      <c r="D190" s="404"/>
      <c r="E190" s="404"/>
      <c r="F190" s="404"/>
      <c r="G190" s="404"/>
      <c r="H190" s="404"/>
      <c r="I190" s="404"/>
      <c r="J190" s="404"/>
      <c r="K190" s="404"/>
      <c r="L190" s="404"/>
      <c r="M190" s="404"/>
      <c r="N190" s="404"/>
      <c r="O190" s="404"/>
      <c r="P190" s="404"/>
      <c r="Q190" s="404"/>
      <c r="R190" s="404"/>
      <c r="S190" s="404"/>
      <c r="T190" s="404"/>
      <c r="U190" s="404"/>
      <c r="V190" s="404"/>
      <c r="W190" s="404"/>
      <c r="X190" s="404"/>
      <c r="Y190" s="404"/>
      <c r="Z190" s="404"/>
      <c r="AA190" s="404"/>
      <c r="AB190" s="404"/>
      <c r="AC190" s="404"/>
      <c r="AD190" s="404"/>
      <c r="AE190" s="404"/>
      <c r="AF190" s="404"/>
      <c r="AG190" s="404"/>
      <c r="AH190" s="404"/>
      <c r="AI190" s="405"/>
      <c r="AJ190" s="405" t="s">
        <v>2145</v>
      </c>
      <c r="AK190" s="2339">
        <f>IF(AK83&gt;0,VLOOKUP($B$187,AP184:AQ190,2,FALSE),0)</f>
        <v>10</v>
      </c>
      <c r="AL190" s="2385"/>
      <c r="AM190" s="2340"/>
      <c r="AN190" s="381"/>
      <c r="AP190" s="393" t="s">
        <v>2146</v>
      </c>
      <c r="AQ190" s="393">
        <v>10</v>
      </c>
      <c r="AS190" s="393" t="s">
        <v>2147</v>
      </c>
    </row>
    <row r="191" spans="1:73" s="393" customFormat="1" ht="12.75" customHeight="1" thickBot="1">
      <c r="A191" s="452"/>
      <c r="B191" s="452"/>
      <c r="C191" s="453"/>
      <c r="D191" s="454"/>
      <c r="E191" s="454"/>
      <c r="F191" s="454"/>
      <c r="G191" s="454"/>
      <c r="H191" s="454"/>
      <c r="I191" s="454"/>
      <c r="J191" s="454"/>
      <c r="K191" s="454"/>
      <c r="L191" s="454"/>
      <c r="M191" s="454"/>
      <c r="N191" s="454"/>
      <c r="O191" s="454"/>
      <c r="P191" s="454"/>
      <c r="Q191" s="454"/>
      <c r="R191" s="454"/>
      <c r="S191" s="454"/>
      <c r="T191" s="454"/>
      <c r="U191" s="454"/>
      <c r="V191" s="454"/>
      <c r="W191" s="454"/>
      <c r="X191" s="454"/>
      <c r="Y191" s="454"/>
      <c r="Z191" s="454"/>
      <c r="AA191" s="454"/>
      <c r="AB191" s="454"/>
      <c r="AC191" s="454"/>
      <c r="AD191" s="454"/>
      <c r="AE191" s="454"/>
      <c r="AF191" s="454"/>
      <c r="AG191" s="454"/>
      <c r="AH191" s="454"/>
      <c r="AI191" s="454"/>
      <c r="AJ191" s="454"/>
      <c r="AK191" s="454"/>
      <c r="AL191" s="454"/>
      <c r="AM191" s="454"/>
      <c r="AN191" s="432"/>
    </row>
    <row r="192" spans="1:73" s="393" customFormat="1" ht="12.75" hidden="1" customHeight="1" thickTop="1">
      <c r="A192" s="410"/>
      <c r="B192" s="411"/>
      <c r="C192" s="412"/>
      <c r="D192" s="412"/>
      <c r="E192" s="412"/>
      <c r="F192" s="412"/>
      <c r="G192" s="412"/>
      <c r="H192" s="412"/>
      <c r="I192" s="1138"/>
      <c r="J192" s="1138"/>
      <c r="K192" s="1138"/>
      <c r="L192" s="1138"/>
      <c r="M192" s="1138"/>
      <c r="N192" s="1138"/>
      <c r="O192" s="1138"/>
      <c r="P192" s="1138"/>
      <c r="Q192" s="1138"/>
      <c r="R192" s="410"/>
      <c r="S192" s="385"/>
      <c r="T192" s="385"/>
      <c r="U192" s="385"/>
      <c r="V192" s="385"/>
      <c r="W192" s="385"/>
      <c r="X192" s="385"/>
      <c r="Y192" s="385"/>
      <c r="Z192" s="385"/>
      <c r="AA192" s="385"/>
      <c r="AB192" s="385"/>
      <c r="AC192" s="385"/>
      <c r="AD192" s="385"/>
      <c r="AE192" s="385"/>
      <c r="AF192" s="410"/>
      <c r="AG192" s="385"/>
      <c r="AH192" s="385"/>
      <c r="AI192" s="385"/>
      <c r="AJ192" s="385"/>
      <c r="AN192" s="432"/>
    </row>
    <row r="193" spans="1:37" hidden="1">
      <c r="A193" s="384" t="s">
        <v>2148</v>
      </c>
      <c r="B193" s="384" t="s">
        <v>2149</v>
      </c>
      <c r="C193" s="447"/>
      <c r="D193" s="448"/>
      <c r="E193" s="448"/>
      <c r="F193" s="448"/>
      <c r="G193" s="448"/>
      <c r="H193" s="448"/>
      <c r="I193" s="448"/>
      <c r="J193" s="448"/>
      <c r="K193" s="393"/>
      <c r="L193" s="393"/>
      <c r="M193" s="393"/>
      <c r="N193" s="393"/>
      <c r="O193" s="393"/>
      <c r="P193" s="393"/>
      <c r="Q193" s="393"/>
      <c r="R193" s="393"/>
      <c r="S193" s="393"/>
      <c r="T193" s="393"/>
      <c r="U193" s="393"/>
      <c r="V193" s="393"/>
      <c r="W193" s="393"/>
      <c r="X193" s="393"/>
      <c r="Y193" s="1169"/>
      <c r="Z193" s="1169"/>
      <c r="AA193" s="1169"/>
      <c r="AB193" s="1169"/>
      <c r="AC193" s="393"/>
      <c r="AD193" s="393"/>
      <c r="AE193" s="2396" t="s">
        <v>2150</v>
      </c>
      <c r="AF193" s="2396"/>
      <c r="AG193" s="2396"/>
      <c r="AH193" s="2396"/>
      <c r="AI193" s="2396"/>
      <c r="AJ193" s="2396"/>
      <c r="AK193" s="2396"/>
    </row>
    <row r="194" spans="1:37" hidden="1">
      <c r="A194" s="384"/>
      <c r="B194" s="384"/>
      <c r="C194" s="447"/>
      <c r="D194" s="448"/>
      <c r="E194" s="448"/>
      <c r="F194" s="448"/>
      <c r="G194" s="448"/>
      <c r="H194" s="448"/>
      <c r="I194" s="448"/>
      <c r="J194" s="448"/>
      <c r="K194" s="382"/>
      <c r="L194" s="382"/>
      <c r="M194" s="382"/>
      <c r="N194" s="382"/>
      <c r="O194" s="382"/>
      <c r="P194" s="382"/>
      <c r="Q194" s="382"/>
      <c r="R194" s="382"/>
      <c r="S194" s="382"/>
      <c r="T194" s="382"/>
      <c r="U194" s="382"/>
      <c r="V194" s="382"/>
      <c r="W194" s="382"/>
      <c r="X194" s="382"/>
      <c r="Y194" s="1169"/>
      <c r="Z194" s="1169"/>
      <c r="AA194" s="1169"/>
      <c r="AB194" s="1169"/>
      <c r="AC194" s="382"/>
      <c r="AD194" s="382"/>
      <c r="AE194" s="1141"/>
      <c r="AF194" s="1141"/>
      <c r="AG194" s="1141"/>
      <c r="AH194" s="1141"/>
      <c r="AI194" s="1141"/>
      <c r="AJ194" s="1141"/>
      <c r="AK194" s="1141"/>
    </row>
    <row r="195" spans="1:37" hidden="1">
      <c r="A195" s="384"/>
      <c r="B195" s="659" t="s">
        <v>2151</v>
      </c>
      <c r="C195" s="447"/>
      <c r="D195" s="448"/>
      <c r="E195" s="448"/>
      <c r="F195" s="448"/>
      <c r="G195" s="448"/>
      <c r="H195" s="448"/>
      <c r="I195" s="448"/>
      <c r="J195" s="448"/>
      <c r="K195" s="382"/>
      <c r="L195" s="382"/>
      <c r="M195" s="382"/>
      <c r="N195" s="382"/>
      <c r="O195" s="382"/>
      <c r="P195" s="382"/>
      <c r="Q195" s="382"/>
      <c r="R195" s="382"/>
      <c r="S195" s="382"/>
      <c r="T195" s="382"/>
      <c r="U195" s="382"/>
      <c r="V195" s="382"/>
      <c r="W195" s="382"/>
      <c r="X195" s="382"/>
      <c r="Y195" s="1169"/>
      <c r="Z195" s="1169"/>
      <c r="AA195" s="1169"/>
      <c r="AB195" s="1169"/>
      <c r="AC195" s="382"/>
      <c r="AD195" s="382"/>
      <c r="AE195" s="1141"/>
      <c r="AF195" s="1141"/>
      <c r="AG195" s="1141"/>
      <c r="AH195" s="1141"/>
      <c r="AI195" s="1141"/>
      <c r="AJ195" s="1141"/>
      <c r="AK195" s="1141"/>
    </row>
    <row r="196" spans="1:37" hidden="1">
      <c r="A196" s="1152"/>
      <c r="C196" s="490"/>
      <c r="D196" s="645"/>
      <c r="E196" s="645"/>
      <c r="F196" s="645"/>
      <c r="G196" s="645"/>
      <c r="H196" s="645"/>
      <c r="I196" s="645"/>
      <c r="J196" s="645"/>
      <c r="K196" s="382"/>
      <c r="L196" s="382"/>
      <c r="M196" s="382"/>
      <c r="N196" s="382"/>
      <c r="O196" s="382"/>
      <c r="P196" s="382"/>
      <c r="Q196" s="382"/>
      <c r="R196" s="382"/>
      <c r="S196" s="382"/>
      <c r="T196" s="382"/>
      <c r="U196" s="382"/>
      <c r="V196" s="382"/>
      <c r="W196" s="382"/>
      <c r="X196" s="382"/>
      <c r="Y196" s="1153"/>
      <c r="Z196" s="1153"/>
      <c r="AA196" s="1153"/>
      <c r="AB196" s="1153"/>
      <c r="AC196" s="382"/>
      <c r="AD196" s="382"/>
      <c r="AE196" s="444"/>
      <c r="AF196" s="444"/>
      <c r="AG196" s="444"/>
      <c r="AH196" s="444"/>
      <c r="AI196" s="444"/>
      <c r="AJ196" s="444"/>
      <c r="AK196" s="444"/>
    </row>
    <row r="197" spans="1:37" hidden="1">
      <c r="A197" s="1152"/>
      <c r="B197" s="660" t="s">
        <v>2152</v>
      </c>
      <c r="C197" s="490"/>
      <c r="D197" s="645"/>
      <c r="E197" s="645"/>
      <c r="F197" s="645"/>
      <c r="G197" s="645"/>
      <c r="H197" s="645"/>
      <c r="I197" s="645"/>
      <c r="J197" s="645"/>
      <c r="K197" s="382"/>
      <c r="L197" s="382"/>
      <c r="M197" s="382"/>
      <c r="N197" s="382"/>
      <c r="O197" s="382"/>
      <c r="P197" s="382"/>
      <c r="Q197" s="382"/>
      <c r="R197" s="382"/>
      <c r="S197" s="382"/>
      <c r="T197" s="382"/>
      <c r="U197" s="382"/>
      <c r="V197" s="382"/>
      <c r="W197" s="382"/>
      <c r="X197" s="382"/>
      <c r="Y197" s="1153"/>
      <c r="Z197" s="1153"/>
      <c r="AA197" s="1153"/>
      <c r="AB197" s="1153"/>
      <c r="AC197" s="382"/>
      <c r="AD197" s="382"/>
      <c r="AE197" s="444"/>
      <c r="AF197" s="444"/>
      <c r="AG197" s="444"/>
      <c r="AH197" s="444"/>
      <c r="AI197" s="444"/>
      <c r="AJ197" s="444"/>
      <c r="AK197" s="444"/>
    </row>
    <row r="198" spans="1:37" hidden="1">
      <c r="A198" s="1152"/>
      <c r="B198" s="2504"/>
      <c r="C198" s="2504"/>
      <c r="D198" s="2504"/>
      <c r="E198" s="2504"/>
      <c r="F198" s="2504"/>
      <c r="G198" s="2504"/>
      <c r="H198" s="2504"/>
      <c r="I198" s="2504"/>
      <c r="J198" s="2504"/>
      <c r="K198" s="2504"/>
      <c r="L198" s="2504"/>
      <c r="M198" s="2504"/>
      <c r="N198" s="2504"/>
      <c r="O198" s="2504"/>
      <c r="P198" s="2504"/>
      <c r="Q198" s="2504"/>
      <c r="R198" s="2504"/>
      <c r="S198" s="2504"/>
      <c r="T198" s="2504"/>
      <c r="U198" s="2504"/>
      <c r="V198" s="2504"/>
      <c r="W198" s="2504"/>
      <c r="X198" s="2504"/>
      <c r="Y198" s="2504"/>
      <c r="Z198" s="2504"/>
      <c r="AA198" s="2504"/>
      <c r="AB198" s="2504"/>
      <c r="AC198" s="661"/>
      <c r="AD198" s="2520"/>
      <c r="AE198" s="2520"/>
      <c r="AF198" s="2520"/>
      <c r="AG198" s="2520"/>
      <c r="AH198" s="2520"/>
      <c r="AI198" s="2520"/>
      <c r="AJ198" s="2520"/>
      <c r="AK198" s="444"/>
    </row>
    <row r="199" spans="1:37" hidden="1">
      <c r="A199" s="1152"/>
      <c r="B199" s="2504"/>
      <c r="C199" s="2504"/>
      <c r="D199" s="2504"/>
      <c r="E199" s="2504"/>
      <c r="F199" s="2504"/>
      <c r="G199" s="2504"/>
      <c r="H199" s="2504"/>
      <c r="I199" s="2504"/>
      <c r="J199" s="2504"/>
      <c r="K199" s="2504"/>
      <c r="L199" s="2504"/>
      <c r="M199" s="2504"/>
      <c r="N199" s="2504"/>
      <c r="O199" s="2504"/>
      <c r="P199" s="2504"/>
      <c r="Q199" s="2504"/>
      <c r="R199" s="2504"/>
      <c r="S199" s="2504"/>
      <c r="T199" s="2504"/>
      <c r="U199" s="2504"/>
      <c r="V199" s="2504"/>
      <c r="W199" s="2504"/>
      <c r="X199" s="2504"/>
      <c r="Y199" s="2504"/>
      <c r="Z199" s="2504"/>
      <c r="AA199" s="2504"/>
      <c r="AB199" s="2504"/>
      <c r="AC199" s="661"/>
      <c r="AD199" s="2520"/>
      <c r="AE199" s="2520"/>
      <c r="AF199" s="2520"/>
      <c r="AG199" s="2520"/>
      <c r="AH199" s="2520"/>
      <c r="AI199" s="2520"/>
      <c r="AJ199" s="2520"/>
      <c r="AK199" s="444"/>
    </row>
    <row r="200" spans="1:37" hidden="1">
      <c r="A200" s="1152"/>
      <c r="B200" s="2504"/>
      <c r="C200" s="2504"/>
      <c r="D200" s="2504"/>
      <c r="E200" s="2504"/>
      <c r="F200" s="2504"/>
      <c r="G200" s="2504"/>
      <c r="H200" s="2504"/>
      <c r="I200" s="2504"/>
      <c r="J200" s="2504"/>
      <c r="K200" s="2504"/>
      <c r="L200" s="2504"/>
      <c r="M200" s="2504"/>
      <c r="N200" s="2504"/>
      <c r="O200" s="2504"/>
      <c r="P200" s="2504"/>
      <c r="Q200" s="2504"/>
      <c r="R200" s="2504"/>
      <c r="S200" s="2504"/>
      <c r="T200" s="2504"/>
      <c r="U200" s="2504"/>
      <c r="V200" s="2504"/>
      <c r="W200" s="2504"/>
      <c r="X200" s="2504"/>
      <c r="Y200" s="2504"/>
      <c r="Z200" s="2504"/>
      <c r="AA200" s="2504"/>
      <c r="AB200" s="2504"/>
      <c r="AC200" s="661"/>
      <c r="AD200" s="2520"/>
      <c r="AE200" s="2520"/>
      <c r="AF200" s="2520"/>
      <c r="AG200" s="2520"/>
      <c r="AH200" s="2520"/>
      <c r="AI200" s="2520"/>
      <c r="AJ200" s="2520"/>
      <c r="AK200" s="444"/>
    </row>
    <row r="201" spans="1:37" hidden="1">
      <c r="A201" s="1152"/>
      <c r="B201" s="2504"/>
      <c r="C201" s="2504"/>
      <c r="D201" s="2504"/>
      <c r="E201" s="2504"/>
      <c r="F201" s="2504"/>
      <c r="G201" s="2504"/>
      <c r="H201" s="2504"/>
      <c r="I201" s="2504"/>
      <c r="J201" s="2504"/>
      <c r="K201" s="2504"/>
      <c r="L201" s="2504"/>
      <c r="M201" s="2504"/>
      <c r="N201" s="2504"/>
      <c r="O201" s="2504"/>
      <c r="P201" s="2504"/>
      <c r="Q201" s="2504"/>
      <c r="R201" s="2504"/>
      <c r="S201" s="2504"/>
      <c r="T201" s="2504"/>
      <c r="U201" s="2504"/>
      <c r="V201" s="2504"/>
      <c r="W201" s="2504"/>
      <c r="X201" s="2504"/>
      <c r="Y201" s="2504"/>
      <c r="Z201" s="2504"/>
      <c r="AA201" s="2504"/>
      <c r="AB201" s="2504"/>
      <c r="AC201" s="661"/>
      <c r="AD201" s="2520"/>
      <c r="AE201" s="2520"/>
      <c r="AF201" s="2520"/>
      <c r="AG201" s="2520"/>
      <c r="AH201" s="2520"/>
      <c r="AI201" s="2520"/>
      <c r="AJ201" s="2520"/>
      <c r="AK201" s="444"/>
    </row>
    <row r="202" spans="1:37" hidden="1">
      <c r="A202" s="1152"/>
      <c r="B202" s="2504"/>
      <c r="C202" s="2504"/>
      <c r="D202" s="2504"/>
      <c r="E202" s="2504"/>
      <c r="F202" s="2504"/>
      <c r="G202" s="2504"/>
      <c r="H202" s="2504"/>
      <c r="I202" s="2504"/>
      <c r="J202" s="2504"/>
      <c r="K202" s="2504"/>
      <c r="L202" s="2504"/>
      <c r="M202" s="2504"/>
      <c r="N202" s="2504"/>
      <c r="O202" s="2504"/>
      <c r="P202" s="2504"/>
      <c r="Q202" s="2504"/>
      <c r="R202" s="2504"/>
      <c r="S202" s="2504"/>
      <c r="T202" s="2504"/>
      <c r="U202" s="2504"/>
      <c r="V202" s="2504"/>
      <c r="W202" s="2504"/>
      <c r="X202" s="2504"/>
      <c r="Y202" s="2504"/>
      <c r="Z202" s="2504"/>
      <c r="AA202" s="2504"/>
      <c r="AB202" s="2504"/>
      <c r="AC202" s="661"/>
      <c r="AD202" s="2520"/>
      <c r="AE202" s="2520"/>
      <c r="AF202" s="2520"/>
      <c r="AG202" s="2520"/>
      <c r="AH202" s="2520"/>
      <c r="AI202" s="2520"/>
      <c r="AJ202" s="2520"/>
      <c r="AK202" s="444"/>
    </row>
    <row r="203" spans="1:37" hidden="1">
      <c r="A203" s="1152"/>
      <c r="B203" s="2504"/>
      <c r="C203" s="2504"/>
      <c r="D203" s="2504"/>
      <c r="E203" s="2504"/>
      <c r="F203" s="2504"/>
      <c r="G203" s="2504"/>
      <c r="H203" s="2504"/>
      <c r="I203" s="2504"/>
      <c r="J203" s="2504"/>
      <c r="K203" s="2504"/>
      <c r="L203" s="2504"/>
      <c r="M203" s="2504"/>
      <c r="N203" s="2504"/>
      <c r="O203" s="2504"/>
      <c r="P203" s="2504"/>
      <c r="Q203" s="2504"/>
      <c r="R203" s="2504"/>
      <c r="S203" s="2504"/>
      <c r="T203" s="2504"/>
      <c r="U203" s="2504"/>
      <c r="V203" s="2504"/>
      <c r="W203" s="2504"/>
      <c r="X203" s="2504"/>
      <c r="Y203" s="2504"/>
      <c r="Z203" s="2504"/>
      <c r="AA203" s="2504"/>
      <c r="AB203" s="2504"/>
      <c r="AC203" s="661"/>
      <c r="AD203" s="2520"/>
      <c r="AE203" s="2520"/>
      <c r="AF203" s="2520"/>
      <c r="AG203" s="2520"/>
      <c r="AH203" s="2520"/>
      <c r="AI203" s="2520"/>
      <c r="AJ203" s="2520"/>
      <c r="AK203" s="444"/>
    </row>
    <row r="204" spans="1:37" hidden="1">
      <c r="A204" s="1152"/>
      <c r="B204" s="2504"/>
      <c r="C204" s="2504"/>
      <c r="D204" s="2504"/>
      <c r="E204" s="2504"/>
      <c r="F204" s="2504"/>
      <c r="G204" s="2504"/>
      <c r="H204" s="2504"/>
      <c r="I204" s="2504"/>
      <c r="J204" s="2504"/>
      <c r="K204" s="2504"/>
      <c r="L204" s="2504"/>
      <c r="M204" s="2504"/>
      <c r="N204" s="2504"/>
      <c r="O204" s="2504"/>
      <c r="P204" s="2504"/>
      <c r="Q204" s="2504"/>
      <c r="R204" s="2504"/>
      <c r="S204" s="2504"/>
      <c r="T204" s="2504"/>
      <c r="U204" s="2504"/>
      <c r="V204" s="2504"/>
      <c r="W204" s="2504"/>
      <c r="X204" s="2504"/>
      <c r="Y204" s="2504"/>
      <c r="Z204" s="2504"/>
      <c r="AA204" s="2504"/>
      <c r="AB204" s="2504"/>
      <c r="AC204" s="661"/>
      <c r="AD204" s="2520"/>
      <c r="AE204" s="2520"/>
      <c r="AF204" s="2520"/>
      <c r="AG204" s="2520"/>
      <c r="AH204" s="2520"/>
      <c r="AI204" s="2520"/>
      <c r="AJ204" s="2520"/>
      <c r="AK204" s="444"/>
    </row>
    <row r="205" spans="1:37" hidden="1">
      <c r="A205" s="1152"/>
      <c r="B205" s="2504"/>
      <c r="C205" s="2504"/>
      <c r="D205" s="2504"/>
      <c r="E205" s="2504"/>
      <c r="F205" s="2504"/>
      <c r="G205" s="2504"/>
      <c r="H205" s="2504"/>
      <c r="I205" s="2504"/>
      <c r="J205" s="2504"/>
      <c r="K205" s="2504"/>
      <c r="L205" s="2504"/>
      <c r="M205" s="2504"/>
      <c r="N205" s="2504"/>
      <c r="O205" s="2504"/>
      <c r="P205" s="2504"/>
      <c r="Q205" s="2504"/>
      <c r="R205" s="2504"/>
      <c r="S205" s="2504"/>
      <c r="T205" s="2504"/>
      <c r="U205" s="2504"/>
      <c r="V205" s="2504"/>
      <c r="W205" s="2504"/>
      <c r="X205" s="2504"/>
      <c r="Y205" s="2504"/>
      <c r="Z205" s="2504"/>
      <c r="AA205" s="2504"/>
      <c r="AB205" s="2504"/>
      <c r="AC205" s="661"/>
      <c r="AD205" s="2520"/>
      <c r="AE205" s="2520"/>
      <c r="AF205" s="2520"/>
      <c r="AG205" s="2520"/>
      <c r="AH205" s="2520"/>
      <c r="AI205" s="2520"/>
      <c r="AJ205" s="2520"/>
      <c r="AK205" s="444"/>
    </row>
    <row r="206" spans="1:37" hidden="1">
      <c r="A206" s="1152"/>
      <c r="B206" s="2504"/>
      <c r="C206" s="2504"/>
      <c r="D206" s="2504"/>
      <c r="E206" s="2504"/>
      <c r="F206" s="2504"/>
      <c r="G206" s="2504"/>
      <c r="H206" s="2504"/>
      <c r="I206" s="2504"/>
      <c r="J206" s="2504"/>
      <c r="K206" s="2504"/>
      <c r="L206" s="2504"/>
      <c r="M206" s="2504"/>
      <c r="N206" s="2504"/>
      <c r="O206" s="2504"/>
      <c r="P206" s="2504"/>
      <c r="Q206" s="2504"/>
      <c r="R206" s="2504"/>
      <c r="S206" s="2504"/>
      <c r="T206" s="2504"/>
      <c r="U206" s="2504"/>
      <c r="V206" s="2504"/>
      <c r="W206" s="2504"/>
      <c r="X206" s="2504"/>
      <c r="Y206" s="2504"/>
      <c r="Z206" s="2504"/>
      <c r="AA206" s="2504"/>
      <c r="AB206" s="2504"/>
      <c r="AC206" s="661"/>
      <c r="AD206" s="2520"/>
      <c r="AE206" s="2520"/>
      <c r="AF206" s="2520"/>
      <c r="AG206" s="2520"/>
      <c r="AH206" s="2520"/>
      <c r="AI206" s="2520"/>
      <c r="AJ206" s="2520"/>
      <c r="AK206" s="444"/>
    </row>
    <row r="207" spans="1:37" hidden="1">
      <c r="A207" s="1152"/>
      <c r="B207" s="2504"/>
      <c r="C207" s="2504"/>
      <c r="D207" s="2504"/>
      <c r="E207" s="2504"/>
      <c r="F207" s="2504"/>
      <c r="G207" s="2504"/>
      <c r="H207" s="2504"/>
      <c r="I207" s="2504"/>
      <c r="J207" s="2504"/>
      <c r="K207" s="2504"/>
      <c r="L207" s="2504"/>
      <c r="M207" s="2504"/>
      <c r="N207" s="2504"/>
      <c r="O207" s="2504"/>
      <c r="P207" s="2504"/>
      <c r="Q207" s="2504"/>
      <c r="R207" s="2504"/>
      <c r="S207" s="2504"/>
      <c r="T207" s="2504"/>
      <c r="U207" s="2504"/>
      <c r="V207" s="2504"/>
      <c r="W207" s="2504"/>
      <c r="X207" s="2504"/>
      <c r="Y207" s="2504"/>
      <c r="Z207" s="2504"/>
      <c r="AA207" s="2504"/>
      <c r="AB207" s="2504"/>
      <c r="AC207" s="661"/>
      <c r="AD207" s="2520"/>
      <c r="AE207" s="2520"/>
      <c r="AF207" s="2520"/>
      <c r="AG207" s="2520"/>
      <c r="AH207" s="2520"/>
      <c r="AI207" s="2520"/>
      <c r="AJ207" s="2520"/>
      <c r="AK207" s="444"/>
    </row>
    <row r="208" spans="1:37" hidden="1">
      <c r="A208" s="1152"/>
      <c r="B208" s="2513" t="s">
        <v>2153</v>
      </c>
      <c r="C208" s="2513"/>
      <c r="D208" s="2513"/>
      <c r="E208" s="2513"/>
      <c r="F208" s="2513"/>
      <c r="G208" s="2513"/>
      <c r="H208" s="2513"/>
      <c r="I208" s="2513"/>
      <c r="J208" s="2513"/>
      <c r="K208" s="2513"/>
      <c r="L208" s="2513"/>
      <c r="M208" s="2513"/>
      <c r="N208" s="2513"/>
      <c r="O208" s="2513"/>
      <c r="P208" s="2513"/>
      <c r="Q208" s="2513"/>
      <c r="R208" s="2513"/>
      <c r="S208" s="2513"/>
      <c r="T208" s="2513"/>
      <c r="U208" s="2513"/>
      <c r="V208" s="2513"/>
      <c r="W208" s="2513"/>
      <c r="X208" s="2513"/>
      <c r="Y208" s="2513"/>
      <c r="Z208" s="2513"/>
      <c r="AA208" s="2513"/>
      <c r="AB208" s="2513"/>
      <c r="AC208" s="382"/>
      <c r="AD208" s="2518">
        <f>AB259</f>
        <v>0</v>
      </c>
      <c r="AE208" s="2518"/>
      <c r="AF208" s="2518"/>
      <c r="AG208" s="2518"/>
      <c r="AH208" s="2518"/>
      <c r="AI208" s="2518"/>
      <c r="AJ208" s="2518"/>
      <c r="AK208" s="444"/>
    </row>
    <row r="209" spans="1:37" hidden="1">
      <c r="A209" s="1152"/>
      <c r="B209" s="2359" t="s">
        <v>2154</v>
      </c>
      <c r="C209" s="2359"/>
      <c r="D209" s="2359"/>
      <c r="E209" s="2359"/>
      <c r="F209" s="2359"/>
      <c r="G209" s="2359"/>
      <c r="H209" s="2359"/>
      <c r="I209" s="2359"/>
      <c r="J209" s="2359"/>
      <c r="K209" s="2359"/>
      <c r="L209" s="2359"/>
      <c r="M209" s="2359"/>
      <c r="N209" s="2359"/>
      <c r="O209" s="2359"/>
      <c r="P209" s="2359"/>
      <c r="Q209" s="2359"/>
      <c r="R209" s="2359"/>
      <c r="S209" s="2359"/>
      <c r="T209" s="2359"/>
      <c r="U209" s="2359"/>
      <c r="V209" s="2359"/>
      <c r="W209" s="2359"/>
      <c r="X209" s="2359"/>
      <c r="Y209" s="2359"/>
      <c r="Z209" s="2359"/>
      <c r="AA209" s="2359"/>
      <c r="AB209" s="2359"/>
      <c r="AC209" s="661"/>
      <c r="AD209" s="2519">
        <f>'Sources and Uses Budget'!B15</f>
        <v>0</v>
      </c>
      <c r="AE209" s="2519"/>
      <c r="AF209" s="2519"/>
      <c r="AG209" s="2519"/>
      <c r="AH209" s="2519"/>
      <c r="AI209" s="2519"/>
      <c r="AJ209" s="2519"/>
      <c r="AK209" s="444"/>
    </row>
    <row r="210" spans="1:37" hidden="1">
      <c r="A210" s="1152"/>
      <c r="B210" s="1126"/>
      <c r="C210" s="1126"/>
      <c r="D210" s="1126"/>
      <c r="E210" s="1126"/>
      <c r="F210" s="1126"/>
      <c r="G210" s="1126"/>
      <c r="H210" s="1126"/>
      <c r="I210" s="1126"/>
      <c r="J210" s="1126"/>
      <c r="K210" s="1126"/>
      <c r="L210" s="1126"/>
      <c r="M210" s="1126"/>
      <c r="N210" s="1126"/>
      <c r="O210" s="1126"/>
      <c r="P210" s="1126"/>
      <c r="Q210" s="1126"/>
      <c r="R210" s="1126"/>
      <c r="S210" s="1126"/>
      <c r="T210" s="1126"/>
      <c r="U210" s="1126"/>
      <c r="V210" s="1126"/>
      <c r="W210" s="1126"/>
      <c r="X210" s="1126"/>
      <c r="Y210" s="1126"/>
      <c r="Z210" s="1126"/>
      <c r="AA210" s="1126"/>
      <c r="AB210" s="456" t="s">
        <v>1409</v>
      </c>
      <c r="AC210" s="382"/>
      <c r="AD210" s="2524">
        <f>SUM(AD198:AJ208)-AD209</f>
        <v>0</v>
      </c>
      <c r="AE210" s="2524"/>
      <c r="AF210" s="2524"/>
      <c r="AG210" s="2524"/>
      <c r="AH210" s="2524"/>
      <c r="AI210" s="2524"/>
      <c r="AJ210" s="2524"/>
      <c r="AK210" s="444"/>
    </row>
    <row r="211" spans="1:37" hidden="1">
      <c r="A211" s="1152"/>
      <c r="B211" s="1152"/>
      <c r="C211" s="490"/>
      <c r="D211" s="645"/>
      <c r="E211" s="645"/>
      <c r="F211" s="645"/>
      <c r="G211" s="645"/>
      <c r="H211" s="645"/>
      <c r="I211" s="645"/>
      <c r="J211" s="645"/>
      <c r="K211" s="382"/>
      <c r="L211" s="382"/>
      <c r="M211" s="382"/>
      <c r="N211" s="382"/>
      <c r="O211" s="382"/>
      <c r="P211" s="382"/>
      <c r="Q211" s="382"/>
      <c r="R211" s="382"/>
      <c r="S211" s="382"/>
      <c r="T211" s="382"/>
      <c r="U211" s="382"/>
      <c r="V211" s="382"/>
      <c r="W211" s="382"/>
      <c r="X211" s="382"/>
      <c r="Y211" s="1153"/>
      <c r="Z211" s="1153"/>
      <c r="AA211" s="1153"/>
      <c r="AB211" s="1153"/>
      <c r="AC211" s="382"/>
      <c r="AD211" s="382"/>
      <c r="AE211" s="444"/>
      <c r="AF211" s="444"/>
      <c r="AG211" s="444"/>
      <c r="AH211" s="444"/>
      <c r="AI211" s="444"/>
      <c r="AJ211" s="444"/>
      <c r="AK211" s="444"/>
    </row>
    <row r="212" spans="1:37" hidden="1">
      <c r="A212" s="1152"/>
      <c r="B212" s="347" t="s">
        <v>2155</v>
      </c>
      <c r="C212" s="490"/>
      <c r="D212" s="645"/>
      <c r="E212" s="645"/>
      <c r="F212" s="645"/>
      <c r="G212" s="645"/>
      <c r="H212" s="645"/>
      <c r="I212" s="645"/>
      <c r="J212" s="645"/>
      <c r="K212" s="382"/>
      <c r="L212" s="382"/>
      <c r="M212" s="382"/>
      <c r="N212" s="382"/>
      <c r="O212" s="382"/>
      <c r="P212" s="382"/>
      <c r="Q212" s="382"/>
      <c r="R212" s="382"/>
      <c r="S212" s="382"/>
      <c r="T212" s="382"/>
      <c r="U212" s="382"/>
      <c r="V212" s="382"/>
      <c r="W212" s="382"/>
      <c r="X212" s="382"/>
      <c r="Y212" s="1153"/>
      <c r="Z212" s="1153"/>
      <c r="AA212" s="1153"/>
      <c r="AB212" s="1153"/>
      <c r="AC212" s="382"/>
      <c r="AD212" s="382"/>
      <c r="AE212" s="444"/>
      <c r="AF212" s="444"/>
      <c r="AG212" s="444"/>
      <c r="AH212" s="444"/>
      <c r="AI212" s="444"/>
      <c r="AJ212" s="444"/>
      <c r="AK212" s="444"/>
    </row>
    <row r="213" spans="1:37" hidden="1">
      <c r="A213" s="1152"/>
      <c r="B213" s="329" t="s">
        <v>2156</v>
      </c>
      <c r="C213" s="490"/>
      <c r="D213" s="645"/>
      <c r="E213" s="645"/>
      <c r="F213" s="645"/>
      <c r="G213" s="645"/>
      <c r="H213" s="645"/>
      <c r="I213" s="645"/>
      <c r="J213" s="645"/>
      <c r="K213" s="382"/>
      <c r="L213" s="382"/>
      <c r="M213" s="382"/>
      <c r="N213" s="382"/>
      <c r="O213" s="382"/>
      <c r="P213" s="382"/>
      <c r="Q213" s="382"/>
      <c r="R213" s="382"/>
      <c r="S213" s="382"/>
      <c r="T213" s="382"/>
      <c r="U213" s="382"/>
      <c r="V213" s="382"/>
      <c r="W213" s="382"/>
      <c r="X213" s="382"/>
      <c r="Y213" s="1153"/>
      <c r="Z213" s="1153"/>
      <c r="AA213" s="1153"/>
      <c r="AB213" s="1153"/>
      <c r="AC213" s="382"/>
      <c r="AD213" s="382"/>
      <c r="AE213" s="444"/>
      <c r="AF213" s="444"/>
      <c r="AG213" s="444"/>
      <c r="AH213" s="444"/>
      <c r="AI213" s="444"/>
      <c r="AJ213" s="444"/>
      <c r="AK213" s="444"/>
    </row>
    <row r="214" spans="1:37" hidden="1">
      <c r="A214" s="668"/>
      <c r="B214" s="684" t="s">
        <v>2157</v>
      </c>
      <c r="C214" s="685"/>
      <c r="D214" s="686"/>
      <c r="E214" s="686"/>
      <c r="F214" s="686"/>
      <c r="G214" s="686"/>
      <c r="H214" s="686"/>
      <c r="I214" s="686"/>
      <c r="J214" s="686"/>
      <c r="K214" s="687"/>
      <c r="L214" s="687"/>
      <c r="M214" s="687"/>
      <c r="N214" s="687"/>
      <c r="O214" s="687"/>
      <c r="P214" s="687"/>
      <c r="Q214" s="687"/>
      <c r="R214" s="687"/>
      <c r="S214" s="567"/>
      <c r="T214" s="567"/>
      <c r="U214" s="567"/>
      <c r="V214" s="567"/>
      <c r="W214" s="567"/>
      <c r="X214" s="567"/>
      <c r="Y214" s="1158"/>
      <c r="Z214" s="1158"/>
      <c r="AA214" s="1158"/>
      <c r="AB214" s="1158"/>
      <c r="AC214" s="567"/>
      <c r="AD214" s="567"/>
      <c r="AE214" s="646"/>
      <c r="AF214" s="646"/>
      <c r="AG214" s="646"/>
      <c r="AH214" s="646"/>
      <c r="AI214" s="646"/>
      <c r="AJ214" s="647"/>
      <c r="AK214" s="444"/>
    </row>
    <row r="215" spans="1:37" hidden="1">
      <c r="A215" s="668"/>
      <c r="B215" s="688" t="s">
        <v>2158</v>
      </c>
      <c r="C215" s="689"/>
      <c r="D215" s="690"/>
      <c r="E215" s="690"/>
      <c r="F215" s="690"/>
      <c r="G215" s="690"/>
      <c r="H215" s="690"/>
      <c r="I215" s="690"/>
      <c r="J215" s="690"/>
      <c r="K215" s="691"/>
      <c r="L215" s="691"/>
      <c r="M215" s="691"/>
      <c r="N215" s="691"/>
      <c r="O215" s="691"/>
      <c r="P215" s="691"/>
      <c r="Q215" s="691"/>
      <c r="R215" s="691"/>
      <c r="S215" s="382"/>
      <c r="T215" s="382"/>
      <c r="U215" s="382"/>
      <c r="V215" s="382"/>
      <c r="W215" s="382"/>
      <c r="X215" s="382"/>
      <c r="Y215" s="1153"/>
      <c r="Z215" s="1153"/>
      <c r="AA215" s="1153"/>
      <c r="AB215" s="1153"/>
      <c r="AC215" s="382"/>
      <c r="AD215" s="382"/>
      <c r="AE215" s="444"/>
      <c r="AF215" s="444"/>
      <c r="AG215" s="444"/>
      <c r="AH215" s="444"/>
      <c r="AI215" s="444"/>
      <c r="AJ215" s="648"/>
      <c r="AK215" s="444"/>
    </row>
    <row r="216" spans="1:37" hidden="1">
      <c r="A216" s="668"/>
      <c r="B216" s="688" t="s">
        <v>2159</v>
      </c>
      <c r="C216" s="689"/>
      <c r="D216" s="690"/>
      <c r="E216" s="690"/>
      <c r="F216" s="690"/>
      <c r="G216" s="690"/>
      <c r="H216" s="690"/>
      <c r="I216" s="690"/>
      <c r="J216" s="690"/>
      <c r="K216" s="691"/>
      <c r="L216" s="691"/>
      <c r="M216" s="691"/>
      <c r="N216" s="691"/>
      <c r="O216" s="691"/>
      <c r="P216" s="691"/>
      <c r="Q216" s="691"/>
      <c r="R216" s="691"/>
      <c r="S216" s="382"/>
      <c r="T216" s="382"/>
      <c r="U216" s="382"/>
      <c r="V216" s="382"/>
      <c r="W216" s="382"/>
      <c r="X216" s="382"/>
      <c r="Y216" s="1153"/>
      <c r="Z216" s="1153"/>
      <c r="AA216" s="1153"/>
      <c r="AB216" s="1153"/>
      <c r="AC216" s="382"/>
      <c r="AD216" s="382"/>
      <c r="AE216" s="444"/>
      <c r="AF216" s="444"/>
      <c r="AG216" s="444"/>
      <c r="AH216" s="444"/>
      <c r="AI216" s="444"/>
      <c r="AJ216" s="648"/>
      <c r="AK216" s="444"/>
    </row>
    <row r="217" spans="1:37" hidden="1">
      <c r="A217" s="668"/>
      <c r="B217" s="688" t="s">
        <v>2160</v>
      </c>
      <c r="C217" s="689"/>
      <c r="D217" s="690"/>
      <c r="E217" s="690"/>
      <c r="F217" s="690"/>
      <c r="G217" s="690"/>
      <c r="H217" s="690"/>
      <c r="I217" s="690"/>
      <c r="J217" s="690"/>
      <c r="K217" s="691"/>
      <c r="L217" s="691"/>
      <c r="M217" s="691"/>
      <c r="N217" s="691"/>
      <c r="O217" s="691"/>
      <c r="P217" s="691"/>
      <c r="Q217" s="691"/>
      <c r="R217" s="691"/>
      <c r="S217" s="382"/>
      <c r="T217" s="382"/>
      <c r="U217" s="382"/>
      <c r="V217" s="382"/>
      <c r="W217" s="382"/>
      <c r="X217" s="382"/>
      <c r="Y217" s="1153"/>
      <c r="Z217" s="1153"/>
      <c r="AA217" s="1153"/>
      <c r="AB217" s="1153"/>
      <c r="AC217" s="382"/>
      <c r="AD217" s="382"/>
      <c r="AE217" s="444"/>
      <c r="AF217" s="444"/>
      <c r="AG217" s="444"/>
      <c r="AH217" s="444"/>
      <c r="AI217" s="444"/>
      <c r="AJ217" s="648"/>
      <c r="AK217" s="444"/>
    </row>
    <row r="218" spans="1:37" hidden="1">
      <c r="A218" s="668"/>
      <c r="B218" s="692" t="s">
        <v>2161</v>
      </c>
      <c r="C218" s="689"/>
      <c r="D218" s="690"/>
      <c r="E218" s="690"/>
      <c r="F218" s="690"/>
      <c r="G218" s="690"/>
      <c r="H218" s="690"/>
      <c r="I218" s="690"/>
      <c r="J218" s="690"/>
      <c r="K218" s="691"/>
      <c r="L218" s="691"/>
      <c r="M218" s="691"/>
      <c r="N218" s="691"/>
      <c r="O218" s="691"/>
      <c r="P218" s="691"/>
      <c r="Q218" s="691"/>
      <c r="R218" s="691"/>
      <c r="S218" s="382"/>
      <c r="T218" s="382"/>
      <c r="U218" s="382"/>
      <c r="V218" s="382"/>
      <c r="W218" s="382"/>
      <c r="X218" s="382"/>
      <c r="Y218" s="1153"/>
      <c r="Z218" s="1153"/>
      <c r="AA218" s="1153"/>
      <c r="AB218" s="1153"/>
      <c r="AC218" s="382"/>
      <c r="AD218" s="382"/>
      <c r="AE218" s="444"/>
      <c r="AF218" s="444"/>
      <c r="AG218" s="444"/>
      <c r="AH218" s="444"/>
      <c r="AI218" s="444"/>
      <c r="AJ218" s="648"/>
      <c r="AK218" s="444"/>
    </row>
    <row r="219" spans="1:37" hidden="1">
      <c r="A219" s="668"/>
      <c r="B219" s="693" t="s">
        <v>2162</v>
      </c>
      <c r="C219" s="694"/>
      <c r="D219" s="695"/>
      <c r="E219" s="695"/>
      <c r="F219" s="695"/>
      <c r="G219" s="695"/>
      <c r="H219" s="695"/>
      <c r="I219" s="695"/>
      <c r="J219" s="695"/>
      <c r="K219" s="696"/>
      <c r="L219" s="696"/>
      <c r="M219" s="696"/>
      <c r="N219" s="696"/>
      <c r="O219" s="696"/>
      <c r="P219" s="696"/>
      <c r="Q219" s="696"/>
      <c r="R219" s="696"/>
      <c r="S219" s="560"/>
      <c r="T219" s="560"/>
      <c r="U219" s="560"/>
      <c r="V219" s="560"/>
      <c r="W219" s="560"/>
      <c r="X219" s="560"/>
      <c r="Y219" s="1154"/>
      <c r="Z219" s="1154"/>
      <c r="AA219" s="1154"/>
      <c r="AB219" s="1154"/>
      <c r="AC219" s="560"/>
      <c r="AD219" s="560"/>
      <c r="AE219" s="649"/>
      <c r="AF219" s="649"/>
      <c r="AG219" s="649"/>
      <c r="AH219" s="649"/>
      <c r="AI219" s="649"/>
      <c r="AJ219" s="650"/>
      <c r="AK219" s="444"/>
    </row>
    <row r="220" spans="1:37" hidden="1">
      <c r="A220" s="1152"/>
      <c r="B220" s="1152"/>
      <c r="C220" s="490"/>
      <c r="D220" s="645"/>
      <c r="E220" s="645"/>
      <c r="F220" s="645"/>
      <c r="G220" s="645"/>
      <c r="H220" s="645"/>
      <c r="I220" s="645"/>
      <c r="J220" s="645"/>
      <c r="K220" s="382"/>
      <c r="L220" s="382"/>
      <c r="M220" s="382"/>
      <c r="N220" s="382"/>
      <c r="O220" s="382"/>
      <c r="P220" s="382"/>
      <c r="Q220" s="382"/>
      <c r="R220" s="382"/>
      <c r="S220" s="382"/>
      <c r="T220" s="382"/>
      <c r="U220" s="382"/>
      <c r="V220" s="382"/>
      <c r="W220" s="382"/>
      <c r="X220" s="382"/>
      <c r="Y220" s="1153"/>
      <c r="Z220" s="1153"/>
      <c r="AA220" s="1153"/>
      <c r="AB220" s="1153"/>
      <c r="AC220" s="382"/>
      <c r="AD220" s="382"/>
      <c r="AE220" s="444"/>
      <c r="AF220" s="444"/>
      <c r="AG220" s="444"/>
      <c r="AH220" s="444"/>
      <c r="AI220" s="444"/>
      <c r="AJ220" s="444"/>
      <c r="AK220" s="444"/>
    </row>
    <row r="221" spans="1:37" hidden="1">
      <c r="A221" s="1152"/>
      <c r="B221" s="663"/>
      <c r="C221" s="329"/>
      <c r="D221" s="329"/>
      <c r="I221" s="2547" t="s">
        <v>2163</v>
      </c>
      <c r="J221" s="2547"/>
      <c r="K221" s="2547"/>
      <c r="L221" s="382"/>
      <c r="M221" s="382"/>
      <c r="N221" s="382"/>
      <c r="O221" s="382"/>
      <c r="P221" s="382"/>
      <c r="Q221" s="382"/>
      <c r="R221" s="382"/>
      <c r="S221" s="382"/>
      <c r="T221" s="2373" t="s">
        <v>2164</v>
      </c>
      <c r="U221" s="2373"/>
      <c r="V221" s="2373"/>
      <c r="W221" s="2373"/>
      <c r="X221" s="2373"/>
      <c r="Y221" s="2373"/>
      <c r="Z221" s="664"/>
      <c r="AA221" s="339"/>
      <c r="AB221" s="2537" t="s">
        <v>2165</v>
      </c>
      <c r="AC221" s="2537"/>
      <c r="AD221" s="2537"/>
      <c r="AE221" s="2537"/>
      <c r="AF221" s="2537"/>
      <c r="AG221" s="2537"/>
      <c r="AH221" s="645"/>
      <c r="AI221" s="645"/>
      <c r="AJ221" s="645"/>
      <c r="AK221" s="444"/>
    </row>
    <row r="222" spans="1:37" hidden="1">
      <c r="A222" s="1152"/>
      <c r="B222" s="2545" t="s">
        <v>2166</v>
      </c>
      <c r="C222" s="2545"/>
      <c r="D222" s="2545"/>
      <c r="E222" s="2545"/>
      <c r="F222" s="2545"/>
      <c r="G222" s="2545"/>
      <c r="I222" s="2546" t="s">
        <v>2167</v>
      </c>
      <c r="J222" s="2546"/>
      <c r="K222" s="2546"/>
      <c r="L222" s="1151"/>
      <c r="N222" s="2360" t="s">
        <v>2168</v>
      </c>
      <c r="O222" s="2360"/>
      <c r="P222" s="2360"/>
      <c r="Q222" s="2360"/>
      <c r="R222" s="2360"/>
      <c r="T222" s="2360" t="s">
        <v>2169</v>
      </c>
      <c r="U222" s="2360"/>
      <c r="V222" s="2360"/>
      <c r="W222" s="2360"/>
      <c r="X222" s="2360"/>
      <c r="Y222" s="2360"/>
      <c r="Z222" s="665"/>
      <c r="AA222" s="339"/>
      <c r="AB222" s="2416" t="s">
        <v>2170</v>
      </c>
      <c r="AC222" s="2416"/>
      <c r="AD222" s="2416"/>
      <c r="AE222" s="2416"/>
      <c r="AF222" s="2416"/>
      <c r="AG222" s="2416"/>
      <c r="AH222" s="645"/>
      <c r="AI222" s="645"/>
      <c r="AJ222" s="645"/>
      <c r="AK222" s="444"/>
    </row>
    <row r="223" spans="1:37" hidden="1">
      <c r="A223" s="1152"/>
      <c r="B223" s="2417" t="s">
        <v>1013</v>
      </c>
      <c r="C223" s="2417"/>
      <c r="D223" s="2417"/>
      <c r="E223" s="2417"/>
      <c r="F223" s="2417"/>
      <c r="G223" s="2417"/>
      <c r="H223" s="667"/>
      <c r="I223" s="2376"/>
      <c r="J223" s="2376"/>
      <c r="K223" s="2376"/>
      <c r="L223" s="1151"/>
      <c r="N223" s="2374"/>
      <c r="O223" s="2374"/>
      <c r="P223" s="2374"/>
      <c r="Q223" s="2374"/>
      <c r="R223" s="2374"/>
      <c r="T223" s="2356"/>
      <c r="U223" s="2356"/>
      <c r="V223" s="2356"/>
      <c r="W223" s="2356"/>
      <c r="X223" s="2356"/>
      <c r="Y223" s="2356"/>
      <c r="Z223" s="666"/>
      <c r="AA223" s="666"/>
      <c r="AB223" s="2354">
        <f t="shared" ref="AB223:AB232" si="0">MAX(($T223-$N223)*$I223*12,0)</f>
        <v>0</v>
      </c>
      <c r="AC223" s="2354"/>
      <c r="AD223" s="2354"/>
      <c r="AE223" s="2354"/>
      <c r="AF223" s="2354"/>
      <c r="AG223" s="2354"/>
      <c r="AH223" s="645"/>
      <c r="AI223" s="645"/>
      <c r="AJ223" s="645"/>
      <c r="AK223" s="444"/>
    </row>
    <row r="224" spans="1:37" hidden="1">
      <c r="A224" s="1152"/>
      <c r="B224" s="2417" t="s">
        <v>1013</v>
      </c>
      <c r="C224" s="2417"/>
      <c r="D224" s="2417"/>
      <c r="E224" s="2417"/>
      <c r="F224" s="2417"/>
      <c r="G224" s="2417"/>
      <c r="I224" s="2376"/>
      <c r="J224" s="2376"/>
      <c r="K224" s="2376"/>
      <c r="L224" s="1151"/>
      <c r="N224" s="2374"/>
      <c r="O224" s="2374"/>
      <c r="P224" s="2374"/>
      <c r="Q224" s="2374"/>
      <c r="R224" s="2374"/>
      <c r="T224" s="2356"/>
      <c r="U224" s="2356"/>
      <c r="V224" s="2356"/>
      <c r="W224" s="2356"/>
      <c r="X224" s="2356"/>
      <c r="Y224" s="2356"/>
      <c r="Z224" s="666"/>
      <c r="AA224" s="666"/>
      <c r="AB224" s="2354">
        <f t="shared" si="0"/>
        <v>0</v>
      </c>
      <c r="AC224" s="2354"/>
      <c r="AD224" s="2354"/>
      <c r="AE224" s="2354"/>
      <c r="AF224" s="2354"/>
      <c r="AG224" s="2354"/>
      <c r="AH224" s="645"/>
      <c r="AI224" s="645"/>
      <c r="AJ224" s="645"/>
      <c r="AK224" s="444"/>
    </row>
    <row r="225" spans="1:37" hidden="1">
      <c r="A225" s="1152"/>
      <c r="B225" s="2417" t="s">
        <v>1013</v>
      </c>
      <c r="C225" s="2417"/>
      <c r="D225" s="2417"/>
      <c r="E225" s="2417"/>
      <c r="F225" s="2417"/>
      <c r="G225" s="2417"/>
      <c r="I225" s="2376"/>
      <c r="J225" s="2376"/>
      <c r="K225" s="2376"/>
      <c r="L225" s="1151"/>
      <c r="N225" s="2374"/>
      <c r="O225" s="2374"/>
      <c r="P225" s="2374"/>
      <c r="Q225" s="2374"/>
      <c r="R225" s="2374"/>
      <c r="T225" s="2356"/>
      <c r="U225" s="2356"/>
      <c r="V225" s="2356"/>
      <c r="W225" s="2356"/>
      <c r="X225" s="2356"/>
      <c r="Y225" s="2356"/>
      <c r="Z225" s="666"/>
      <c r="AA225" s="666"/>
      <c r="AB225" s="2354">
        <f t="shared" si="0"/>
        <v>0</v>
      </c>
      <c r="AC225" s="2354"/>
      <c r="AD225" s="2354"/>
      <c r="AE225" s="2354"/>
      <c r="AF225" s="2354"/>
      <c r="AG225" s="2354"/>
      <c r="AH225" s="645"/>
      <c r="AI225" s="645"/>
      <c r="AJ225" s="645"/>
      <c r="AK225" s="444"/>
    </row>
    <row r="226" spans="1:37" hidden="1">
      <c r="A226" s="1152"/>
      <c r="B226" s="2417" t="s">
        <v>1013</v>
      </c>
      <c r="C226" s="2417"/>
      <c r="D226" s="2417"/>
      <c r="E226" s="2417"/>
      <c r="F226" s="2417"/>
      <c r="G226" s="2417"/>
      <c r="I226" s="2376"/>
      <c r="J226" s="2376"/>
      <c r="K226" s="2376"/>
      <c r="L226" s="1151"/>
      <c r="N226" s="2374"/>
      <c r="O226" s="2374"/>
      <c r="P226" s="2374"/>
      <c r="Q226" s="2374"/>
      <c r="R226" s="2374"/>
      <c r="T226" s="2356"/>
      <c r="U226" s="2356"/>
      <c r="V226" s="2356"/>
      <c r="W226" s="2356"/>
      <c r="X226" s="2356"/>
      <c r="Y226" s="2356"/>
      <c r="Z226" s="666"/>
      <c r="AA226" s="666"/>
      <c r="AB226" s="2354">
        <f t="shared" si="0"/>
        <v>0</v>
      </c>
      <c r="AC226" s="2354"/>
      <c r="AD226" s="2354"/>
      <c r="AE226" s="2354"/>
      <c r="AF226" s="2354"/>
      <c r="AG226" s="2354"/>
      <c r="AH226" s="645"/>
      <c r="AI226" s="645"/>
      <c r="AJ226" s="645"/>
      <c r="AK226" s="444"/>
    </row>
    <row r="227" spans="1:37" hidden="1">
      <c r="A227" s="1152"/>
      <c r="B227" s="2417" t="s">
        <v>1013</v>
      </c>
      <c r="C227" s="2417"/>
      <c r="D227" s="2417"/>
      <c r="E227" s="2417"/>
      <c r="F227" s="2417"/>
      <c r="G227" s="2417"/>
      <c r="I227" s="2376"/>
      <c r="J227" s="2376"/>
      <c r="K227" s="2376"/>
      <c r="L227" s="793"/>
      <c r="N227" s="2374"/>
      <c r="O227" s="2374"/>
      <c r="P227" s="2374"/>
      <c r="Q227" s="2374"/>
      <c r="R227" s="2374"/>
      <c r="T227" s="2356"/>
      <c r="U227" s="2356"/>
      <c r="V227" s="2356"/>
      <c r="W227" s="2356"/>
      <c r="X227" s="2356"/>
      <c r="Y227" s="2356"/>
      <c r="Z227" s="666"/>
      <c r="AA227" s="666"/>
      <c r="AB227" s="2354">
        <f t="shared" si="0"/>
        <v>0</v>
      </c>
      <c r="AC227" s="2354"/>
      <c r="AD227" s="2354"/>
      <c r="AE227" s="2354"/>
      <c r="AF227" s="2354"/>
      <c r="AG227" s="2354"/>
      <c r="AH227" s="645"/>
      <c r="AI227" s="645"/>
      <c r="AJ227" s="645"/>
      <c r="AK227" s="444"/>
    </row>
    <row r="228" spans="1:37" hidden="1">
      <c r="A228" s="1152"/>
      <c r="B228" s="2417" t="s">
        <v>1013</v>
      </c>
      <c r="C228" s="2417"/>
      <c r="D228" s="2417"/>
      <c r="E228" s="2417"/>
      <c r="F228" s="2417"/>
      <c r="G228" s="2417"/>
      <c r="I228" s="2376"/>
      <c r="J228" s="2376"/>
      <c r="K228" s="2376"/>
      <c r="L228" s="793"/>
      <c r="N228" s="2374"/>
      <c r="O228" s="2374"/>
      <c r="P228" s="2374"/>
      <c r="Q228" s="2374"/>
      <c r="R228" s="2374"/>
      <c r="T228" s="2356"/>
      <c r="U228" s="2356"/>
      <c r="V228" s="2356"/>
      <c r="W228" s="2356"/>
      <c r="X228" s="2356"/>
      <c r="Y228" s="2356"/>
      <c r="Z228" s="666"/>
      <c r="AA228" s="666"/>
      <c r="AB228" s="2354">
        <f t="shared" si="0"/>
        <v>0</v>
      </c>
      <c r="AC228" s="2354"/>
      <c r="AD228" s="2354"/>
      <c r="AE228" s="2354"/>
      <c r="AF228" s="2354"/>
      <c r="AG228" s="2354"/>
      <c r="AH228" s="645"/>
      <c r="AI228" s="645"/>
      <c r="AJ228" s="645"/>
      <c r="AK228" s="444"/>
    </row>
    <row r="229" spans="1:37" hidden="1">
      <c r="A229" s="1152"/>
      <c r="B229" s="2417" t="s">
        <v>1013</v>
      </c>
      <c r="C229" s="2417"/>
      <c r="D229" s="2417"/>
      <c r="E229" s="2417"/>
      <c r="F229" s="2417"/>
      <c r="G229" s="2417"/>
      <c r="I229" s="2376"/>
      <c r="J229" s="2376"/>
      <c r="K229" s="2376"/>
      <c r="L229" s="793"/>
      <c r="N229" s="2374"/>
      <c r="O229" s="2374"/>
      <c r="P229" s="2374"/>
      <c r="Q229" s="2374"/>
      <c r="R229" s="2374"/>
      <c r="T229" s="2356"/>
      <c r="U229" s="2356"/>
      <c r="V229" s="2356"/>
      <c r="W229" s="2356"/>
      <c r="X229" s="2356"/>
      <c r="Y229" s="2356"/>
      <c r="Z229" s="666"/>
      <c r="AA229" s="666"/>
      <c r="AB229" s="2354">
        <f t="shared" si="0"/>
        <v>0</v>
      </c>
      <c r="AC229" s="2354"/>
      <c r="AD229" s="2354"/>
      <c r="AE229" s="2354"/>
      <c r="AF229" s="2354"/>
      <c r="AG229" s="2354"/>
      <c r="AH229" s="645"/>
      <c r="AI229" s="645"/>
      <c r="AJ229" s="645"/>
      <c r="AK229" s="444"/>
    </row>
    <row r="230" spans="1:37" hidden="1">
      <c r="A230" s="1152"/>
      <c r="B230" s="2417" t="s">
        <v>1013</v>
      </c>
      <c r="C230" s="2417"/>
      <c r="D230" s="2417"/>
      <c r="E230" s="2417"/>
      <c r="F230" s="2417"/>
      <c r="G230" s="2417"/>
      <c r="I230" s="2376"/>
      <c r="J230" s="2376"/>
      <c r="K230" s="2376"/>
      <c r="L230" s="793"/>
      <c r="N230" s="2374"/>
      <c r="O230" s="2374"/>
      <c r="P230" s="2374"/>
      <c r="Q230" s="2374"/>
      <c r="R230" s="2374"/>
      <c r="T230" s="2356"/>
      <c r="U230" s="2356"/>
      <c r="V230" s="2356"/>
      <c r="W230" s="2356"/>
      <c r="X230" s="2356"/>
      <c r="Y230" s="2356"/>
      <c r="Z230" s="666"/>
      <c r="AA230" s="666"/>
      <c r="AB230" s="2354">
        <f t="shared" si="0"/>
        <v>0</v>
      </c>
      <c r="AC230" s="2354"/>
      <c r="AD230" s="2354"/>
      <c r="AE230" s="2354"/>
      <c r="AF230" s="2354"/>
      <c r="AG230" s="2354"/>
      <c r="AH230" s="645"/>
      <c r="AI230" s="645"/>
      <c r="AJ230" s="645"/>
      <c r="AK230" s="444"/>
    </row>
    <row r="231" spans="1:37" hidden="1">
      <c r="A231" s="1152"/>
      <c r="B231" s="2417" t="s">
        <v>1013</v>
      </c>
      <c r="C231" s="2417"/>
      <c r="D231" s="2417"/>
      <c r="E231" s="2417"/>
      <c r="F231" s="2417"/>
      <c r="G231" s="2417"/>
      <c r="I231" s="2376"/>
      <c r="J231" s="2376"/>
      <c r="K231" s="2376"/>
      <c r="L231" s="793"/>
      <c r="N231" s="2374"/>
      <c r="O231" s="2374"/>
      <c r="P231" s="2374"/>
      <c r="Q231" s="2374"/>
      <c r="R231" s="2374"/>
      <c r="T231" s="2356"/>
      <c r="U231" s="2356"/>
      <c r="V231" s="2356"/>
      <c r="W231" s="2356"/>
      <c r="X231" s="2356"/>
      <c r="Y231" s="2356"/>
      <c r="Z231" s="666"/>
      <c r="AA231" s="666"/>
      <c r="AB231" s="2354">
        <f t="shared" si="0"/>
        <v>0</v>
      </c>
      <c r="AC231" s="2354"/>
      <c r="AD231" s="2354"/>
      <c r="AE231" s="2354"/>
      <c r="AF231" s="2354"/>
      <c r="AG231" s="2354"/>
      <c r="AH231" s="645"/>
      <c r="AI231" s="645"/>
      <c r="AJ231" s="645"/>
      <c r="AK231" s="444"/>
    </row>
    <row r="232" spans="1:37" hidden="1">
      <c r="A232" s="1152"/>
      <c r="B232" s="2417" t="s">
        <v>1013</v>
      </c>
      <c r="C232" s="2417"/>
      <c r="D232" s="2417"/>
      <c r="E232" s="2417"/>
      <c r="F232" s="2417"/>
      <c r="G232" s="2417"/>
      <c r="I232" s="2548"/>
      <c r="J232" s="2548"/>
      <c r="K232" s="2548"/>
      <c r="L232" s="793"/>
      <c r="N232" s="2374"/>
      <c r="O232" s="2374"/>
      <c r="P232" s="2374"/>
      <c r="Q232" s="2374"/>
      <c r="R232" s="2374"/>
      <c r="T232" s="2356"/>
      <c r="U232" s="2356"/>
      <c r="V232" s="2356"/>
      <c r="W232" s="2356"/>
      <c r="X232" s="2356"/>
      <c r="Y232" s="2356"/>
      <c r="Z232" s="666"/>
      <c r="AA232" s="666"/>
      <c r="AB232" s="2355">
        <f t="shared" si="0"/>
        <v>0</v>
      </c>
      <c r="AC232" s="2355"/>
      <c r="AD232" s="2355"/>
      <c r="AE232" s="2355"/>
      <c r="AF232" s="2355"/>
      <c r="AG232" s="2355"/>
      <c r="AH232" s="645"/>
      <c r="AI232" s="645"/>
      <c r="AJ232" s="645"/>
      <c r="AK232" s="444"/>
    </row>
    <row r="233" spans="1:37" hidden="1">
      <c r="A233" s="1152"/>
      <c r="B233" s="329"/>
      <c r="C233" s="667"/>
      <c r="D233" s="329"/>
      <c r="K233" s="382"/>
      <c r="L233" s="382"/>
      <c r="M233" s="382"/>
      <c r="N233" s="382"/>
      <c r="O233" s="382"/>
      <c r="P233" s="382"/>
      <c r="Q233" s="382"/>
      <c r="R233" s="382"/>
      <c r="S233" s="382"/>
      <c r="T233" s="382"/>
      <c r="U233" s="382"/>
      <c r="V233" s="382"/>
      <c r="W233" s="382"/>
      <c r="X233" s="382"/>
      <c r="Y233" s="1150" t="s">
        <v>2171</v>
      </c>
      <c r="AA233" s="1150"/>
      <c r="AB233" s="2354">
        <f>SUM(AB223:AB232)</f>
        <v>0</v>
      </c>
      <c r="AC233" s="2354"/>
      <c r="AD233" s="2354"/>
      <c r="AE233" s="2354"/>
      <c r="AF233" s="2354"/>
      <c r="AG233" s="2354"/>
      <c r="AH233" s="645"/>
      <c r="AI233" s="645"/>
      <c r="AJ233" s="645"/>
      <c r="AK233" s="444"/>
    </row>
    <row r="234" spans="1:37" hidden="1">
      <c r="A234" s="1152"/>
      <c r="B234" s="1152"/>
      <c r="C234" s="490"/>
      <c r="D234" s="645"/>
      <c r="E234" s="645"/>
      <c r="F234" s="645"/>
      <c r="G234" s="645"/>
      <c r="H234" s="645"/>
      <c r="I234" s="645"/>
      <c r="J234" s="645"/>
      <c r="K234" s="393"/>
      <c r="L234" s="393"/>
      <c r="M234" s="393"/>
      <c r="N234" s="393"/>
      <c r="O234" s="393"/>
      <c r="P234" s="393"/>
      <c r="Q234" s="393"/>
      <c r="R234" s="393"/>
      <c r="S234" s="393"/>
      <c r="T234" s="393"/>
      <c r="U234" s="393"/>
      <c r="V234" s="393"/>
      <c r="W234" s="393"/>
      <c r="X234" s="393"/>
      <c r="Y234" s="1153"/>
      <c r="Z234" s="1153"/>
      <c r="AA234" s="1153"/>
      <c r="AB234" s="1153"/>
      <c r="AC234" s="393"/>
      <c r="AD234" s="393"/>
      <c r="AE234" s="444"/>
      <c r="AF234" s="444"/>
      <c r="AG234" s="444"/>
      <c r="AH234" s="444"/>
      <c r="AI234" s="444"/>
      <c r="AJ234" s="444"/>
      <c r="AK234" s="444"/>
    </row>
    <row r="235" spans="1:37" hidden="1">
      <c r="A235" s="908" t="s">
        <v>2172</v>
      </c>
      <c r="C235" s="490"/>
      <c r="D235" s="645"/>
      <c r="E235" s="645"/>
      <c r="F235" s="645"/>
      <c r="G235" s="645"/>
      <c r="H235" s="645"/>
      <c r="I235" s="645"/>
      <c r="J235" s="645"/>
      <c r="K235" s="382"/>
      <c r="L235" s="382"/>
      <c r="M235" s="382"/>
      <c r="N235" s="382"/>
      <c r="O235" s="382"/>
      <c r="P235" s="382"/>
      <c r="Q235" s="382"/>
      <c r="R235" s="382"/>
      <c r="S235" s="382"/>
      <c r="T235" s="382"/>
      <c r="U235" s="382"/>
      <c r="V235" s="382"/>
      <c r="W235" s="382"/>
      <c r="X235" s="382"/>
      <c r="Y235" s="1153"/>
      <c r="Z235" s="1153"/>
      <c r="AA235" s="1153"/>
      <c r="AB235" s="1153"/>
      <c r="AC235" s="382"/>
      <c r="AD235" s="382"/>
      <c r="AE235" s="444"/>
      <c r="AF235" s="444"/>
      <c r="AG235" s="444"/>
      <c r="AH235" s="444"/>
      <c r="AI235" s="444"/>
      <c r="AJ235" s="444"/>
      <c r="AK235" s="444"/>
    </row>
    <row r="236" spans="1:37" hidden="1">
      <c r="A236" s="1152"/>
      <c r="B236" s="329" t="s">
        <v>2173</v>
      </c>
      <c r="C236" s="490"/>
      <c r="D236" s="645"/>
      <c r="E236" s="645"/>
      <c r="F236" s="645"/>
      <c r="G236" s="645"/>
      <c r="H236" s="645"/>
      <c r="I236" s="645"/>
      <c r="J236" s="645"/>
      <c r="K236" s="382"/>
      <c r="L236" s="382"/>
      <c r="M236" s="382"/>
      <c r="N236" s="382"/>
      <c r="O236" s="382"/>
      <c r="P236" s="382"/>
      <c r="Q236" s="382"/>
      <c r="R236" s="382"/>
      <c r="S236" s="382"/>
      <c r="T236" s="382"/>
      <c r="U236" s="382"/>
      <c r="V236" s="382"/>
      <c r="W236" s="382"/>
      <c r="X236" s="382"/>
      <c r="Y236" s="1153"/>
      <c r="Z236" s="1153"/>
      <c r="AA236" s="1153"/>
      <c r="AB236" s="1153"/>
      <c r="AC236" s="382"/>
      <c r="AD236" s="382"/>
      <c r="AE236" s="444"/>
      <c r="AF236" s="444"/>
      <c r="AG236" s="444"/>
      <c r="AH236" s="444"/>
      <c r="AI236" s="444"/>
      <c r="AJ236" s="444"/>
      <c r="AK236" s="444"/>
    </row>
    <row r="237" spans="1:37" hidden="1">
      <c r="A237" s="1152"/>
      <c r="B237" s="329"/>
      <c r="C237" s="490"/>
      <c r="D237" s="645"/>
      <c r="E237" s="645"/>
      <c r="F237" s="645"/>
      <c r="G237" s="645"/>
      <c r="H237" s="645"/>
      <c r="I237" s="645"/>
      <c r="J237" s="645"/>
      <c r="K237" s="382"/>
      <c r="L237" s="382"/>
      <c r="M237" s="382"/>
      <c r="N237" s="382"/>
      <c r="O237" s="382"/>
      <c r="P237" s="382"/>
      <c r="Q237" s="382"/>
      <c r="R237" s="382"/>
      <c r="S237" s="382"/>
      <c r="T237" s="382"/>
      <c r="U237" s="382"/>
      <c r="V237" s="382"/>
      <c r="W237" s="382"/>
      <c r="X237" s="382"/>
      <c r="Y237" s="1153"/>
      <c r="Z237" s="1153"/>
      <c r="AA237" s="1153"/>
      <c r="AB237" s="1153"/>
      <c r="AC237" s="382"/>
      <c r="AD237" s="382"/>
      <c r="AE237" s="444"/>
      <c r="AF237" s="444"/>
      <c r="AG237" s="444"/>
      <c r="AH237" s="444"/>
      <c r="AI237" s="444"/>
      <c r="AJ237" s="444"/>
      <c r="AK237" s="444"/>
    </row>
    <row r="238" spans="1:37" hidden="1">
      <c r="A238" s="1152"/>
      <c r="B238" s="652" t="s">
        <v>2174</v>
      </c>
      <c r="C238" s="490"/>
      <c r="D238" s="645"/>
      <c r="E238" s="645"/>
      <c r="F238" s="645"/>
      <c r="G238" s="645"/>
      <c r="H238" s="645"/>
      <c r="I238" s="645"/>
      <c r="J238" s="645"/>
      <c r="K238" s="382"/>
      <c r="L238" s="382"/>
      <c r="M238" s="382"/>
      <c r="N238" s="382"/>
      <c r="O238" s="382"/>
      <c r="P238" s="382"/>
      <c r="Q238" s="382"/>
      <c r="R238" s="382"/>
      <c r="S238" s="382"/>
      <c r="T238" s="382"/>
      <c r="U238" s="382"/>
      <c r="V238" s="382"/>
      <c r="W238" s="382"/>
      <c r="X238" s="382"/>
      <c r="Y238" s="1153"/>
      <c r="Z238" s="1153"/>
      <c r="AA238" s="1153"/>
      <c r="AB238" s="1153"/>
      <c r="AC238" s="382"/>
      <c r="AD238" s="382"/>
      <c r="AE238" s="444"/>
      <c r="AF238" s="444"/>
      <c r="AG238" s="444"/>
      <c r="AH238" s="444"/>
      <c r="AI238" s="444"/>
      <c r="AJ238" s="444"/>
      <c r="AK238" s="444"/>
    </row>
    <row r="239" spans="1:37" hidden="1">
      <c r="A239" s="1152"/>
      <c r="B239" s="652" t="s">
        <v>2175</v>
      </c>
      <c r="C239" s="490"/>
      <c r="D239" s="645"/>
      <c r="E239" s="645"/>
      <c r="F239" s="645"/>
      <c r="G239" s="645"/>
      <c r="H239" s="645"/>
      <c r="I239" s="645"/>
      <c r="J239" s="645"/>
      <c r="K239" s="382"/>
      <c r="L239" s="382"/>
      <c r="M239" s="382"/>
      <c r="N239" s="382"/>
      <c r="O239" s="382"/>
      <c r="P239" s="382"/>
      <c r="Q239" s="382"/>
      <c r="R239" s="382"/>
      <c r="S239" s="382"/>
      <c r="T239" s="382"/>
      <c r="U239" s="382"/>
      <c r="V239" s="382"/>
      <c r="W239" s="382"/>
      <c r="X239" s="382"/>
      <c r="Y239" s="1153"/>
      <c r="Z239" s="1153"/>
      <c r="AA239" s="1153"/>
      <c r="AB239" s="2389"/>
      <c r="AC239" s="2389"/>
      <c r="AD239" s="2389"/>
      <c r="AE239" s="2389"/>
      <c r="AF239" s="2389"/>
      <c r="AG239" s="2389"/>
      <c r="AH239" s="444"/>
      <c r="AI239" s="444"/>
      <c r="AJ239" s="444"/>
      <c r="AK239" s="444"/>
    </row>
    <row r="240" spans="1:37" hidden="1">
      <c r="A240" s="1152"/>
      <c r="B240" s="653" t="s">
        <v>2176</v>
      </c>
      <c r="C240" s="449"/>
      <c r="D240" s="651"/>
      <c r="E240" s="645"/>
      <c r="F240" s="645"/>
      <c r="G240" s="645"/>
      <c r="H240" s="645"/>
      <c r="I240" s="645"/>
      <c r="J240" s="645"/>
      <c r="K240" s="382"/>
      <c r="L240" s="382"/>
      <c r="M240" s="382"/>
      <c r="N240" s="382"/>
      <c r="O240" s="382"/>
      <c r="P240" s="382"/>
      <c r="Q240" s="382"/>
      <c r="R240" s="382"/>
      <c r="S240" s="382"/>
      <c r="T240" s="382"/>
      <c r="U240" s="382"/>
      <c r="V240" s="382"/>
      <c r="W240" s="382"/>
      <c r="X240" s="382"/>
      <c r="Y240" s="1153"/>
      <c r="Z240" s="1153"/>
      <c r="AA240" s="1153"/>
      <c r="AB240" s="1153"/>
      <c r="AC240" s="382"/>
      <c r="AD240" s="382"/>
      <c r="AE240" s="444"/>
      <c r="AF240" s="444"/>
      <c r="AG240" s="444"/>
      <c r="AH240" s="444"/>
      <c r="AI240" s="444"/>
      <c r="AJ240" s="444"/>
      <c r="AK240" s="444"/>
    </row>
    <row r="241" spans="1:37" hidden="1">
      <c r="A241" s="1152"/>
      <c r="B241" s="654" t="s">
        <v>2177</v>
      </c>
      <c r="C241" s="490"/>
      <c r="D241" s="645"/>
      <c r="E241" s="645"/>
      <c r="F241" s="645"/>
      <c r="G241" s="645"/>
      <c r="H241" s="645"/>
      <c r="I241" s="645"/>
      <c r="J241" s="645"/>
      <c r="K241" s="382"/>
      <c r="L241" s="382"/>
      <c r="M241" s="382"/>
      <c r="N241" s="382"/>
      <c r="O241" s="382"/>
      <c r="P241" s="382"/>
      <c r="Q241" s="382"/>
      <c r="R241" s="382"/>
      <c r="S241" s="382"/>
      <c r="T241" s="382"/>
      <c r="U241" s="382"/>
      <c r="V241" s="382"/>
      <c r="W241" s="382"/>
      <c r="X241" s="382"/>
      <c r="Y241" s="1153"/>
      <c r="Z241" s="1153"/>
      <c r="AA241" s="1153"/>
      <c r="AB241" s="1153"/>
      <c r="AC241" s="382"/>
      <c r="AD241" s="382"/>
      <c r="AE241" s="444"/>
      <c r="AF241" s="444"/>
      <c r="AG241" s="444"/>
      <c r="AH241" s="444"/>
      <c r="AI241" s="444"/>
      <c r="AJ241" s="444"/>
      <c r="AK241" s="444"/>
    </row>
    <row r="242" spans="1:37" hidden="1">
      <c r="A242" s="1152"/>
      <c r="B242" s="654" t="s">
        <v>2178</v>
      </c>
      <c r="C242" s="490"/>
      <c r="D242" s="645"/>
      <c r="E242" s="645"/>
      <c r="F242" s="645"/>
      <c r="G242" s="645"/>
      <c r="H242" s="645"/>
      <c r="I242" s="645"/>
      <c r="J242" s="645"/>
      <c r="K242" s="382"/>
      <c r="L242" s="382"/>
      <c r="M242" s="382"/>
      <c r="N242" s="382"/>
      <c r="O242" s="382"/>
      <c r="P242" s="382"/>
      <c r="Q242" s="382"/>
      <c r="R242" s="382"/>
      <c r="S242" s="382"/>
      <c r="T242" s="382"/>
      <c r="U242" s="382"/>
      <c r="V242" s="382"/>
      <c r="W242" s="382"/>
      <c r="X242" s="382"/>
      <c r="Y242" s="1153"/>
      <c r="Z242" s="1153"/>
      <c r="AA242" s="1153"/>
      <c r="AB242" s="2389"/>
      <c r="AC242" s="2389"/>
      <c r="AD242" s="2389"/>
      <c r="AE242" s="2389"/>
      <c r="AF242" s="2389"/>
      <c r="AG242" s="2389"/>
      <c r="AH242" s="444"/>
      <c r="AI242" s="444"/>
      <c r="AJ242" s="444"/>
      <c r="AK242" s="444"/>
    </row>
    <row r="243" spans="1:37" hidden="1">
      <c r="A243" s="1152"/>
      <c r="B243" s="654" t="s">
        <v>2179</v>
      </c>
      <c r="C243" s="490"/>
      <c r="D243" s="645"/>
      <c r="E243" s="645"/>
      <c r="F243" s="645"/>
      <c r="G243" s="645"/>
      <c r="H243" s="645"/>
      <c r="I243" s="645"/>
      <c r="J243" s="645"/>
      <c r="K243" s="382"/>
      <c r="L243" s="382"/>
      <c r="M243" s="382"/>
      <c r="N243" s="382"/>
      <c r="O243" s="382"/>
      <c r="P243" s="382"/>
      <c r="Q243" s="382"/>
      <c r="R243" s="382"/>
      <c r="S243" s="382"/>
      <c r="T243" s="382"/>
      <c r="U243" s="382"/>
      <c r="V243" s="382"/>
      <c r="W243" s="382"/>
      <c r="X243" s="382"/>
      <c r="Y243" s="1153"/>
      <c r="Z243" s="1153"/>
      <c r="AA243" s="1153"/>
      <c r="AB243" s="2372"/>
      <c r="AC243" s="2372"/>
      <c r="AD243" s="2372"/>
      <c r="AE243" s="2372"/>
      <c r="AF243" s="2372"/>
      <c r="AG243" s="2372"/>
      <c r="AH243" s="444"/>
      <c r="AI243" s="444"/>
      <c r="AJ243" s="444"/>
      <c r="AK243" s="444"/>
    </row>
    <row r="244" spans="1:37" hidden="1">
      <c r="A244" s="1152"/>
      <c r="B244" s="654" t="s">
        <v>2180</v>
      </c>
      <c r="C244" s="490"/>
      <c r="D244" s="645"/>
      <c r="E244" s="645"/>
      <c r="F244" s="645"/>
      <c r="G244" s="645"/>
      <c r="H244" s="645"/>
      <c r="I244" s="645"/>
      <c r="J244" s="645"/>
      <c r="K244" s="382"/>
      <c r="L244" s="382"/>
      <c r="M244" s="382"/>
      <c r="N244" s="382"/>
      <c r="O244" s="382"/>
      <c r="P244" s="382"/>
      <c r="Q244" s="382"/>
      <c r="R244" s="382"/>
      <c r="S244" s="382"/>
      <c r="T244" s="382"/>
      <c r="U244" s="382"/>
      <c r="V244" s="382"/>
      <c r="W244" s="382"/>
      <c r="X244" s="382"/>
      <c r="Y244" s="1153"/>
      <c r="Z244" s="1153"/>
      <c r="AA244" s="1153"/>
      <c r="AB244" s="2357">
        <f>IFERROR(AB242/AB243,0)</f>
        <v>0</v>
      </c>
      <c r="AC244" s="2357"/>
      <c r="AD244" s="2357"/>
      <c r="AE244" s="2357"/>
      <c r="AF244" s="2357"/>
      <c r="AG244" s="2357"/>
      <c r="AH244" s="444"/>
      <c r="AI244" s="444"/>
      <c r="AJ244" s="444"/>
      <c r="AK244" s="444"/>
    </row>
    <row r="245" spans="1:37" hidden="1">
      <c r="A245" s="1152"/>
      <c r="B245" s="329"/>
      <c r="C245" s="490"/>
      <c r="D245" s="645"/>
      <c r="E245" s="645"/>
      <c r="F245" s="645"/>
      <c r="G245" s="645"/>
      <c r="H245" s="645"/>
      <c r="I245" s="645"/>
      <c r="J245" s="645"/>
      <c r="K245" s="382"/>
      <c r="L245" s="382"/>
      <c r="M245" s="382"/>
      <c r="N245" s="382"/>
      <c r="O245" s="382"/>
      <c r="P245" s="382"/>
      <c r="Q245" s="382"/>
      <c r="R245" s="382"/>
      <c r="S245" s="382"/>
      <c r="T245" s="382"/>
      <c r="U245" s="382"/>
      <c r="V245" s="382"/>
      <c r="W245" s="382"/>
      <c r="X245" s="382"/>
      <c r="Y245" s="1153"/>
      <c r="Z245" s="1153"/>
      <c r="AA245" s="1153"/>
      <c r="AB245" s="1153"/>
      <c r="AC245" s="382"/>
      <c r="AD245" s="382"/>
      <c r="AE245" s="444"/>
      <c r="AF245" s="444"/>
      <c r="AG245" s="444"/>
      <c r="AH245" s="444"/>
      <c r="AI245" s="444"/>
      <c r="AJ245" s="444"/>
      <c r="AK245" s="444"/>
    </row>
    <row r="246" spans="1:37" hidden="1">
      <c r="A246" s="1152"/>
      <c r="B246" s="329" t="s">
        <v>2181</v>
      </c>
      <c r="C246" s="490"/>
      <c r="D246" s="645"/>
      <c r="E246" s="645"/>
      <c r="F246" s="645"/>
      <c r="G246" s="645"/>
      <c r="H246" s="645"/>
      <c r="I246" s="645"/>
      <c r="J246" s="645"/>
      <c r="K246" s="382"/>
      <c r="L246" s="382"/>
      <c r="M246" s="382"/>
      <c r="N246" s="382"/>
      <c r="O246" s="382"/>
      <c r="P246" s="382"/>
      <c r="Q246" s="382"/>
      <c r="R246" s="382"/>
      <c r="S246" s="382"/>
      <c r="T246" s="382"/>
      <c r="U246" s="382"/>
      <c r="V246" s="382"/>
      <c r="W246" s="382"/>
      <c r="X246" s="382"/>
      <c r="Y246" s="1153"/>
      <c r="Z246" s="1153"/>
      <c r="AA246" s="1153"/>
      <c r="AB246" s="2355">
        <f>MAX(AB239,AB244)</f>
        <v>0</v>
      </c>
      <c r="AC246" s="2355"/>
      <c r="AD246" s="2355"/>
      <c r="AE246" s="2355"/>
      <c r="AF246" s="2355"/>
      <c r="AG246" s="2355"/>
      <c r="AH246" s="444"/>
      <c r="AI246" s="444"/>
      <c r="AJ246" s="444"/>
      <c r="AK246" s="444"/>
    </row>
    <row r="247" spans="1:37" hidden="1">
      <c r="A247" s="1152"/>
      <c r="B247" s="329"/>
      <c r="C247" s="490"/>
      <c r="D247" s="645"/>
      <c r="E247" s="645"/>
      <c r="F247" s="645"/>
      <c r="G247" s="645"/>
      <c r="H247" s="645"/>
      <c r="I247" s="645"/>
      <c r="J247" s="645"/>
      <c r="K247" s="382"/>
      <c r="L247" s="382"/>
      <c r="M247" s="382"/>
      <c r="N247" s="382"/>
      <c r="O247" s="382"/>
      <c r="P247" s="382"/>
      <c r="Q247" s="382"/>
      <c r="R247" s="382"/>
      <c r="S247" s="382"/>
      <c r="T247" s="382"/>
      <c r="U247" s="382"/>
      <c r="V247" s="382"/>
      <c r="W247" s="382"/>
      <c r="X247" s="382"/>
      <c r="Y247" s="1153"/>
      <c r="Z247" s="1153"/>
      <c r="AA247" s="1153"/>
      <c r="AB247" s="1153"/>
      <c r="AC247" s="382"/>
      <c r="AD247" s="382"/>
      <c r="AE247" s="444"/>
      <c r="AF247" s="444"/>
      <c r="AG247" s="444"/>
      <c r="AH247" s="444"/>
      <c r="AI247" s="444"/>
      <c r="AJ247" s="444"/>
      <c r="AK247" s="444"/>
    </row>
    <row r="248" spans="1:37" hidden="1">
      <c r="A248" s="1152"/>
      <c r="B248" s="329"/>
      <c r="C248" s="490"/>
      <c r="D248" s="645"/>
      <c r="E248" s="645"/>
      <c r="F248" s="645"/>
      <c r="G248" s="645"/>
      <c r="H248" s="645"/>
      <c r="I248" s="645"/>
      <c r="J248" s="645"/>
      <c r="K248" s="382"/>
      <c r="L248" s="382"/>
      <c r="M248" s="382"/>
      <c r="N248" s="382"/>
      <c r="O248" s="382"/>
      <c r="P248" s="382"/>
      <c r="Q248" s="382"/>
      <c r="R248" s="382"/>
      <c r="S248" s="382"/>
      <c r="T248" s="382"/>
      <c r="U248" s="382"/>
      <c r="V248" s="382"/>
      <c r="W248" s="382"/>
      <c r="X248" s="382"/>
      <c r="Y248" s="1153"/>
      <c r="Z248" s="1153"/>
      <c r="AA248" s="1153"/>
      <c r="AB248" s="1153"/>
      <c r="AC248" s="382"/>
      <c r="AD248" s="382"/>
      <c r="AE248" s="444"/>
      <c r="AF248" s="444"/>
      <c r="AG248" s="444"/>
      <c r="AH248" s="444"/>
      <c r="AI248" s="444"/>
      <c r="AJ248" s="444"/>
      <c r="AK248" s="444"/>
    </row>
    <row r="249" spans="1:37" hidden="1">
      <c r="A249" s="1152"/>
      <c r="B249" s="329" t="s">
        <v>2182</v>
      </c>
      <c r="C249" s="490"/>
      <c r="D249" s="645"/>
      <c r="E249" s="645"/>
      <c r="F249" s="645"/>
      <c r="G249" s="645"/>
      <c r="H249" s="645"/>
      <c r="I249" s="645"/>
      <c r="J249" s="645"/>
      <c r="K249" s="382"/>
      <c r="L249" s="382"/>
      <c r="M249" s="382"/>
      <c r="N249" s="382"/>
      <c r="O249" s="382"/>
      <c r="P249" s="382"/>
      <c r="Q249" s="382"/>
      <c r="R249" s="382"/>
      <c r="S249" s="382"/>
      <c r="U249" s="655"/>
      <c r="V249" s="655"/>
      <c r="W249" s="655"/>
      <c r="X249" s="655"/>
      <c r="Y249" s="655"/>
      <c r="Z249" s="1153"/>
      <c r="AA249" s="1153"/>
      <c r="AB249" s="2354">
        <f>AB233+AB246</f>
        <v>0</v>
      </c>
      <c r="AC249" s="2354"/>
      <c r="AD249" s="2354"/>
      <c r="AE249" s="2354"/>
      <c r="AF249" s="2354"/>
      <c r="AG249" s="2354"/>
      <c r="AH249" s="444"/>
      <c r="AI249" s="444"/>
      <c r="AJ249" s="444"/>
      <c r="AK249" s="444"/>
    </row>
    <row r="250" spans="1:37" hidden="1">
      <c r="A250" s="1152"/>
      <c r="B250" s="329" t="s">
        <v>2183</v>
      </c>
      <c r="C250" s="490"/>
      <c r="D250" s="645"/>
      <c r="E250" s="645"/>
      <c r="F250" s="645"/>
      <c r="G250" s="645"/>
      <c r="H250" s="645"/>
      <c r="I250" s="645"/>
      <c r="J250" s="645"/>
      <c r="K250" s="382"/>
      <c r="L250" s="382"/>
      <c r="M250" s="382"/>
      <c r="N250" s="382"/>
      <c r="O250" s="382"/>
      <c r="P250" s="382"/>
      <c r="Q250" s="382"/>
      <c r="R250" s="382"/>
      <c r="S250" s="382"/>
      <c r="U250" s="656"/>
      <c r="V250" s="656"/>
      <c r="W250" s="656"/>
      <c r="X250" s="656"/>
      <c r="Y250" s="656"/>
      <c r="Z250" s="1153"/>
      <c r="AA250" s="1153"/>
      <c r="AB250" s="2528">
        <v>0.05</v>
      </c>
      <c r="AC250" s="2528"/>
      <c r="AD250" s="2528"/>
      <c r="AE250" s="2528"/>
      <c r="AF250" s="2528"/>
      <c r="AG250" s="2528"/>
      <c r="AH250" s="444"/>
      <c r="AI250" s="444"/>
      <c r="AJ250" s="444"/>
      <c r="AK250" s="444"/>
    </row>
    <row r="251" spans="1:37" hidden="1">
      <c r="A251" s="1152"/>
      <c r="B251" s="329" t="s">
        <v>2184</v>
      </c>
      <c r="C251" s="490"/>
      <c r="D251" s="645"/>
      <c r="E251" s="645"/>
      <c r="F251" s="645"/>
      <c r="G251" s="645"/>
      <c r="H251" s="645"/>
      <c r="I251" s="645"/>
      <c r="J251" s="645"/>
      <c r="K251" s="382"/>
      <c r="L251" s="382"/>
      <c r="M251" s="382"/>
      <c r="N251" s="382"/>
      <c r="O251" s="382"/>
      <c r="P251" s="382"/>
      <c r="Q251" s="382"/>
      <c r="R251" s="382"/>
      <c r="S251" s="382"/>
      <c r="U251" s="655"/>
      <c r="V251" s="655"/>
      <c r="W251" s="655"/>
      <c r="X251" s="655"/>
      <c r="Y251" s="655"/>
      <c r="Z251" s="1153"/>
      <c r="AA251" s="1153"/>
      <c r="AB251" s="2529">
        <f>AB249-(AB249*AB250)</f>
        <v>0</v>
      </c>
      <c r="AC251" s="2529"/>
      <c r="AD251" s="2529"/>
      <c r="AE251" s="2529"/>
      <c r="AF251" s="2529"/>
      <c r="AG251" s="2529"/>
      <c r="AH251" s="444"/>
      <c r="AI251" s="444"/>
      <c r="AJ251" s="444"/>
      <c r="AK251" s="444"/>
    </row>
    <row r="252" spans="1:37" hidden="1">
      <c r="A252" s="1152"/>
      <c r="B252" s="329" t="s">
        <v>2185</v>
      </c>
      <c r="C252" s="490"/>
      <c r="D252" s="645"/>
      <c r="E252" s="645"/>
      <c r="F252" s="645"/>
      <c r="G252" s="645"/>
      <c r="H252" s="645"/>
      <c r="I252" s="645"/>
      <c r="J252" s="645"/>
      <c r="K252" s="382"/>
      <c r="L252" s="382"/>
      <c r="M252" s="382"/>
      <c r="N252" s="382"/>
      <c r="O252" s="382"/>
      <c r="P252" s="382"/>
      <c r="Q252" s="382"/>
      <c r="R252" s="382"/>
      <c r="S252" s="382"/>
      <c r="U252" s="382"/>
      <c r="V252" s="382"/>
      <c r="W252" s="382"/>
      <c r="X252" s="382"/>
      <c r="Y252" s="1157"/>
      <c r="Z252" s="1153"/>
      <c r="AA252" s="1153"/>
      <c r="AB252" s="382"/>
      <c r="AC252" s="382"/>
      <c r="AD252" s="382"/>
      <c r="AE252" s="444"/>
      <c r="AF252" s="444"/>
      <c r="AG252" s="444"/>
      <c r="AH252" s="444"/>
      <c r="AI252" s="444"/>
      <c r="AJ252" s="444"/>
      <c r="AK252" s="444"/>
    </row>
    <row r="253" spans="1:37" hidden="1">
      <c r="A253" s="1152"/>
      <c r="B253" s="329" t="s">
        <v>2186</v>
      </c>
      <c r="C253" s="490"/>
      <c r="D253" s="645"/>
      <c r="E253" s="645"/>
      <c r="F253" s="645"/>
      <c r="G253" s="645"/>
      <c r="H253" s="645"/>
      <c r="I253" s="645"/>
      <c r="J253" s="645"/>
      <c r="K253" s="382"/>
      <c r="L253" s="382"/>
      <c r="M253" s="382"/>
      <c r="N253" s="382"/>
      <c r="O253" s="382"/>
      <c r="P253" s="382"/>
      <c r="Q253" s="382"/>
      <c r="R253" s="382"/>
      <c r="S253" s="382"/>
      <c r="U253" s="655"/>
      <c r="V253" s="655"/>
      <c r="W253" s="655"/>
      <c r="X253" s="655"/>
      <c r="Y253" s="655"/>
      <c r="Z253" s="1153"/>
      <c r="AA253" s="1153"/>
      <c r="AB253" s="2354">
        <f>AB251/AB257</f>
        <v>0</v>
      </c>
      <c r="AC253" s="2354"/>
      <c r="AD253" s="2354"/>
      <c r="AE253" s="2354"/>
      <c r="AF253" s="2354"/>
      <c r="AG253" s="2354"/>
      <c r="AH253" s="444"/>
      <c r="AI253" s="444"/>
      <c r="AJ253" s="444"/>
      <c r="AK253" s="444"/>
    </row>
    <row r="254" spans="1:37" hidden="1">
      <c r="A254" s="1152"/>
      <c r="B254" s="329"/>
      <c r="C254" s="490"/>
      <c r="D254" s="645"/>
      <c r="E254" s="645"/>
      <c r="F254" s="645"/>
      <c r="G254" s="645"/>
      <c r="H254" s="645"/>
      <c r="I254" s="645"/>
      <c r="J254" s="645"/>
      <c r="K254" s="382"/>
      <c r="L254" s="382"/>
      <c r="M254" s="382"/>
      <c r="N254" s="382"/>
      <c r="O254" s="382"/>
      <c r="P254" s="382"/>
      <c r="Q254" s="382"/>
      <c r="R254" s="382"/>
      <c r="S254" s="382"/>
      <c r="U254" s="382"/>
      <c r="V254" s="382"/>
      <c r="W254" s="382"/>
      <c r="X254" s="382"/>
      <c r="Y254" s="329"/>
      <c r="Z254" s="1153"/>
      <c r="AA254" s="1153"/>
      <c r="AB254" s="382"/>
      <c r="AC254" s="382"/>
      <c r="AD254" s="382"/>
      <c r="AE254" s="444"/>
      <c r="AF254" s="444"/>
      <c r="AG254" s="444"/>
      <c r="AH254" s="444"/>
      <c r="AI254" s="444"/>
      <c r="AJ254" s="444"/>
      <c r="AK254" s="444"/>
    </row>
    <row r="255" spans="1:37" hidden="1">
      <c r="A255" s="1152"/>
      <c r="B255" s="329" t="s">
        <v>2187</v>
      </c>
      <c r="C255" s="490"/>
      <c r="D255" s="645"/>
      <c r="E255" s="645"/>
      <c r="F255" s="645"/>
      <c r="G255" s="645"/>
      <c r="H255" s="645"/>
      <c r="I255" s="645"/>
      <c r="J255" s="645"/>
      <c r="K255" s="382"/>
      <c r="L255" s="382"/>
      <c r="M255" s="382"/>
      <c r="N255" s="382"/>
      <c r="O255" s="382"/>
      <c r="P255" s="382"/>
      <c r="Q255" s="382"/>
      <c r="R255" s="382"/>
      <c r="S255" s="382"/>
      <c r="U255" s="329"/>
      <c r="V255" s="329"/>
      <c r="W255" s="329"/>
      <c r="X255" s="329"/>
      <c r="Y255" s="329"/>
      <c r="Z255" s="1153"/>
      <c r="AA255" s="1153"/>
      <c r="AB255" s="2537">
        <v>15</v>
      </c>
      <c r="AC255" s="2537"/>
      <c r="AD255" s="2537"/>
      <c r="AE255" s="2537"/>
      <c r="AF255" s="2537"/>
      <c r="AG255" s="2537"/>
      <c r="AH255" s="444"/>
      <c r="AI255" s="444"/>
      <c r="AJ255" s="444"/>
      <c r="AK255" s="444"/>
    </row>
    <row r="256" spans="1:37" hidden="1">
      <c r="A256" s="1152"/>
      <c r="B256" s="329" t="s">
        <v>2188</v>
      </c>
      <c r="C256" s="490"/>
      <c r="D256" s="645"/>
      <c r="E256" s="645"/>
      <c r="F256" s="645"/>
      <c r="G256" s="645"/>
      <c r="H256" s="645"/>
      <c r="I256" s="645"/>
      <c r="J256" s="645"/>
      <c r="K256" s="382"/>
      <c r="L256" s="382"/>
      <c r="M256" s="382"/>
      <c r="N256" s="382"/>
      <c r="O256" s="382"/>
      <c r="P256" s="382"/>
      <c r="Q256" s="382"/>
      <c r="R256" s="382"/>
      <c r="S256" s="382"/>
      <c r="U256" s="656"/>
      <c r="V256" s="656"/>
      <c r="W256" s="656"/>
      <c r="X256" s="656"/>
      <c r="Y256" s="656"/>
      <c r="Z256" s="1153"/>
      <c r="AA256" s="1153"/>
      <c r="AB256" s="2505">
        <v>0.04</v>
      </c>
      <c r="AC256" s="2505"/>
      <c r="AD256" s="2505"/>
      <c r="AE256" s="2505"/>
      <c r="AF256" s="2505"/>
      <c r="AG256" s="2505"/>
      <c r="AH256" s="444"/>
      <c r="AI256" s="444"/>
      <c r="AJ256" s="444"/>
      <c r="AK256" s="444"/>
    </row>
    <row r="257" spans="1:39" hidden="1">
      <c r="A257" s="1152"/>
      <c r="B257" s="329" t="s">
        <v>2189</v>
      </c>
      <c r="C257" s="490"/>
      <c r="D257" s="645"/>
      <c r="E257" s="645"/>
      <c r="F257" s="645"/>
      <c r="G257" s="645"/>
      <c r="H257" s="645"/>
      <c r="I257" s="645"/>
      <c r="J257" s="645"/>
      <c r="K257" s="382"/>
      <c r="L257" s="382"/>
      <c r="M257" s="382"/>
      <c r="N257" s="382"/>
      <c r="O257" s="382"/>
      <c r="P257" s="382"/>
      <c r="Q257" s="382"/>
      <c r="R257" s="382"/>
      <c r="S257" s="382"/>
      <c r="U257" s="657"/>
      <c r="V257" s="657"/>
      <c r="W257" s="657"/>
      <c r="X257" s="657"/>
      <c r="Y257" s="657"/>
      <c r="Z257" s="1153"/>
      <c r="AA257" s="1153"/>
      <c r="AB257" s="2514">
        <v>1.1499999999999999</v>
      </c>
      <c r="AC257" s="2514"/>
      <c r="AD257" s="2514"/>
      <c r="AE257" s="2514"/>
      <c r="AF257" s="2514"/>
      <c r="AG257" s="2514"/>
      <c r="AH257" s="444"/>
      <c r="AI257" s="444"/>
      <c r="AJ257" s="444"/>
      <c r="AK257" s="444"/>
    </row>
    <row r="258" spans="1:39" hidden="1">
      <c r="A258" s="1152"/>
      <c r="B258" s="329"/>
      <c r="C258" s="490"/>
      <c r="D258" s="645"/>
      <c r="E258" s="645"/>
      <c r="F258" s="645"/>
      <c r="G258" s="645"/>
      <c r="H258" s="645"/>
      <c r="I258" s="645"/>
      <c r="J258" s="645"/>
      <c r="K258" s="382"/>
      <c r="L258" s="382"/>
      <c r="M258" s="382"/>
      <c r="N258" s="382"/>
      <c r="O258" s="382"/>
      <c r="P258" s="382"/>
      <c r="Q258" s="382"/>
      <c r="R258" s="382"/>
      <c r="S258" s="382"/>
      <c r="U258" s="382"/>
      <c r="V258" s="382"/>
      <c r="W258" s="382"/>
      <c r="X258" s="382"/>
      <c r="Y258" s="339"/>
      <c r="Z258" s="1153"/>
      <c r="AA258" s="1153"/>
      <c r="AB258" s="382"/>
      <c r="AC258" s="382"/>
      <c r="AD258" s="382"/>
      <c r="AE258" s="444"/>
      <c r="AF258" s="444"/>
      <c r="AG258" s="444"/>
      <c r="AH258" s="444"/>
      <c r="AI258" s="444"/>
      <c r="AJ258" s="444"/>
      <c r="AK258" s="444"/>
    </row>
    <row r="259" spans="1:39" hidden="1">
      <c r="A259" s="1152"/>
      <c r="B259" s="659" t="s">
        <v>2190</v>
      </c>
      <c r="C259" s="490"/>
      <c r="D259" s="645"/>
      <c r="E259" s="645"/>
      <c r="F259" s="645"/>
      <c r="G259" s="645"/>
      <c r="H259" s="645"/>
      <c r="I259" s="645"/>
      <c r="J259" s="645"/>
      <c r="K259" s="382"/>
      <c r="L259" s="382"/>
      <c r="M259" s="382"/>
      <c r="N259" s="382"/>
      <c r="O259" s="382"/>
      <c r="P259" s="382"/>
      <c r="Q259" s="382"/>
      <c r="R259" s="382"/>
      <c r="S259" s="382"/>
      <c r="U259" s="658"/>
      <c r="V259" s="658"/>
      <c r="W259" s="658"/>
      <c r="X259" s="658"/>
      <c r="Y259" s="658"/>
      <c r="Z259" s="1153"/>
      <c r="AA259" s="1153"/>
      <c r="AB259" s="2521">
        <f>PV(AB256/12,AB255*12,-AB253/12, ,0)</f>
        <v>0</v>
      </c>
      <c r="AC259" s="2522"/>
      <c r="AD259" s="2522"/>
      <c r="AE259" s="2522"/>
      <c r="AF259" s="2522"/>
      <c r="AG259" s="2523"/>
      <c r="AH259" s="444"/>
      <c r="AI259" s="444"/>
      <c r="AJ259" s="444"/>
      <c r="AK259" s="444"/>
    </row>
    <row r="260" spans="1:39" hidden="1">
      <c r="A260" s="1152"/>
      <c r="B260" s="659"/>
      <c r="C260" s="490"/>
      <c r="D260" s="645"/>
      <c r="E260" s="645"/>
      <c r="F260" s="645"/>
      <c r="G260" s="645"/>
      <c r="H260" s="645"/>
      <c r="I260" s="645"/>
      <c r="J260" s="645"/>
      <c r="K260" s="382"/>
      <c r="L260" s="382"/>
      <c r="M260" s="382"/>
      <c r="N260" s="382"/>
      <c r="O260" s="382"/>
      <c r="P260" s="382"/>
      <c r="Q260" s="382"/>
      <c r="R260" s="382"/>
      <c r="S260" s="382"/>
      <c r="U260" s="658"/>
      <c r="V260" s="658"/>
      <c r="W260" s="658"/>
      <c r="X260" s="658"/>
      <c r="Y260" s="658"/>
      <c r="Z260" s="1153"/>
      <c r="AA260" s="1153"/>
      <c r="AB260" s="669"/>
      <c r="AC260" s="669"/>
      <c r="AD260" s="669"/>
      <c r="AE260" s="669"/>
      <c r="AF260" s="669"/>
      <c r="AG260" s="669"/>
      <c r="AH260" s="444"/>
      <c r="AI260" s="444"/>
      <c r="AJ260" s="444"/>
      <c r="AK260" s="444"/>
    </row>
    <row r="261" spans="1:39" hidden="1">
      <c r="A261" s="1152"/>
      <c r="B261" s="659"/>
      <c r="C261" s="490"/>
      <c r="D261" s="645"/>
      <c r="E261" s="645"/>
      <c r="F261" s="645"/>
      <c r="G261" s="645"/>
      <c r="H261" s="645"/>
      <c r="I261" s="645"/>
      <c r="J261" s="645"/>
      <c r="K261" s="382"/>
      <c r="L261" s="382"/>
      <c r="M261" s="382"/>
      <c r="N261" s="382"/>
      <c r="O261" s="382"/>
      <c r="P261" s="382"/>
      <c r="Q261" s="382"/>
      <c r="R261" s="382"/>
      <c r="S261" s="382"/>
      <c r="U261" s="658"/>
      <c r="V261" s="658"/>
      <c r="W261" s="658"/>
      <c r="X261" s="658"/>
      <c r="Y261" s="658"/>
      <c r="Z261" s="1153"/>
      <c r="AA261" s="1153"/>
      <c r="AB261" s="669"/>
      <c r="AC261" s="669"/>
      <c r="AD261" s="669"/>
      <c r="AE261" s="669"/>
      <c r="AF261" s="669"/>
      <c r="AG261" s="669"/>
      <c r="AH261" s="444"/>
      <c r="AI261" s="444"/>
      <c r="AJ261" s="444"/>
      <c r="AK261" s="444"/>
    </row>
    <row r="262" spans="1:39" hidden="1">
      <c r="A262" s="1152"/>
      <c r="B262" s="662" t="s">
        <v>2191</v>
      </c>
      <c r="C262" s="662"/>
      <c r="D262" s="645"/>
      <c r="E262" s="645"/>
      <c r="F262" s="645"/>
      <c r="G262" s="645"/>
      <c r="H262" s="645"/>
      <c r="I262" s="645"/>
      <c r="J262" s="645"/>
      <c r="K262" s="382"/>
      <c r="L262" s="382"/>
      <c r="M262" s="382"/>
      <c r="N262" s="382"/>
      <c r="O262" s="382"/>
      <c r="P262" s="382"/>
      <c r="Q262" s="382"/>
      <c r="R262" s="382"/>
      <c r="S262" s="382"/>
      <c r="T262" s="382"/>
      <c r="U262" s="382"/>
      <c r="V262" s="382"/>
      <c r="W262" s="382"/>
      <c r="X262" s="382"/>
      <c r="Y262" s="1153"/>
      <c r="Z262" s="1153"/>
      <c r="AA262" s="1153"/>
      <c r="AB262" s="1153"/>
      <c r="AC262" s="382"/>
      <c r="AD262" s="382"/>
      <c r="AE262" s="444"/>
      <c r="AF262" s="444"/>
      <c r="AG262" s="444"/>
      <c r="AH262" s="444"/>
      <c r="AI262" s="444"/>
      <c r="AJ262" s="444"/>
      <c r="AK262" s="444"/>
    </row>
    <row r="263" spans="1:39" hidden="1">
      <c r="A263" s="1152"/>
      <c r="B263" s="1152" t="s">
        <v>2192</v>
      </c>
      <c r="C263" s="490"/>
      <c r="D263" s="645"/>
      <c r="E263" s="645"/>
      <c r="F263" s="645"/>
      <c r="G263" s="645"/>
      <c r="H263" s="645"/>
      <c r="I263" s="645"/>
      <c r="J263" s="645"/>
      <c r="K263" s="382"/>
      <c r="L263" s="382"/>
      <c r="M263" s="382"/>
      <c r="N263" s="382"/>
      <c r="O263" s="382"/>
      <c r="P263" s="382"/>
      <c r="Q263" s="382"/>
      <c r="R263" s="382"/>
      <c r="S263" s="382"/>
      <c r="T263" s="382"/>
      <c r="U263" s="382"/>
      <c r="V263" s="382"/>
      <c r="W263" s="382"/>
      <c r="X263" s="382"/>
      <c r="Y263" s="1153"/>
      <c r="Z263" s="1153"/>
      <c r="AA263" s="1153"/>
      <c r="AB263" s="1153"/>
      <c r="AC263" s="382"/>
      <c r="AD263" s="382"/>
      <c r="AE263" s="444"/>
      <c r="AF263" s="444"/>
      <c r="AG263" s="444"/>
      <c r="AH263" s="444"/>
      <c r="AI263" s="444"/>
      <c r="AJ263" s="444"/>
      <c r="AK263" s="444"/>
    </row>
    <row r="264" spans="1:39" hidden="1">
      <c r="A264" s="1152"/>
      <c r="B264" s="1152" t="s">
        <v>2193</v>
      </c>
      <c r="C264" s="490"/>
      <c r="D264" s="645"/>
      <c r="E264" s="645"/>
      <c r="F264" s="645"/>
      <c r="G264" s="645"/>
      <c r="H264" s="645"/>
      <c r="I264" s="645"/>
      <c r="J264" s="645"/>
      <c r="K264" s="382"/>
      <c r="L264" s="382"/>
      <c r="M264" s="382"/>
      <c r="N264" s="382"/>
      <c r="O264" s="382"/>
      <c r="P264" s="382"/>
      <c r="Q264" s="382"/>
      <c r="R264" s="382"/>
      <c r="S264" s="382"/>
      <c r="T264" s="382"/>
      <c r="U264" s="382"/>
      <c r="V264" s="382"/>
      <c r="W264" s="382"/>
      <c r="X264" s="382"/>
      <c r="Y264" s="1153"/>
      <c r="Z264" s="1153"/>
      <c r="AA264" s="1153"/>
      <c r="AB264" s="1153"/>
      <c r="AC264" s="382"/>
      <c r="AD264" s="382"/>
      <c r="AE264" s="444"/>
      <c r="AF264" s="444"/>
      <c r="AG264" s="444"/>
      <c r="AH264" s="444"/>
      <c r="AI264" s="444"/>
      <c r="AJ264" s="444"/>
      <c r="AK264" s="444"/>
    </row>
    <row r="265" spans="1:39" hidden="1">
      <c r="A265" s="1152"/>
      <c r="B265" s="1152" t="s">
        <v>2194</v>
      </c>
      <c r="C265" s="490"/>
      <c r="D265" s="645"/>
      <c r="E265" s="645"/>
      <c r="F265" s="645"/>
      <c r="G265" s="645"/>
      <c r="H265" s="645"/>
      <c r="I265" s="645"/>
      <c r="J265" s="645"/>
      <c r="K265" s="382"/>
      <c r="L265" s="382"/>
      <c r="M265" s="382"/>
      <c r="N265" s="382"/>
      <c r="O265" s="382"/>
      <c r="P265" s="382"/>
      <c r="Q265" s="382"/>
      <c r="R265" s="382"/>
      <c r="S265" s="382"/>
      <c r="T265" s="382"/>
      <c r="U265" s="382"/>
      <c r="V265" s="382"/>
      <c r="W265" s="382"/>
      <c r="X265" s="382"/>
      <c r="Y265" s="1153"/>
      <c r="Z265" s="1153"/>
      <c r="AA265" s="1153"/>
      <c r="AB265" s="2525">
        <f>IFERROR(('Sources and Uses Budget'!D105/'Sources and Uses Budget'!B105),0)</f>
        <v>0</v>
      </c>
      <c r="AC265" s="2526"/>
      <c r="AD265" s="2526"/>
      <c r="AE265" s="2526"/>
      <c r="AF265" s="2526"/>
      <c r="AG265" s="2527"/>
      <c r="AH265" s="670"/>
      <c r="AI265" s="670"/>
      <c r="AJ265" s="670"/>
      <c r="AK265" s="444"/>
    </row>
    <row r="266" spans="1:39" hidden="1">
      <c r="A266" s="1152"/>
      <c r="B266" s="329"/>
      <c r="C266" s="490"/>
      <c r="D266" s="645"/>
      <c r="E266" s="645"/>
      <c r="F266" s="645"/>
      <c r="G266" s="645"/>
      <c r="H266" s="645"/>
      <c r="I266" s="645"/>
      <c r="J266" s="645"/>
      <c r="K266" s="382"/>
      <c r="L266" s="382"/>
      <c r="M266" s="382"/>
      <c r="N266" s="382"/>
      <c r="O266" s="382"/>
      <c r="P266" s="382"/>
      <c r="Q266" s="382"/>
      <c r="R266" s="382"/>
      <c r="S266" s="382"/>
      <c r="T266" s="382"/>
      <c r="U266" s="382"/>
      <c r="V266" s="382"/>
      <c r="W266" s="382"/>
      <c r="X266" s="382"/>
      <c r="Y266" s="1153"/>
      <c r="Z266" s="1153"/>
      <c r="AA266" s="1153"/>
      <c r="AB266" s="1153"/>
      <c r="AC266" s="382"/>
      <c r="AD266" s="382"/>
      <c r="AE266" s="444"/>
      <c r="AF266" s="444"/>
      <c r="AG266" s="444"/>
      <c r="AH266" s="444"/>
      <c r="AI266" s="444"/>
      <c r="AJ266" s="444"/>
      <c r="AK266" s="444"/>
    </row>
    <row r="267" spans="1:39" hidden="1">
      <c r="A267" s="455"/>
      <c r="B267" s="1126" t="s">
        <v>2195</v>
      </c>
      <c r="C267" s="456"/>
      <c r="D267" s="456"/>
      <c r="E267" s="456"/>
      <c r="F267" s="456"/>
      <c r="H267" s="457"/>
      <c r="I267" s="457"/>
      <c r="J267" s="457"/>
      <c r="K267" s="457"/>
      <c r="L267" s="457"/>
      <c r="M267" s="457"/>
      <c r="N267" s="457"/>
      <c r="O267" s="457"/>
      <c r="P267" s="457"/>
      <c r="Q267" s="457"/>
      <c r="R267" s="457"/>
      <c r="Y267" s="457"/>
      <c r="Z267" s="457"/>
      <c r="AA267" s="457"/>
      <c r="AB267" s="455"/>
      <c r="AC267" s="455"/>
      <c r="AD267" s="455"/>
      <c r="AE267" s="455"/>
      <c r="AG267" s="2382">
        <f>AD210*(1-AB265)</f>
        <v>0</v>
      </c>
      <c r="AH267" s="2382"/>
      <c r="AI267" s="2382"/>
      <c r="AJ267" s="2382"/>
      <c r="AK267" s="2382"/>
    </row>
    <row r="268" spans="1:39" hidden="1">
      <c r="A268" s="455"/>
      <c r="B268" s="458" t="s">
        <v>2196</v>
      </c>
      <c r="C268" s="459"/>
      <c r="D268" s="457"/>
      <c r="E268" s="457"/>
      <c r="F268" s="459"/>
      <c r="G268" s="459"/>
      <c r="H268" s="459"/>
      <c r="I268" s="459"/>
      <c r="J268" s="459"/>
      <c r="K268" s="459"/>
      <c r="L268" s="459"/>
      <c r="M268" s="457"/>
      <c r="N268" s="459"/>
      <c r="O268" s="459"/>
      <c r="P268" s="459"/>
      <c r="Q268" s="459"/>
      <c r="R268" s="459"/>
      <c r="Y268" s="457"/>
      <c r="Z268" s="457"/>
      <c r="AA268" s="457"/>
      <c r="AB268" s="455"/>
      <c r="AC268" s="455"/>
      <c r="AD268" s="455"/>
      <c r="AE268" s="455"/>
      <c r="AG268" s="2382">
        <f>'Sources and Uses Budget'!C105</f>
        <v>74548220</v>
      </c>
      <c r="AH268" s="2382"/>
      <c r="AI268" s="2382"/>
      <c r="AJ268" s="2382"/>
      <c r="AK268" s="2382"/>
    </row>
    <row r="269" spans="1:39" hidden="1">
      <c r="A269" s="455"/>
      <c r="B269" s="457" t="s">
        <v>1559</v>
      </c>
      <c r="C269" s="457"/>
      <c r="D269" s="457"/>
      <c r="E269" s="457"/>
      <c r="F269" s="457"/>
      <c r="G269" s="457"/>
      <c r="H269" s="457"/>
      <c r="I269" s="457"/>
      <c r="J269" s="457"/>
      <c r="K269" s="457"/>
      <c r="L269" s="457"/>
      <c r="M269" s="457"/>
      <c r="N269" s="457"/>
      <c r="O269" s="457"/>
      <c r="P269" s="457"/>
      <c r="Q269" s="457"/>
      <c r="R269" s="457"/>
      <c r="Y269" s="457"/>
      <c r="Z269" s="457"/>
      <c r="AA269" s="457"/>
      <c r="AB269" s="455"/>
      <c r="AC269" s="455"/>
      <c r="AD269" s="455"/>
      <c r="AE269" s="455"/>
      <c r="AG269" s="2517">
        <f>ROUNDDOWN(IF(AND(C305="Yes",AK83=10),((AG267*2)/AG268),AG267/AG268),2)</f>
        <v>0</v>
      </c>
      <c r="AH269" s="2517"/>
      <c r="AI269" s="2517"/>
      <c r="AJ269" s="2517"/>
      <c r="AK269" s="2517"/>
    </row>
    <row r="270" spans="1:39" hidden="1">
      <c r="A270" s="455"/>
      <c r="B270" s="768" t="s">
        <v>2197</v>
      </c>
      <c r="C270" s="457"/>
      <c r="D270" s="457"/>
      <c r="E270" s="457"/>
      <c r="F270" s="457"/>
      <c r="G270" s="457"/>
      <c r="H270" s="457"/>
      <c r="I270" s="457"/>
      <c r="J270" s="457"/>
      <c r="K270" s="457"/>
      <c r="L270" s="457"/>
      <c r="M270" s="457"/>
      <c r="N270" s="457"/>
      <c r="O270" s="457"/>
      <c r="P270" s="457"/>
      <c r="Q270" s="457"/>
      <c r="R270" s="457"/>
      <c r="Y270" s="457"/>
      <c r="Z270" s="457"/>
      <c r="AA270" s="457"/>
      <c r="AB270" s="455"/>
      <c r="AC270" s="455"/>
      <c r="AD270" s="455"/>
      <c r="AE270" s="455"/>
      <c r="AG270" s="767"/>
      <c r="AH270" s="767"/>
      <c r="AI270" s="767"/>
      <c r="AJ270" s="767"/>
      <c r="AK270" s="767"/>
    </row>
    <row r="271" spans="1:39" hidden="1">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c r="Y271" s="460"/>
      <c r="Z271" s="460"/>
      <c r="AA271" s="460"/>
      <c r="AB271" s="460"/>
      <c r="AC271" s="460"/>
      <c r="AD271" s="460"/>
      <c r="AE271" s="460"/>
      <c r="AF271" s="460"/>
      <c r="AG271" s="460"/>
      <c r="AH271" s="460"/>
      <c r="AI271" s="460"/>
      <c r="AJ271" s="460"/>
    </row>
    <row r="272" spans="1:39" hidden="1">
      <c r="A272" s="461"/>
      <c r="B272" s="461"/>
      <c r="C272" s="461"/>
      <c r="D272" s="461"/>
      <c r="E272" s="461"/>
      <c r="F272" s="461"/>
      <c r="G272" s="461"/>
      <c r="H272" s="461"/>
      <c r="I272" s="461"/>
      <c r="J272" s="461"/>
      <c r="K272" s="461"/>
      <c r="L272" s="461"/>
      <c r="M272" s="461"/>
      <c r="N272" s="461"/>
      <c r="O272" s="461"/>
      <c r="P272" s="461"/>
      <c r="Q272" s="461"/>
      <c r="R272" s="461"/>
      <c r="S272" s="461"/>
      <c r="T272" s="461"/>
      <c r="U272" s="461"/>
      <c r="V272" s="461"/>
      <c r="W272" s="461"/>
      <c r="X272" s="461"/>
      <c r="Y272" s="461"/>
      <c r="Z272" s="461"/>
      <c r="AA272" s="461"/>
      <c r="AB272" s="461"/>
      <c r="AC272" s="461"/>
      <c r="AD272" s="461"/>
      <c r="AE272" s="461"/>
      <c r="AF272" s="461"/>
      <c r="AG272" s="461"/>
      <c r="AH272" s="462"/>
      <c r="AI272" s="405"/>
      <c r="AJ272" s="405" t="s">
        <v>2198</v>
      </c>
      <c r="AK272" s="2507">
        <f>IFERROR(IF(AG269=0,0,IF((AG269*100)&gt;8,8,(AG269*100))),0)</f>
        <v>0</v>
      </c>
      <c r="AL272" s="2507"/>
      <c r="AM272" s="2508"/>
    </row>
    <row r="273" spans="1:52" ht="13.8" hidden="1" thickBot="1"/>
    <row r="274" spans="1:52" s="393" customFormat="1" ht="12.75" customHeight="1" thickTop="1">
      <c r="A274" s="446"/>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4"/>
      <c r="AD274" s="463"/>
      <c r="AE274" s="463"/>
      <c r="AF274" s="463"/>
      <c r="AG274" s="463"/>
      <c r="AH274" s="446"/>
      <c r="AI274" s="465"/>
      <c r="AJ274" s="465"/>
      <c r="AK274" s="466"/>
      <c r="AL274" s="466"/>
      <c r="AM274" s="467"/>
      <c r="AN274" s="432"/>
      <c r="AP274" s="382"/>
      <c r="AQ274" s="382"/>
      <c r="AR274" s="382"/>
      <c r="AS274" s="382"/>
      <c r="AT274" s="382"/>
      <c r="AU274" s="382"/>
      <c r="AV274" s="382"/>
      <c r="AW274" s="382"/>
      <c r="AX274" s="382"/>
      <c r="AY274" s="382"/>
      <c r="AZ274" s="382"/>
    </row>
    <row r="275" spans="1:52">
      <c r="A275" s="111" t="s">
        <v>2148</v>
      </c>
      <c r="B275" s="384" t="s">
        <v>2199</v>
      </c>
      <c r="C275" s="385"/>
      <c r="D275" s="393"/>
      <c r="E275" s="393"/>
      <c r="F275" s="393"/>
      <c r="G275" s="393"/>
      <c r="H275" s="393"/>
      <c r="I275" s="393"/>
      <c r="J275" s="393"/>
      <c r="K275" s="393"/>
      <c r="L275" s="393"/>
      <c r="M275" s="393"/>
      <c r="N275" s="393"/>
      <c r="O275" s="393"/>
      <c r="P275" s="393"/>
      <c r="Q275" s="393"/>
      <c r="R275" s="393"/>
      <c r="S275" s="393"/>
      <c r="T275" s="393"/>
      <c r="U275" s="393"/>
      <c r="V275" s="393"/>
      <c r="W275" s="393"/>
      <c r="X275" s="393"/>
      <c r="Y275" s="393"/>
      <c r="Z275" s="393"/>
      <c r="AA275" s="393"/>
      <c r="AB275" s="393"/>
      <c r="AC275" s="393"/>
      <c r="AD275" s="393"/>
      <c r="AE275" s="393"/>
      <c r="AF275" s="393"/>
      <c r="AG275" s="393"/>
      <c r="AH275" s="1160" t="s">
        <v>2065</v>
      </c>
      <c r="AI275" s="393"/>
      <c r="AJ275" s="393"/>
      <c r="AK275" s="393"/>
      <c r="AL275" s="393"/>
      <c r="AM275" s="393"/>
      <c r="AO275" s="393"/>
    </row>
    <row r="276" spans="1:52">
      <c r="A276" s="111"/>
      <c r="B276" s="384"/>
      <c r="C276" s="385"/>
      <c r="D276" s="393"/>
      <c r="E276" s="393"/>
      <c r="F276" s="393"/>
      <c r="G276" s="393"/>
      <c r="H276" s="393"/>
      <c r="I276" s="393"/>
      <c r="J276" s="393"/>
      <c r="K276" s="393"/>
      <c r="L276" s="393"/>
      <c r="M276" s="393"/>
      <c r="N276" s="393"/>
      <c r="O276" s="393"/>
      <c r="P276" s="393"/>
      <c r="Q276" s="393"/>
      <c r="R276" s="393"/>
      <c r="S276" s="393"/>
      <c r="T276" s="393"/>
      <c r="U276" s="393"/>
      <c r="V276" s="393"/>
      <c r="W276" s="393"/>
      <c r="X276" s="393"/>
      <c r="Y276" s="393"/>
      <c r="Z276" s="393"/>
      <c r="AA276" s="393"/>
      <c r="AB276" s="393"/>
      <c r="AC276" s="393"/>
      <c r="AD276" s="393"/>
      <c r="AE276" s="393"/>
      <c r="AF276" s="393"/>
      <c r="AG276" s="393"/>
      <c r="AH276" s="1160"/>
      <c r="AI276" s="393"/>
      <c r="AJ276" s="393"/>
      <c r="AK276" s="393"/>
      <c r="AL276" s="393"/>
      <c r="AM276" s="393"/>
      <c r="AO276" s="393"/>
    </row>
    <row r="277" spans="1:52" ht="14.25" customHeight="1">
      <c r="D277" s="11" t="s">
        <v>2200</v>
      </c>
      <c r="AI277" s="394"/>
      <c r="AJ277" s="393"/>
      <c r="AK277" s="393"/>
      <c r="AL277" s="393"/>
      <c r="AM277" s="393"/>
      <c r="AO277" s="393"/>
    </row>
    <row r="278" spans="1:52" ht="14.25" customHeight="1">
      <c r="AI278" s="394"/>
      <c r="AJ278" s="393"/>
      <c r="AK278" s="393"/>
      <c r="AL278" s="393"/>
      <c r="AM278" s="393"/>
      <c r="AO278" s="393"/>
    </row>
    <row r="279" spans="1:52" ht="13.95" customHeight="1">
      <c r="A279" s="393"/>
      <c r="B279" s="431"/>
      <c r="C279" s="2358" t="s">
        <v>860</v>
      </c>
      <c r="D279" s="2358"/>
      <c r="E279" s="390"/>
      <c r="F279" s="2345" t="s">
        <v>2201</v>
      </c>
      <c r="G279" s="2346"/>
      <c r="H279" s="2346"/>
      <c r="I279" s="2346"/>
      <c r="J279" s="2346"/>
      <c r="K279" s="2346"/>
      <c r="L279" s="2346"/>
      <c r="M279" s="2346"/>
      <c r="N279" s="2346"/>
      <c r="O279" s="2346"/>
      <c r="P279" s="2346"/>
      <c r="Q279" s="2346"/>
      <c r="R279" s="2346"/>
      <c r="S279" s="2346"/>
      <c r="T279" s="2346"/>
      <c r="U279" s="2346"/>
      <c r="V279" s="2346"/>
      <c r="W279" s="2346"/>
      <c r="X279" s="2346"/>
      <c r="Y279" s="2346"/>
      <c r="Z279" s="2346"/>
      <c r="AA279" s="2346"/>
      <c r="AB279" s="2346"/>
      <c r="AC279" s="2346"/>
      <c r="AD279" s="2347"/>
      <c r="AE279" s="393"/>
      <c r="AF279" s="468"/>
      <c r="AG279" s="2515" t="s">
        <v>2141</v>
      </c>
      <c r="AH279" s="2515"/>
      <c r="AI279" s="2515"/>
      <c r="AJ279" s="2515"/>
      <c r="AK279" s="393"/>
      <c r="AL279" s="393"/>
      <c r="AM279" s="393"/>
      <c r="AO279" s="393"/>
    </row>
    <row r="280" spans="1:52" ht="13.95" customHeight="1">
      <c r="A280" s="393"/>
      <c r="B280" s="431"/>
      <c r="C280" s="469"/>
      <c r="D280" s="393"/>
      <c r="E280" s="390"/>
      <c r="F280" s="2348"/>
      <c r="G280" s="2349"/>
      <c r="H280" s="2349"/>
      <c r="I280" s="2349"/>
      <c r="J280" s="2349"/>
      <c r="K280" s="2349"/>
      <c r="L280" s="2349"/>
      <c r="M280" s="2349"/>
      <c r="N280" s="2349"/>
      <c r="O280" s="2349"/>
      <c r="P280" s="2349"/>
      <c r="Q280" s="2349"/>
      <c r="R280" s="2349"/>
      <c r="S280" s="2349"/>
      <c r="T280" s="2349"/>
      <c r="U280" s="2349"/>
      <c r="V280" s="2349"/>
      <c r="W280" s="2349"/>
      <c r="X280" s="2349"/>
      <c r="Y280" s="2349"/>
      <c r="Z280" s="2349"/>
      <c r="AA280" s="2349"/>
      <c r="AB280" s="2349"/>
      <c r="AC280" s="2349"/>
      <c r="AD280" s="2350"/>
      <c r="AE280" s="393"/>
      <c r="AF280" s="468"/>
      <c r="AG280" s="468"/>
      <c r="AH280" s="468"/>
      <c r="AI280" s="468"/>
      <c r="AJ280" s="393"/>
      <c r="AK280" s="393"/>
      <c r="AL280" s="393"/>
      <c r="AM280" s="393"/>
      <c r="AO280" s="393"/>
    </row>
    <row r="281" spans="1:52" ht="13.95" customHeight="1">
      <c r="A281" s="393"/>
      <c r="B281" s="431"/>
      <c r="C281" s="469"/>
      <c r="D281" s="393"/>
      <c r="E281" s="390"/>
      <c r="F281" s="2348"/>
      <c r="G281" s="2349"/>
      <c r="H281" s="2349"/>
      <c r="I281" s="2349"/>
      <c r="J281" s="2349"/>
      <c r="K281" s="2349"/>
      <c r="L281" s="2349"/>
      <c r="M281" s="2349"/>
      <c r="N281" s="2349"/>
      <c r="O281" s="2349"/>
      <c r="P281" s="2349"/>
      <c r="Q281" s="2349"/>
      <c r="R281" s="2349"/>
      <c r="S281" s="2349"/>
      <c r="T281" s="2349"/>
      <c r="U281" s="2349"/>
      <c r="V281" s="2349"/>
      <c r="W281" s="2349"/>
      <c r="X281" s="2349"/>
      <c r="Y281" s="2349"/>
      <c r="Z281" s="2349"/>
      <c r="AA281" s="2349"/>
      <c r="AB281" s="2349"/>
      <c r="AC281" s="2349"/>
      <c r="AD281" s="2350"/>
      <c r="AE281" s="393"/>
      <c r="AF281" s="468"/>
      <c r="AG281" s="468"/>
      <c r="AH281" s="468"/>
      <c r="AI281" s="468"/>
      <c r="AJ281" s="393"/>
      <c r="AK281" s="393"/>
      <c r="AL281" s="393"/>
      <c r="AM281" s="393"/>
      <c r="AO281" s="393"/>
    </row>
    <row r="282" spans="1:52" ht="13.95" customHeight="1">
      <c r="A282" s="393"/>
      <c r="B282" s="431"/>
      <c r="C282" s="469"/>
      <c r="D282" s="393"/>
      <c r="E282" s="390"/>
      <c r="F282" s="2348"/>
      <c r="G282" s="2349"/>
      <c r="H282" s="2349"/>
      <c r="I282" s="2349"/>
      <c r="J282" s="2349"/>
      <c r="K282" s="2349"/>
      <c r="L282" s="2349"/>
      <c r="M282" s="2349"/>
      <c r="N282" s="2349"/>
      <c r="O282" s="2349"/>
      <c r="P282" s="2349"/>
      <c r="Q282" s="2349"/>
      <c r="R282" s="2349"/>
      <c r="S282" s="2349"/>
      <c r="T282" s="2349"/>
      <c r="U282" s="2349"/>
      <c r="V282" s="2349"/>
      <c r="W282" s="2349"/>
      <c r="X282" s="2349"/>
      <c r="Y282" s="2349"/>
      <c r="Z282" s="2349"/>
      <c r="AA282" s="2349"/>
      <c r="AB282" s="2349"/>
      <c r="AC282" s="2349"/>
      <c r="AD282" s="2350"/>
      <c r="AE282" s="393"/>
      <c r="AF282" s="468"/>
      <c r="AG282" s="468"/>
      <c r="AH282" s="468"/>
      <c r="AI282" s="468"/>
      <c r="AJ282" s="393"/>
      <c r="AK282" s="393"/>
      <c r="AL282" s="393"/>
      <c r="AM282" s="393"/>
      <c r="AO282" s="393"/>
    </row>
    <row r="283" spans="1:52" ht="13.95" customHeight="1">
      <c r="A283" s="393"/>
      <c r="B283" s="431"/>
      <c r="C283" s="469"/>
      <c r="D283" s="393"/>
      <c r="E283" s="390"/>
      <c r="F283" s="2348"/>
      <c r="G283" s="2349"/>
      <c r="H283" s="2349"/>
      <c r="I283" s="2349"/>
      <c r="J283" s="2349"/>
      <c r="K283" s="2349"/>
      <c r="L283" s="2349"/>
      <c r="M283" s="2349"/>
      <c r="N283" s="2349"/>
      <c r="O283" s="2349"/>
      <c r="P283" s="2349"/>
      <c r="Q283" s="2349"/>
      <c r="R283" s="2349"/>
      <c r="S283" s="2349"/>
      <c r="T283" s="2349"/>
      <c r="U283" s="2349"/>
      <c r="V283" s="2349"/>
      <c r="W283" s="2349"/>
      <c r="X283" s="2349"/>
      <c r="Y283" s="2349"/>
      <c r="Z283" s="2349"/>
      <c r="AA283" s="2349"/>
      <c r="AB283" s="2349"/>
      <c r="AC283" s="2349"/>
      <c r="AD283" s="2350"/>
      <c r="AE283" s="393"/>
      <c r="AF283" s="468"/>
      <c r="AG283" s="468"/>
      <c r="AH283" s="468"/>
      <c r="AI283" s="468"/>
      <c r="AJ283" s="393"/>
      <c r="AK283" s="393"/>
      <c r="AL283" s="393"/>
      <c r="AM283" s="393"/>
      <c r="AO283" s="393"/>
    </row>
    <row r="284" spans="1:52">
      <c r="A284" s="393"/>
      <c r="B284" s="431"/>
      <c r="C284" s="469"/>
      <c r="D284" s="393"/>
      <c r="E284" s="390"/>
      <c r="F284" s="2348"/>
      <c r="G284" s="2349"/>
      <c r="H284" s="2349"/>
      <c r="I284" s="2349"/>
      <c r="J284" s="2349"/>
      <c r="K284" s="2349"/>
      <c r="L284" s="2349"/>
      <c r="M284" s="2349"/>
      <c r="N284" s="2349"/>
      <c r="O284" s="2349"/>
      <c r="P284" s="2349"/>
      <c r="Q284" s="2349"/>
      <c r="R284" s="2349"/>
      <c r="S284" s="2349"/>
      <c r="T284" s="2349"/>
      <c r="U284" s="2349"/>
      <c r="V284" s="2349"/>
      <c r="W284" s="2349"/>
      <c r="X284" s="2349"/>
      <c r="Y284" s="2349"/>
      <c r="Z284" s="2349"/>
      <c r="AA284" s="2349"/>
      <c r="AB284" s="2349"/>
      <c r="AC284" s="2349"/>
      <c r="AD284" s="2350"/>
      <c r="AE284" s="393"/>
      <c r="AF284" s="468"/>
      <c r="AG284" s="468"/>
      <c r="AH284" s="468"/>
      <c r="AI284" s="468"/>
      <c r="AJ284" s="393"/>
      <c r="AK284" s="393"/>
      <c r="AL284" s="393"/>
      <c r="AM284" s="393"/>
      <c r="AO284" s="393"/>
      <c r="AP284" s="470"/>
    </row>
    <row r="285" spans="1:52">
      <c r="A285" s="393"/>
      <c r="B285" s="431"/>
      <c r="C285" s="469"/>
      <c r="D285" s="393"/>
      <c r="E285" s="390"/>
      <c r="F285" s="2348"/>
      <c r="G285" s="2349"/>
      <c r="H285" s="2349"/>
      <c r="I285" s="2349"/>
      <c r="J285" s="2349"/>
      <c r="K285" s="2349"/>
      <c r="L285" s="2349"/>
      <c r="M285" s="2349"/>
      <c r="N285" s="2349"/>
      <c r="O285" s="2349"/>
      <c r="P285" s="2349"/>
      <c r="Q285" s="2349"/>
      <c r="R285" s="2349"/>
      <c r="S285" s="2349"/>
      <c r="T285" s="2349"/>
      <c r="U285" s="2349"/>
      <c r="V285" s="2349"/>
      <c r="W285" s="2349"/>
      <c r="X285" s="2349"/>
      <c r="Y285" s="2349"/>
      <c r="Z285" s="2349"/>
      <c r="AA285" s="2349"/>
      <c r="AB285" s="2349"/>
      <c r="AC285" s="2349"/>
      <c r="AD285" s="2350"/>
      <c r="AE285" s="393"/>
      <c r="AF285" s="468"/>
      <c r="AG285" s="468"/>
      <c r="AH285" s="468"/>
      <c r="AI285" s="468"/>
      <c r="AJ285" s="393"/>
      <c r="AK285" s="393"/>
      <c r="AL285" s="393"/>
      <c r="AM285" s="393"/>
      <c r="AO285" s="393"/>
      <c r="AP285" s="470"/>
    </row>
    <row r="286" spans="1:52" ht="13.95" customHeight="1">
      <c r="A286" s="393"/>
      <c r="B286" s="431"/>
      <c r="C286" s="2516"/>
      <c r="D286" s="2516"/>
      <c r="E286" s="390"/>
      <c r="F286" s="2351"/>
      <c r="G286" s="2352"/>
      <c r="H286" s="2352"/>
      <c r="I286" s="2352"/>
      <c r="J286" s="2352"/>
      <c r="K286" s="2352"/>
      <c r="L286" s="2352"/>
      <c r="M286" s="2352"/>
      <c r="N286" s="2352"/>
      <c r="O286" s="2352"/>
      <c r="P286" s="2352"/>
      <c r="Q286" s="2352"/>
      <c r="R286" s="2352"/>
      <c r="S286" s="2352"/>
      <c r="T286" s="2352"/>
      <c r="U286" s="2352"/>
      <c r="V286" s="2352"/>
      <c r="W286" s="2352"/>
      <c r="X286" s="2352"/>
      <c r="Y286" s="2352"/>
      <c r="Z286" s="2352"/>
      <c r="AA286" s="2352"/>
      <c r="AB286" s="2352"/>
      <c r="AC286" s="2352"/>
      <c r="AD286" s="2353"/>
      <c r="AE286" s="393"/>
      <c r="AF286" s="468"/>
      <c r="AG286" s="2515"/>
      <c r="AH286" s="2515"/>
      <c r="AI286" s="2515"/>
      <c r="AJ286" s="2515"/>
      <c r="AK286" s="393"/>
      <c r="AL286" s="393"/>
      <c r="AM286" s="393"/>
    </row>
    <row r="287" spans="1:52" ht="13.95" hidden="1" customHeight="1">
      <c r="A287" s="393"/>
      <c r="C287" s="438"/>
      <c r="D287" s="438"/>
      <c r="E287" s="438"/>
      <c r="F287" s="800"/>
      <c r="G287" s="801"/>
      <c r="H287" s="801"/>
      <c r="I287" s="801"/>
      <c r="J287" s="801"/>
      <c r="K287" s="801"/>
      <c r="L287" s="801"/>
      <c r="M287" s="801"/>
      <c r="N287" s="801"/>
      <c r="O287" s="801"/>
      <c r="P287" s="801"/>
      <c r="Q287" s="801"/>
      <c r="R287" s="801"/>
      <c r="S287" s="801"/>
      <c r="T287" s="801"/>
      <c r="U287" s="801"/>
      <c r="V287" s="801"/>
      <c r="W287" s="801"/>
      <c r="X287" s="801"/>
      <c r="Y287" s="801"/>
      <c r="Z287" s="801"/>
      <c r="AA287" s="801"/>
      <c r="AB287" s="801"/>
      <c r="AC287" s="801"/>
      <c r="AD287" s="802"/>
      <c r="AE287" s="438"/>
      <c r="AF287" s="438"/>
      <c r="AG287" s="438"/>
      <c r="AH287" s="438"/>
      <c r="AI287" s="468"/>
      <c r="AJ287" s="393"/>
      <c r="AK287" s="393"/>
      <c r="AL287" s="393"/>
      <c r="AM287" s="393"/>
    </row>
    <row r="288" spans="1:52">
      <c r="A288" s="393"/>
      <c r="B288" s="438"/>
      <c r="C288" s="438"/>
      <c r="D288" s="438"/>
      <c r="E288" s="438"/>
      <c r="F288" s="438"/>
      <c r="G288" s="438"/>
      <c r="H288" s="438"/>
      <c r="I288" s="438"/>
      <c r="J288" s="438"/>
      <c r="K288" s="438"/>
      <c r="L288" s="438"/>
      <c r="M288" s="438"/>
      <c r="N288" s="438"/>
      <c r="O288" s="438"/>
      <c r="P288" s="438"/>
      <c r="Q288" s="438"/>
      <c r="R288" s="438"/>
      <c r="S288" s="438"/>
      <c r="T288" s="438"/>
      <c r="U288" s="438"/>
      <c r="V288" s="438"/>
      <c r="W288" s="438"/>
      <c r="X288" s="438"/>
      <c r="Y288" s="438"/>
      <c r="Z288" s="438"/>
      <c r="AA288" s="438"/>
      <c r="AB288" s="438"/>
      <c r="AC288" s="438"/>
      <c r="AD288" s="438"/>
      <c r="AE288" s="438"/>
      <c r="AF288" s="438"/>
      <c r="AG288" s="438"/>
      <c r="AH288" s="438"/>
      <c r="AI288" s="438"/>
      <c r="AJ288" s="438"/>
      <c r="AK288" s="438"/>
      <c r="AL288" s="393"/>
      <c r="AM288" s="393"/>
      <c r="AN288" s="44"/>
    </row>
    <row r="289" spans="1:49">
      <c r="A289" s="393"/>
      <c r="B289" s="2387" t="s">
        <v>2202</v>
      </c>
      <c r="C289" s="2387"/>
      <c r="D289" s="2387"/>
      <c r="E289" s="2387"/>
      <c r="F289" s="2387"/>
      <c r="G289" s="2387"/>
      <c r="H289" s="2387"/>
      <c r="I289" s="2387"/>
      <c r="J289" s="2387"/>
      <c r="K289" s="2387"/>
      <c r="L289" s="2387"/>
      <c r="M289" s="2387"/>
      <c r="N289" s="2387"/>
      <c r="O289" s="2387"/>
      <c r="P289" s="2387"/>
      <c r="Q289" s="2387"/>
      <c r="R289" s="2387"/>
      <c r="S289" s="2387"/>
      <c r="T289" s="2387"/>
      <c r="U289" s="2387"/>
      <c r="V289" s="2387"/>
      <c r="W289" s="2387"/>
      <c r="X289" s="2387"/>
      <c r="Y289" s="2387"/>
      <c r="Z289" s="2387"/>
      <c r="AA289" s="2387"/>
      <c r="AB289" s="2387"/>
      <c r="AC289" s="2387"/>
      <c r="AD289" s="2387"/>
      <c r="AE289" s="2387"/>
      <c r="AF289" s="2387"/>
      <c r="AG289" s="2387"/>
      <c r="AH289" s="2387"/>
      <c r="AI289" s="2387"/>
      <c r="AJ289" s="2387"/>
      <c r="AK289" s="2387"/>
      <c r="AL289" s="2387"/>
      <c r="AM289" s="393"/>
      <c r="AN289" s="44"/>
    </row>
    <row r="290" spans="1:49">
      <c r="A290" s="393"/>
      <c r="B290" s="2387"/>
      <c r="C290" s="2387"/>
      <c r="D290" s="2387"/>
      <c r="E290" s="2387"/>
      <c r="F290" s="2387"/>
      <c r="G290" s="2387"/>
      <c r="H290" s="2387"/>
      <c r="I290" s="2387"/>
      <c r="J290" s="2387"/>
      <c r="K290" s="2387"/>
      <c r="L290" s="2387"/>
      <c r="M290" s="2387"/>
      <c r="N290" s="2387"/>
      <c r="O290" s="2387"/>
      <c r="P290" s="2387"/>
      <c r="Q290" s="2387"/>
      <c r="R290" s="2387"/>
      <c r="S290" s="2387"/>
      <c r="T290" s="2387"/>
      <c r="U290" s="2387"/>
      <c r="V290" s="2387"/>
      <c r="W290" s="2387"/>
      <c r="X290" s="2387"/>
      <c r="Y290" s="2387"/>
      <c r="Z290" s="2387"/>
      <c r="AA290" s="2387"/>
      <c r="AB290" s="2387"/>
      <c r="AC290" s="2387"/>
      <c r="AD290" s="2387"/>
      <c r="AE290" s="2387"/>
      <c r="AF290" s="2387"/>
      <c r="AG290" s="2387"/>
      <c r="AH290" s="2387"/>
      <c r="AI290" s="2387"/>
      <c r="AJ290" s="2387"/>
      <c r="AK290" s="2387"/>
      <c r="AL290" s="2387"/>
      <c r="AM290" s="393"/>
      <c r="AN290" s="44"/>
    </row>
    <row r="291" spans="1:49">
      <c r="A291" s="393"/>
      <c r="B291" s="2387"/>
      <c r="C291" s="2387"/>
      <c r="D291" s="2387"/>
      <c r="E291" s="2387"/>
      <c r="F291" s="2387"/>
      <c r="G291" s="2387"/>
      <c r="H291" s="2387"/>
      <c r="I291" s="2387"/>
      <c r="J291" s="2387"/>
      <c r="K291" s="2387"/>
      <c r="L291" s="2387"/>
      <c r="M291" s="2387"/>
      <c r="N291" s="2387"/>
      <c r="O291" s="2387"/>
      <c r="P291" s="2387"/>
      <c r="Q291" s="2387"/>
      <c r="R291" s="2387"/>
      <c r="S291" s="2387"/>
      <c r="T291" s="2387"/>
      <c r="U291" s="2387"/>
      <c r="V291" s="2387"/>
      <c r="W291" s="2387"/>
      <c r="X291" s="2387"/>
      <c r="Y291" s="2387"/>
      <c r="Z291" s="2387"/>
      <c r="AA291" s="2387"/>
      <c r="AB291" s="2387"/>
      <c r="AC291" s="2387"/>
      <c r="AD291" s="2387"/>
      <c r="AE291" s="2387"/>
      <c r="AF291" s="2387"/>
      <c r="AG291" s="2387"/>
      <c r="AH291" s="2387"/>
      <c r="AI291" s="2387"/>
      <c r="AJ291" s="2387"/>
      <c r="AK291" s="2387"/>
      <c r="AL291" s="2387"/>
      <c r="AM291" s="393"/>
      <c r="AN291" s="44"/>
    </row>
    <row r="292" spans="1:49">
      <c r="A292" s="393"/>
      <c r="B292" s="2387"/>
      <c r="C292" s="2387"/>
      <c r="D292" s="2387"/>
      <c r="E292" s="2387"/>
      <c r="F292" s="2387"/>
      <c r="G292" s="2387"/>
      <c r="H292" s="2387"/>
      <c r="I292" s="2387"/>
      <c r="J292" s="2387"/>
      <c r="K292" s="2387"/>
      <c r="L292" s="2387"/>
      <c r="M292" s="2387"/>
      <c r="N292" s="2387"/>
      <c r="O292" s="2387"/>
      <c r="P292" s="2387"/>
      <c r="Q292" s="2387"/>
      <c r="R292" s="2387"/>
      <c r="S292" s="2387"/>
      <c r="T292" s="2387"/>
      <c r="U292" s="2387"/>
      <c r="V292" s="2387"/>
      <c r="W292" s="2387"/>
      <c r="X292" s="2387"/>
      <c r="Y292" s="2387"/>
      <c r="Z292" s="2387"/>
      <c r="AA292" s="2387"/>
      <c r="AB292" s="2387"/>
      <c r="AC292" s="2387"/>
      <c r="AD292" s="2387"/>
      <c r="AE292" s="2387"/>
      <c r="AF292" s="2387"/>
      <c r="AG292" s="2387"/>
      <c r="AH292" s="2387"/>
      <c r="AI292" s="2387"/>
      <c r="AJ292" s="2387"/>
      <c r="AK292" s="2387"/>
      <c r="AL292" s="2387"/>
      <c r="AM292" s="393"/>
      <c r="AN292" s="44"/>
    </row>
    <row r="293" spans="1:49">
      <c r="A293" s="393"/>
      <c r="B293" s="2387"/>
      <c r="C293" s="2387"/>
      <c r="D293" s="2387"/>
      <c r="E293" s="2387"/>
      <c r="F293" s="2387"/>
      <c r="G293" s="2387"/>
      <c r="H293" s="2387"/>
      <c r="I293" s="2387"/>
      <c r="J293" s="2387"/>
      <c r="K293" s="2387"/>
      <c r="L293" s="2387"/>
      <c r="M293" s="2387"/>
      <c r="N293" s="2387"/>
      <c r="O293" s="2387"/>
      <c r="P293" s="2387"/>
      <c r="Q293" s="2387"/>
      <c r="R293" s="2387"/>
      <c r="S293" s="2387"/>
      <c r="T293" s="2387"/>
      <c r="U293" s="2387"/>
      <c r="V293" s="2387"/>
      <c r="W293" s="2387"/>
      <c r="X293" s="2387"/>
      <c r="Y293" s="2387"/>
      <c r="Z293" s="2387"/>
      <c r="AA293" s="2387"/>
      <c r="AB293" s="2387"/>
      <c r="AC293" s="2387"/>
      <c r="AD293" s="2387"/>
      <c r="AE293" s="2387"/>
      <c r="AF293" s="2387"/>
      <c r="AG293" s="2387"/>
      <c r="AH293" s="2387"/>
      <c r="AI293" s="2387"/>
      <c r="AJ293" s="2387"/>
      <c r="AK293" s="2387"/>
      <c r="AL293" s="2387"/>
      <c r="AM293" s="393"/>
      <c r="AN293" s="44"/>
    </row>
    <row r="294" spans="1:49">
      <c r="A294" s="393"/>
      <c r="B294" s="2387"/>
      <c r="C294" s="2387"/>
      <c r="D294" s="2387"/>
      <c r="E294" s="2387"/>
      <c r="F294" s="2387"/>
      <c r="G294" s="2387"/>
      <c r="H294" s="2387"/>
      <c r="I294" s="2387"/>
      <c r="J294" s="2387"/>
      <c r="K294" s="2387"/>
      <c r="L294" s="2387"/>
      <c r="M294" s="2387"/>
      <c r="N294" s="2387"/>
      <c r="O294" s="2387"/>
      <c r="P294" s="2387"/>
      <c r="Q294" s="2387"/>
      <c r="R294" s="2387"/>
      <c r="S294" s="2387"/>
      <c r="T294" s="2387"/>
      <c r="U294" s="2387"/>
      <c r="V294" s="2387"/>
      <c r="W294" s="2387"/>
      <c r="X294" s="2387"/>
      <c r="Y294" s="2387"/>
      <c r="Z294" s="2387"/>
      <c r="AA294" s="2387"/>
      <c r="AB294" s="2387"/>
      <c r="AC294" s="2387"/>
      <c r="AD294" s="2387"/>
      <c r="AE294" s="2387"/>
      <c r="AF294" s="2387"/>
      <c r="AG294" s="2387"/>
      <c r="AH294" s="2387"/>
      <c r="AI294" s="2387"/>
      <c r="AJ294" s="2387"/>
      <c r="AK294" s="2387"/>
      <c r="AL294" s="2387"/>
      <c r="AM294" s="393"/>
      <c r="AN294" s="44"/>
    </row>
    <row r="295" spans="1:49">
      <c r="A295" s="393"/>
      <c r="B295" s="2387"/>
      <c r="C295" s="2387"/>
      <c r="D295" s="2387"/>
      <c r="E295" s="2387"/>
      <c r="F295" s="2387"/>
      <c r="G295" s="2387"/>
      <c r="H295" s="2387"/>
      <c r="I295" s="2387"/>
      <c r="J295" s="2387"/>
      <c r="K295" s="2387"/>
      <c r="L295" s="2387"/>
      <c r="M295" s="2387"/>
      <c r="N295" s="2387"/>
      <c r="O295" s="2387"/>
      <c r="P295" s="2387"/>
      <c r="Q295" s="2387"/>
      <c r="R295" s="2387"/>
      <c r="S295" s="2387"/>
      <c r="T295" s="2387"/>
      <c r="U295" s="2387"/>
      <c r="V295" s="2387"/>
      <c r="W295" s="2387"/>
      <c r="X295" s="2387"/>
      <c r="Y295" s="2387"/>
      <c r="Z295" s="2387"/>
      <c r="AA295" s="2387"/>
      <c r="AB295" s="2387"/>
      <c r="AC295" s="2387"/>
      <c r="AD295" s="2387"/>
      <c r="AE295" s="2387"/>
      <c r="AF295" s="2387"/>
      <c r="AG295" s="2387"/>
      <c r="AH295" s="2387"/>
      <c r="AI295" s="2387"/>
      <c r="AJ295" s="2387"/>
      <c r="AK295" s="2387"/>
      <c r="AL295" s="2387"/>
      <c r="AM295" s="393"/>
      <c r="AN295" s="44"/>
    </row>
    <row r="296" spans="1:49">
      <c r="A296" s="393"/>
      <c r="B296" s="2387"/>
      <c r="C296" s="2387"/>
      <c r="D296" s="2387"/>
      <c r="E296" s="2387"/>
      <c r="F296" s="2387"/>
      <c r="G296" s="2387"/>
      <c r="H296" s="2387"/>
      <c r="I296" s="2387"/>
      <c r="J296" s="2387"/>
      <c r="K296" s="2387"/>
      <c r="L296" s="2387"/>
      <c r="M296" s="2387"/>
      <c r="N296" s="2387"/>
      <c r="O296" s="2387"/>
      <c r="P296" s="2387"/>
      <c r="Q296" s="2387"/>
      <c r="R296" s="2387"/>
      <c r="S296" s="2387"/>
      <c r="T296" s="2387"/>
      <c r="U296" s="2387"/>
      <c r="V296" s="2387"/>
      <c r="W296" s="2387"/>
      <c r="X296" s="2387"/>
      <c r="Y296" s="2387"/>
      <c r="Z296" s="2387"/>
      <c r="AA296" s="2387"/>
      <c r="AB296" s="2387"/>
      <c r="AC296" s="2387"/>
      <c r="AD296" s="2387"/>
      <c r="AE296" s="2387"/>
      <c r="AF296" s="2387"/>
      <c r="AG296" s="2387"/>
      <c r="AH296" s="2387"/>
      <c r="AI296" s="2387"/>
      <c r="AJ296" s="2387"/>
      <c r="AK296" s="2387"/>
      <c r="AL296" s="2387"/>
      <c r="AM296" s="393"/>
      <c r="AN296" s="44"/>
    </row>
    <row r="297" spans="1:49">
      <c r="A297" s="393"/>
      <c r="B297" s="438"/>
      <c r="C297" s="438"/>
      <c r="D297" s="438"/>
      <c r="E297" s="438"/>
      <c r="F297" s="438"/>
      <c r="G297" s="438"/>
      <c r="H297" s="438"/>
      <c r="I297" s="438"/>
      <c r="J297" s="438"/>
      <c r="K297" s="438"/>
      <c r="L297" s="438"/>
      <c r="M297" s="438"/>
      <c r="N297" s="438"/>
      <c r="O297" s="438"/>
      <c r="P297" s="438"/>
      <c r="Q297" s="438"/>
      <c r="R297" s="438"/>
      <c r="S297" s="438"/>
      <c r="T297" s="438"/>
      <c r="U297" s="438"/>
      <c r="V297" s="438"/>
      <c r="W297" s="438"/>
      <c r="X297" s="438"/>
      <c r="Y297" s="438"/>
      <c r="Z297" s="438"/>
      <c r="AA297" s="438"/>
      <c r="AB297" s="438"/>
      <c r="AC297" s="438"/>
      <c r="AD297" s="438"/>
      <c r="AE297" s="438"/>
      <c r="AF297" s="438"/>
      <c r="AG297" s="438"/>
      <c r="AH297" s="438"/>
      <c r="AI297" s="438"/>
      <c r="AJ297" s="438"/>
      <c r="AK297" s="438"/>
      <c r="AL297" s="393"/>
      <c r="AM297" s="393"/>
      <c r="AN297" s="44"/>
    </row>
    <row r="298" spans="1:49">
      <c r="A298" s="440"/>
      <c r="B298" s="404"/>
      <c r="C298" s="404"/>
      <c r="D298" s="404"/>
      <c r="E298" s="404"/>
      <c r="F298" s="404"/>
      <c r="G298" s="404"/>
      <c r="H298" s="404"/>
      <c r="I298" s="404"/>
      <c r="J298" s="404"/>
      <c r="K298" s="404"/>
      <c r="L298" s="404"/>
      <c r="M298" s="404"/>
      <c r="N298" s="404"/>
      <c r="O298" s="404"/>
      <c r="P298" s="404"/>
      <c r="Q298" s="404"/>
      <c r="R298" s="404"/>
      <c r="S298" s="404"/>
      <c r="T298" s="404"/>
      <c r="U298" s="404"/>
      <c r="V298" s="404"/>
      <c r="W298" s="404"/>
      <c r="X298" s="404"/>
      <c r="Y298" s="404"/>
      <c r="Z298" s="404"/>
      <c r="AA298" s="404"/>
      <c r="AB298" s="404"/>
      <c r="AC298" s="404"/>
      <c r="AD298" s="404"/>
      <c r="AE298" s="404"/>
      <c r="AF298" s="404"/>
      <c r="AG298" s="404"/>
      <c r="AH298" s="404"/>
      <c r="AI298" s="405"/>
      <c r="AJ298" s="405" t="s">
        <v>2203</v>
      </c>
      <c r="AK298" s="2507">
        <f>IF($C$279="yes",10,0)</f>
        <v>10</v>
      </c>
      <c r="AL298" s="2507"/>
      <c r="AM298" s="2508"/>
      <c r="AN298" s="44"/>
    </row>
    <row r="299" spans="1:49" ht="13.8" thickBot="1"/>
    <row r="300" spans="1:49" ht="13.8" thickTop="1">
      <c r="A300" s="471"/>
      <c r="B300" s="471"/>
      <c r="C300" s="471"/>
      <c r="D300" s="471"/>
      <c r="E300" s="471"/>
      <c r="F300" s="471"/>
      <c r="G300" s="471"/>
      <c r="H300" s="471"/>
      <c r="I300" s="471"/>
      <c r="J300" s="471"/>
      <c r="K300" s="471"/>
      <c r="L300" s="471"/>
      <c r="M300" s="471"/>
      <c r="N300" s="471"/>
      <c r="O300" s="471"/>
      <c r="P300" s="471"/>
      <c r="Q300" s="471"/>
      <c r="R300" s="471"/>
      <c r="S300" s="471"/>
      <c r="T300" s="471"/>
      <c r="U300" s="471"/>
      <c r="V300" s="471"/>
      <c r="W300" s="471"/>
      <c r="X300" s="471"/>
      <c r="Y300" s="471"/>
      <c r="Z300" s="471"/>
      <c r="AA300" s="471"/>
      <c r="AB300" s="471"/>
      <c r="AC300" s="471"/>
      <c r="AD300" s="471"/>
      <c r="AE300" s="471"/>
      <c r="AF300" s="471"/>
      <c r="AG300" s="471"/>
      <c r="AH300" s="471"/>
      <c r="AI300" s="471"/>
      <c r="AJ300" s="471"/>
      <c r="AK300" s="471"/>
      <c r="AL300" s="471"/>
      <c r="AM300" s="472"/>
    </row>
    <row r="301" spans="1:49">
      <c r="A301" s="384" t="s">
        <v>2204</v>
      </c>
      <c r="B301" s="384" t="s">
        <v>2205</v>
      </c>
      <c r="AH301" s="1160" t="s">
        <v>2065</v>
      </c>
    </row>
    <row r="302" spans="1:49" ht="15" customHeight="1">
      <c r="B302" s="385"/>
    </row>
    <row r="303" spans="1:49" ht="15" customHeight="1">
      <c r="B303" s="385" t="s">
        <v>2066</v>
      </c>
    </row>
    <row r="304" spans="1:49">
      <c r="B304" s="393"/>
      <c r="C304" s="1155"/>
      <c r="D304" s="393"/>
      <c r="E304" s="393"/>
      <c r="F304" s="393"/>
      <c r="G304" s="393"/>
      <c r="H304" s="393"/>
      <c r="I304" s="393"/>
      <c r="J304" s="393"/>
      <c r="K304" s="393"/>
      <c r="L304" s="393"/>
      <c r="M304" s="393"/>
      <c r="N304" s="393"/>
      <c r="O304" s="393"/>
      <c r="P304" s="393"/>
      <c r="Q304" s="393"/>
      <c r="R304" s="393"/>
      <c r="S304" s="393"/>
      <c r="T304" s="393"/>
      <c r="U304" s="393"/>
      <c r="V304" s="393"/>
      <c r="W304" s="393"/>
      <c r="X304" s="393"/>
      <c r="Y304" s="393"/>
      <c r="Z304" s="393"/>
      <c r="AA304" s="393"/>
      <c r="AB304" s="393"/>
      <c r="AC304" s="393"/>
      <c r="AD304" s="393"/>
      <c r="AG304" s="393"/>
      <c r="AI304" s="393"/>
      <c r="AJ304" s="393"/>
      <c r="AK304" s="393"/>
      <c r="AL304" s="393"/>
      <c r="AM304" s="393"/>
      <c r="AN304" s="44"/>
      <c r="AO304" s="11"/>
      <c r="AP304" s="410"/>
      <c r="AQ304" s="473"/>
      <c r="AR304" s="410"/>
      <c r="AS304" s="410"/>
      <c r="AT304" s="410"/>
      <c r="AU304" s="410"/>
      <c r="AV304" s="25"/>
      <c r="AW304" s="25"/>
    </row>
    <row r="305" spans="1:49" ht="12.75" customHeight="1">
      <c r="A305" s="1534" t="s">
        <v>2206</v>
      </c>
      <c r="B305" s="1534"/>
      <c r="C305" s="2344" t="s">
        <v>829</v>
      </c>
      <c r="D305" s="2358"/>
      <c r="E305" s="390"/>
      <c r="F305" s="2509" t="s">
        <v>2207</v>
      </c>
      <c r="G305" s="2510"/>
      <c r="H305" s="2510"/>
      <c r="I305" s="2510"/>
      <c r="J305" s="2510"/>
      <c r="K305" s="2510"/>
      <c r="L305" s="2510"/>
      <c r="M305" s="2510"/>
      <c r="N305" s="2510"/>
      <c r="O305" s="2510"/>
      <c r="P305" s="2510"/>
      <c r="Q305" s="2510"/>
      <c r="R305" s="2510"/>
      <c r="S305" s="2510"/>
      <c r="T305" s="2510"/>
      <c r="U305" s="2510"/>
      <c r="V305" s="2510"/>
      <c r="W305" s="2510"/>
      <c r="X305" s="2510"/>
      <c r="Y305" s="2510"/>
      <c r="Z305" s="2510"/>
      <c r="AA305" s="2510"/>
      <c r="AB305" s="2510"/>
      <c r="AC305" s="2510"/>
      <c r="AD305" s="2511"/>
      <c r="AE305" s="474"/>
      <c r="AF305" s="393"/>
      <c r="AG305" s="2512" t="s">
        <v>2208</v>
      </c>
      <c r="AH305" s="2512"/>
      <c r="AI305" s="2512"/>
      <c r="AJ305" s="2512"/>
      <c r="AK305" s="2512"/>
      <c r="AL305" s="393"/>
      <c r="AM305" s="393"/>
      <c r="AN305" s="44"/>
      <c r="AO305" s="11"/>
      <c r="AP305" s="23"/>
      <c r="AS305" s="410"/>
      <c r="AT305" s="410"/>
      <c r="AU305" s="410"/>
      <c r="AV305" s="25"/>
      <c r="AW305" s="25"/>
    </row>
    <row r="306" spans="1:49">
      <c r="A306" s="1155"/>
      <c r="B306" s="431"/>
      <c r="F306" s="2378"/>
      <c r="G306" s="2336"/>
      <c r="H306" s="2336"/>
      <c r="I306" s="2336"/>
      <c r="J306" s="2336"/>
      <c r="K306" s="2336"/>
      <c r="L306" s="2336"/>
      <c r="M306" s="2336"/>
      <c r="N306" s="2336"/>
      <c r="O306" s="2336"/>
      <c r="P306" s="2336"/>
      <c r="Q306" s="2336"/>
      <c r="R306" s="2336"/>
      <c r="S306" s="2336"/>
      <c r="T306" s="2336"/>
      <c r="U306" s="2336"/>
      <c r="V306" s="2336"/>
      <c r="W306" s="2336"/>
      <c r="X306" s="2336"/>
      <c r="Y306" s="2336"/>
      <c r="Z306" s="2336"/>
      <c r="AA306" s="2336"/>
      <c r="AB306" s="2336"/>
      <c r="AC306" s="2336"/>
      <c r="AD306" s="2379"/>
      <c r="AE306" s="474"/>
      <c r="AF306" s="394"/>
      <c r="AH306" s="394"/>
      <c r="AI306" s="394"/>
      <c r="AJ306" s="393"/>
      <c r="AK306" s="393"/>
      <c r="AL306" s="393"/>
      <c r="AM306" s="393"/>
      <c r="AN306" s="44"/>
      <c r="AO306" s="11"/>
      <c r="AP306" s="393">
        <f>IF($C$305="yes",10,IF(C305="50% Met",9,0))</f>
        <v>0</v>
      </c>
      <c r="AS306" s="410"/>
      <c r="AT306" s="410"/>
      <c r="AU306" s="410"/>
      <c r="AV306" s="25"/>
      <c r="AW306" s="25"/>
    </row>
    <row r="307" spans="1:49" ht="12.75" customHeight="1">
      <c r="A307" s="1155"/>
      <c r="B307" s="431"/>
      <c r="F307" s="2378"/>
      <c r="G307" s="2336"/>
      <c r="H307" s="2336"/>
      <c r="I307" s="2336"/>
      <c r="J307" s="2336"/>
      <c r="K307" s="2336"/>
      <c r="L307" s="2336"/>
      <c r="M307" s="2336"/>
      <c r="N307" s="2336"/>
      <c r="O307" s="2336"/>
      <c r="P307" s="2336"/>
      <c r="Q307" s="2336"/>
      <c r="R307" s="2336"/>
      <c r="S307" s="2336"/>
      <c r="T307" s="2336"/>
      <c r="U307" s="2336"/>
      <c r="V307" s="2336"/>
      <c r="W307" s="2336"/>
      <c r="X307" s="2336"/>
      <c r="Y307" s="2336"/>
      <c r="Z307" s="2336"/>
      <c r="AA307" s="2336"/>
      <c r="AB307" s="2336"/>
      <c r="AC307" s="2336"/>
      <c r="AD307" s="2379"/>
      <c r="AE307" s="474"/>
      <c r="AF307" s="394"/>
      <c r="AH307" s="394"/>
      <c r="AI307" s="394"/>
      <c r="AJ307" s="393"/>
      <c r="AK307" s="393"/>
      <c r="AL307" s="393"/>
      <c r="AM307" s="393"/>
      <c r="AN307" s="44"/>
      <c r="AO307" s="11"/>
      <c r="AP307" s="393">
        <f>IF($C$315="yes",9,0)</f>
        <v>9</v>
      </c>
      <c r="AS307" s="410"/>
      <c r="AT307" s="410"/>
      <c r="AU307" s="410"/>
      <c r="AV307" s="25"/>
      <c r="AW307" s="25"/>
    </row>
    <row r="308" spans="1:49" ht="12.75" customHeight="1">
      <c r="A308" s="1155"/>
      <c r="B308" s="431"/>
      <c r="F308" s="2378" t="s">
        <v>2209</v>
      </c>
      <c r="G308" s="2336"/>
      <c r="H308" s="2336"/>
      <c r="I308" s="2336"/>
      <c r="J308" s="2336"/>
      <c r="K308" s="2336"/>
      <c r="L308" s="2336"/>
      <c r="M308" s="2336"/>
      <c r="N308" s="2336"/>
      <c r="O308" s="2336"/>
      <c r="P308" s="2336"/>
      <c r="Q308" s="2336"/>
      <c r="R308" s="2336"/>
      <c r="S308" s="2336"/>
      <c r="T308" s="2336"/>
      <c r="U308" s="2336"/>
      <c r="V308" s="2336"/>
      <c r="W308" s="2336"/>
      <c r="X308" s="2336"/>
      <c r="Y308" s="2336"/>
      <c r="Z308" s="2336"/>
      <c r="AA308" s="2336"/>
      <c r="AB308" s="2336"/>
      <c r="AC308" s="2336"/>
      <c r="AD308" s="2379"/>
      <c r="AE308" s="474"/>
      <c r="AF308" s="394"/>
      <c r="AH308" s="394"/>
      <c r="AI308" s="394"/>
      <c r="AJ308" s="393"/>
      <c r="AK308" s="393"/>
      <c r="AL308" s="393"/>
      <c r="AM308" s="393"/>
      <c r="AN308" s="44"/>
      <c r="AO308" s="11"/>
      <c r="AP308" s="445">
        <f>MAX(AP306,AP307)</f>
        <v>9</v>
      </c>
      <c r="AQ308" s="413" t="s">
        <v>2069</v>
      </c>
      <c r="AS308" s="410"/>
      <c r="AT308" s="410"/>
      <c r="AU308" s="410"/>
      <c r="AV308" s="25"/>
      <c r="AW308" s="25"/>
    </row>
    <row r="309" spans="1:49">
      <c r="A309" s="1155"/>
      <c r="B309" s="431"/>
      <c r="F309" s="2378"/>
      <c r="G309" s="2336"/>
      <c r="H309" s="2336"/>
      <c r="I309" s="2336"/>
      <c r="J309" s="2336"/>
      <c r="K309" s="2336"/>
      <c r="L309" s="2336"/>
      <c r="M309" s="2336"/>
      <c r="N309" s="2336"/>
      <c r="O309" s="2336"/>
      <c r="P309" s="2336"/>
      <c r="Q309" s="2336"/>
      <c r="R309" s="2336"/>
      <c r="S309" s="2336"/>
      <c r="T309" s="2336"/>
      <c r="U309" s="2336"/>
      <c r="V309" s="2336"/>
      <c r="W309" s="2336"/>
      <c r="X309" s="2336"/>
      <c r="Y309" s="2336"/>
      <c r="Z309" s="2336"/>
      <c r="AA309" s="2336"/>
      <c r="AB309" s="2336"/>
      <c r="AC309" s="2336"/>
      <c r="AD309" s="2379"/>
      <c r="AE309" s="474"/>
      <c r="AF309" s="394"/>
      <c r="AH309" s="394"/>
      <c r="AI309" s="394"/>
      <c r="AJ309" s="393"/>
      <c r="AK309" s="393"/>
      <c r="AL309" s="393"/>
      <c r="AM309" s="393"/>
      <c r="AN309" s="44"/>
      <c r="AO309" s="11"/>
      <c r="AP309" s="393"/>
      <c r="AS309" s="410"/>
      <c r="AT309" s="410"/>
      <c r="AU309" s="410"/>
      <c r="AV309" s="25"/>
      <c r="AW309" s="25"/>
    </row>
    <row r="310" spans="1:49" ht="12.75" customHeight="1">
      <c r="A310" s="393"/>
      <c r="B310" s="394"/>
      <c r="C310" s="393"/>
      <c r="D310" s="394"/>
      <c r="E310" s="393"/>
      <c r="F310" s="2378" t="s">
        <v>2210</v>
      </c>
      <c r="G310" s="2336"/>
      <c r="H310" s="2336"/>
      <c r="I310" s="2336"/>
      <c r="J310" s="2336"/>
      <c r="K310" s="2336"/>
      <c r="L310" s="2336"/>
      <c r="M310" s="2336"/>
      <c r="N310" s="2336"/>
      <c r="O310" s="2336"/>
      <c r="P310" s="2336"/>
      <c r="Q310" s="2336"/>
      <c r="R310" s="2336"/>
      <c r="S310" s="2336"/>
      <c r="T310" s="2336"/>
      <c r="U310" s="2336"/>
      <c r="V310" s="2336"/>
      <c r="W310" s="2336"/>
      <c r="X310" s="2336"/>
      <c r="Y310" s="2336"/>
      <c r="Z310" s="2336"/>
      <c r="AA310" s="2336"/>
      <c r="AB310" s="2336"/>
      <c r="AC310" s="2336"/>
      <c r="AD310" s="2379"/>
      <c r="AE310" s="474"/>
      <c r="AF310" s="394"/>
      <c r="AG310" s="394"/>
      <c r="AH310" s="394"/>
      <c r="AI310" s="394"/>
      <c r="AJ310" s="393"/>
      <c r="AK310" s="393"/>
      <c r="AL310" s="393"/>
      <c r="AM310" s="393"/>
      <c r="AN310" s="44"/>
      <c r="AO310" s="11"/>
      <c r="AS310" s="410"/>
      <c r="AT310" s="410"/>
      <c r="AU310" s="410"/>
      <c r="AV310" s="25"/>
      <c r="AW310" s="25"/>
    </row>
    <row r="311" spans="1:49" ht="12.75" customHeight="1">
      <c r="A311" s="393"/>
      <c r="B311" s="394"/>
      <c r="C311" s="394"/>
      <c r="D311" s="394"/>
      <c r="E311" s="394"/>
      <c r="F311" s="2378"/>
      <c r="G311" s="2336"/>
      <c r="H311" s="2336"/>
      <c r="I311" s="2336"/>
      <c r="J311" s="2336"/>
      <c r="K311" s="2336"/>
      <c r="L311" s="2336"/>
      <c r="M311" s="2336"/>
      <c r="N311" s="2336"/>
      <c r="O311" s="2336"/>
      <c r="P311" s="2336"/>
      <c r="Q311" s="2336"/>
      <c r="R311" s="2336"/>
      <c r="S311" s="2336"/>
      <c r="T311" s="2336"/>
      <c r="U311" s="2336"/>
      <c r="V311" s="2336"/>
      <c r="W311" s="2336"/>
      <c r="X311" s="2336"/>
      <c r="Y311" s="2336"/>
      <c r="Z311" s="2336"/>
      <c r="AA311" s="2336"/>
      <c r="AB311" s="2336"/>
      <c r="AC311" s="2336"/>
      <c r="AD311" s="2379"/>
      <c r="AE311" s="474"/>
      <c r="AF311" s="394"/>
      <c r="AG311" s="394"/>
      <c r="AH311" s="394"/>
      <c r="AI311" s="394"/>
      <c r="AJ311" s="393"/>
      <c r="AK311" s="393"/>
      <c r="AL311" s="393"/>
      <c r="AM311" s="393"/>
      <c r="AN311" s="44"/>
      <c r="AO311" s="11"/>
      <c r="AS311" s="410"/>
      <c r="AT311" s="410"/>
      <c r="AU311" s="410"/>
      <c r="AV311" s="25"/>
      <c r="AW311" s="25"/>
    </row>
    <row r="312" spans="1:49" ht="12.75" customHeight="1">
      <c r="A312" s="393"/>
      <c r="B312" s="394"/>
      <c r="C312" s="394"/>
      <c r="D312" s="394"/>
      <c r="E312" s="394"/>
      <c r="F312" s="2378" t="s">
        <v>2211</v>
      </c>
      <c r="G312" s="2336"/>
      <c r="H312" s="2336"/>
      <c r="I312" s="2336"/>
      <c r="J312" s="2336"/>
      <c r="K312" s="2336"/>
      <c r="L312" s="2336"/>
      <c r="M312" s="2336"/>
      <c r="N312" s="2336"/>
      <c r="O312" s="2336"/>
      <c r="P312" s="2336"/>
      <c r="Q312" s="2336"/>
      <c r="R312" s="2336"/>
      <c r="S312" s="2336"/>
      <c r="T312" s="2336"/>
      <c r="U312" s="2336"/>
      <c r="V312" s="2336"/>
      <c r="W312" s="2336"/>
      <c r="X312" s="2336"/>
      <c r="Y312" s="2336"/>
      <c r="Z312" s="2336"/>
      <c r="AA312" s="2336"/>
      <c r="AB312" s="2336"/>
      <c r="AC312" s="2336"/>
      <c r="AD312" s="2379"/>
      <c r="AE312" s="1153"/>
      <c r="AF312" s="394"/>
      <c r="AG312" s="394"/>
      <c r="AH312" s="394"/>
      <c r="AI312" s="394"/>
      <c r="AJ312" s="393"/>
      <c r="AK312" s="393"/>
      <c r="AL312" s="393"/>
      <c r="AM312" s="393"/>
      <c r="AN312" s="44"/>
      <c r="AO312" s="11"/>
      <c r="AP312" s="393"/>
      <c r="AS312" s="410"/>
      <c r="AT312" s="410"/>
      <c r="AU312" s="410"/>
      <c r="AV312" s="25"/>
      <c r="AW312" s="25"/>
    </row>
    <row r="313" spans="1:49">
      <c r="B313" s="394"/>
      <c r="C313" s="394"/>
      <c r="D313" s="394"/>
      <c r="E313" s="394"/>
      <c r="F313" s="2380"/>
      <c r="G313" s="2381"/>
      <c r="H313" s="2381"/>
      <c r="I313" s="2381"/>
      <c r="J313" s="2381"/>
      <c r="K313" s="2381"/>
      <c r="L313" s="2381"/>
      <c r="M313" s="2381"/>
      <c r="N313" s="2381"/>
      <c r="O313" s="2381"/>
      <c r="P313" s="2381"/>
      <c r="Q313" s="2381"/>
      <c r="R313" s="2381"/>
      <c r="S313" s="2381"/>
      <c r="T313" s="2381"/>
      <c r="U313" s="2381"/>
      <c r="V313" s="2381"/>
      <c r="W313" s="2381"/>
      <c r="X313" s="2381"/>
      <c r="Y313" s="2381"/>
      <c r="Z313" s="2381"/>
      <c r="AA313" s="2381"/>
      <c r="AB313" s="2381"/>
      <c r="AC313" s="2381"/>
      <c r="AD313" s="2506"/>
      <c r="AE313" s="1153"/>
      <c r="AF313" s="394"/>
      <c r="AG313" s="394"/>
      <c r="AH313" s="394"/>
      <c r="AI313" s="394"/>
      <c r="AJ313" s="393"/>
      <c r="AK313" s="393"/>
      <c r="AL313" s="393"/>
      <c r="AM313" s="393"/>
      <c r="AN313" s="44"/>
      <c r="AO313" s="11"/>
      <c r="AP313" s="393"/>
      <c r="AS313" s="410"/>
      <c r="AT313" s="410"/>
      <c r="AU313" s="410"/>
      <c r="AV313" s="25"/>
      <c r="AW313" s="25"/>
    </row>
    <row r="314" spans="1:49">
      <c r="A314" s="393"/>
      <c r="B314" s="394"/>
      <c r="C314" s="394"/>
      <c r="D314" s="394"/>
      <c r="E314" s="394"/>
      <c r="F314" s="1153"/>
      <c r="G314" s="1153"/>
      <c r="H314" s="1153"/>
      <c r="I314" s="1153"/>
      <c r="J314" s="1153"/>
      <c r="K314" s="1153"/>
      <c r="L314" s="1153"/>
      <c r="M314" s="1153"/>
      <c r="N314" s="1153"/>
      <c r="O314" s="1153"/>
      <c r="P314" s="1153"/>
      <c r="Q314" s="1153"/>
      <c r="R314" s="1153"/>
      <c r="S314" s="1153"/>
      <c r="T314" s="1153"/>
      <c r="U314" s="1153"/>
      <c r="V314" s="1153"/>
      <c r="W314" s="1153"/>
      <c r="X314" s="1153"/>
      <c r="Y314" s="1153"/>
      <c r="Z314" s="1153"/>
      <c r="AA314" s="1153"/>
      <c r="AB314" s="1153"/>
      <c r="AC314" s="1153"/>
      <c r="AD314" s="1153"/>
      <c r="AE314" s="394"/>
      <c r="AF314" s="394"/>
      <c r="AG314" s="394"/>
      <c r="AH314" s="394"/>
      <c r="AI314" s="394"/>
      <c r="AJ314" s="393"/>
      <c r="AK314" s="393"/>
      <c r="AL314" s="393"/>
      <c r="AM314" s="393"/>
      <c r="AN314" s="44"/>
      <c r="AO314" s="11"/>
      <c r="AS314" s="410"/>
      <c r="AT314" s="410"/>
      <c r="AU314" s="410"/>
      <c r="AV314" s="25"/>
      <c r="AW314" s="25"/>
    </row>
    <row r="315" spans="1:49" ht="15" customHeight="1">
      <c r="A315" s="1534" t="s">
        <v>2212</v>
      </c>
      <c r="B315" s="1534"/>
      <c r="C315" s="2358" t="s">
        <v>860</v>
      </c>
      <c r="D315" s="2358"/>
      <c r="E315" s="390"/>
      <c r="F315" s="763" t="s">
        <v>2213</v>
      </c>
      <c r="G315" s="764"/>
      <c r="H315" s="764"/>
      <c r="I315" s="764"/>
      <c r="J315" s="764"/>
      <c r="K315" s="764"/>
      <c r="L315" s="764"/>
      <c r="M315" s="764"/>
      <c r="N315" s="764"/>
      <c r="O315" s="764"/>
      <c r="P315" s="764"/>
      <c r="Q315" s="764"/>
      <c r="R315" s="764"/>
      <c r="S315" s="764"/>
      <c r="T315" s="764"/>
      <c r="U315" s="764"/>
      <c r="V315" s="764"/>
      <c r="W315" s="764"/>
      <c r="X315" s="764"/>
      <c r="Y315" s="764"/>
      <c r="Z315" s="764"/>
      <c r="AA315" s="764"/>
      <c r="AB315" s="764"/>
      <c r="AC315" s="764"/>
      <c r="AD315" s="765"/>
      <c r="AE315" s="394"/>
      <c r="AF315" s="394"/>
      <c r="AG315" s="385" t="s">
        <v>2214</v>
      </c>
      <c r="AH315" s="394"/>
      <c r="AI315" s="394"/>
      <c r="AJ315" s="393"/>
      <c r="AK315" s="393"/>
      <c r="AL315" s="393"/>
      <c r="AM315" s="393"/>
      <c r="AN315" s="476"/>
      <c r="AO315" s="11"/>
    </row>
    <row r="316" spans="1:49">
      <c r="A316" s="393"/>
      <c r="B316" s="394"/>
      <c r="C316" s="393"/>
      <c r="D316" s="394"/>
      <c r="E316" s="393"/>
      <c r="F316" s="2378" t="s">
        <v>2215</v>
      </c>
      <c r="G316" s="2336"/>
      <c r="H316" s="2336"/>
      <c r="I316" s="2336"/>
      <c r="J316" s="2336"/>
      <c r="K316" s="2336"/>
      <c r="L316" s="2336"/>
      <c r="M316" s="2336"/>
      <c r="N316" s="2336"/>
      <c r="O316" s="2336"/>
      <c r="P316" s="2336"/>
      <c r="Q316" s="2336"/>
      <c r="R316" s="2336"/>
      <c r="S316" s="2336"/>
      <c r="T316" s="2336"/>
      <c r="U316" s="2336"/>
      <c r="V316" s="2336"/>
      <c r="W316" s="2336"/>
      <c r="X316" s="2336"/>
      <c r="Y316" s="2336"/>
      <c r="Z316" s="2336"/>
      <c r="AA316" s="2336"/>
      <c r="AB316" s="2336"/>
      <c r="AC316" s="2336"/>
      <c r="AD316" s="2379"/>
      <c r="AE316" s="394"/>
      <c r="AF316" s="394"/>
      <c r="AG316" s="394"/>
      <c r="AH316" s="394"/>
      <c r="AI316" s="394"/>
      <c r="AJ316" s="393"/>
      <c r="AK316" s="393"/>
      <c r="AL316" s="393"/>
      <c r="AM316" s="393"/>
      <c r="AR316" s="477"/>
    </row>
    <row r="317" spans="1:49" ht="15" customHeight="1">
      <c r="A317" s="393"/>
      <c r="B317" s="394"/>
      <c r="C317" s="393"/>
      <c r="D317" s="394"/>
      <c r="E317" s="393"/>
      <c r="F317" s="2378"/>
      <c r="G317" s="2336"/>
      <c r="H317" s="2336"/>
      <c r="I317" s="2336"/>
      <c r="J317" s="2336"/>
      <c r="K317" s="2336"/>
      <c r="L317" s="2336"/>
      <c r="M317" s="2336"/>
      <c r="N317" s="2336"/>
      <c r="O317" s="2336"/>
      <c r="P317" s="2336"/>
      <c r="Q317" s="2336"/>
      <c r="R317" s="2336"/>
      <c r="S317" s="2336"/>
      <c r="T317" s="2336"/>
      <c r="U317" s="2336"/>
      <c r="V317" s="2336"/>
      <c r="W317" s="2336"/>
      <c r="X317" s="2336"/>
      <c r="Y317" s="2336"/>
      <c r="Z317" s="2336"/>
      <c r="AA317" s="2336"/>
      <c r="AB317" s="2336"/>
      <c r="AC317" s="2336"/>
      <c r="AD317" s="2379"/>
      <c r="AE317" s="394"/>
      <c r="AF317" s="394"/>
      <c r="AG317" s="394"/>
      <c r="AH317" s="394"/>
      <c r="AI317" s="394"/>
      <c r="AJ317" s="393"/>
      <c r="AK317" s="393"/>
      <c r="AL317" s="393"/>
      <c r="AM317" s="393"/>
      <c r="AR317" s="477"/>
    </row>
    <row r="318" spans="1:49">
      <c r="A318" s="393"/>
      <c r="B318" s="394"/>
      <c r="C318" s="393"/>
      <c r="D318" s="394"/>
      <c r="E318" s="393"/>
      <c r="F318" s="2378"/>
      <c r="G318" s="2336"/>
      <c r="H318" s="2336"/>
      <c r="I318" s="2336"/>
      <c r="J318" s="2336"/>
      <c r="K318" s="2336"/>
      <c r="L318" s="2336"/>
      <c r="M318" s="2336"/>
      <c r="N318" s="2336"/>
      <c r="O318" s="2336"/>
      <c r="P318" s="2336"/>
      <c r="Q318" s="2336"/>
      <c r="R318" s="2336"/>
      <c r="S318" s="2336"/>
      <c r="T318" s="2336"/>
      <c r="U318" s="2336"/>
      <c r="V318" s="2336"/>
      <c r="W318" s="2336"/>
      <c r="X318" s="2336"/>
      <c r="Y318" s="2336"/>
      <c r="Z318" s="2336"/>
      <c r="AA318" s="2336"/>
      <c r="AB318" s="2336"/>
      <c r="AC318" s="2336"/>
      <c r="AD318" s="2379"/>
      <c r="AE318" s="394"/>
      <c r="AF318" s="394"/>
      <c r="AG318" s="394"/>
      <c r="AH318" s="394"/>
      <c r="AI318" s="394"/>
      <c r="AJ318" s="393"/>
      <c r="AK318" s="393"/>
      <c r="AL318" s="393"/>
      <c r="AM318" s="393"/>
      <c r="AP318" s="445"/>
      <c r="AQ318" s="413"/>
      <c r="AR318" s="477"/>
    </row>
    <row r="319" spans="1:49" ht="11.25" customHeight="1">
      <c r="A319" s="393"/>
      <c r="B319" s="394"/>
      <c r="C319" s="393"/>
      <c r="D319" s="394"/>
      <c r="E319" s="393"/>
      <c r="F319" s="2380"/>
      <c r="G319" s="2381"/>
      <c r="H319" s="2381"/>
      <c r="I319" s="2381"/>
      <c r="J319" s="2381"/>
      <c r="K319" s="2381"/>
      <c r="L319" s="2381"/>
      <c r="M319" s="2381"/>
      <c r="N319" s="2381"/>
      <c r="O319" s="2381"/>
      <c r="P319" s="2381"/>
      <c r="Q319" s="2381"/>
      <c r="R319" s="2381"/>
      <c r="S319" s="2381"/>
      <c r="T319" s="2381"/>
      <c r="U319" s="2381"/>
      <c r="V319" s="2381"/>
      <c r="W319" s="2381"/>
      <c r="X319" s="2381"/>
      <c r="Y319" s="2381"/>
      <c r="Z319" s="2381"/>
      <c r="AA319" s="2381"/>
      <c r="AB319" s="2381"/>
      <c r="AC319" s="2381"/>
      <c r="AD319" s="2506"/>
      <c r="AE319" s="394"/>
      <c r="AF319" s="394"/>
      <c r="AG319" s="394"/>
      <c r="AH319" s="394"/>
      <c r="AI319" s="394"/>
      <c r="AJ319" s="393"/>
      <c r="AK319" s="393"/>
      <c r="AL319" s="393"/>
      <c r="AM319" s="393"/>
      <c r="AP319" s="445"/>
      <c r="AQ319" s="413"/>
      <c r="AR319" s="477"/>
    </row>
    <row r="320" spans="1:49">
      <c r="A320" s="393"/>
      <c r="B320" s="394"/>
      <c r="C320" s="394"/>
      <c r="D320" s="394"/>
      <c r="E320" s="394"/>
      <c r="F320" s="394"/>
      <c r="G320" s="394"/>
      <c r="H320" s="394"/>
      <c r="I320" s="394"/>
      <c r="J320" s="394"/>
      <c r="K320" s="394"/>
      <c r="L320" s="394"/>
      <c r="M320" s="394"/>
      <c r="N320" s="394"/>
      <c r="O320" s="394"/>
      <c r="P320" s="394"/>
      <c r="Q320" s="394"/>
      <c r="R320" s="394"/>
      <c r="S320" s="394"/>
      <c r="T320" s="394"/>
      <c r="U320" s="394"/>
      <c r="V320" s="394"/>
      <c r="W320" s="394"/>
      <c r="X320" s="394"/>
      <c r="Y320" s="394"/>
      <c r="Z320" s="394"/>
      <c r="AA320" s="394"/>
      <c r="AB320" s="394"/>
      <c r="AC320" s="394"/>
      <c r="AD320" s="394"/>
      <c r="AE320" s="394"/>
      <c r="AF320" s="394"/>
      <c r="AG320" s="394"/>
      <c r="AH320" s="394"/>
      <c r="AI320" s="394"/>
      <c r="AJ320" s="393"/>
      <c r="AK320" s="393"/>
      <c r="AL320" s="393"/>
      <c r="AM320" s="393"/>
      <c r="AP320" s="445"/>
      <c r="AQ320" s="413"/>
      <c r="AR320" s="477"/>
    </row>
    <row r="321" spans="1:44" hidden="1">
      <c r="A321" s="393"/>
      <c r="B321" s="394"/>
      <c r="C321" s="394"/>
      <c r="D321" s="394"/>
      <c r="E321" s="394"/>
      <c r="F321" s="394"/>
      <c r="G321" s="394"/>
      <c r="H321" s="394"/>
      <c r="I321" s="394"/>
      <c r="J321" s="394"/>
      <c r="K321" s="394"/>
      <c r="L321" s="394"/>
      <c r="M321" s="394"/>
      <c r="N321" s="394"/>
      <c r="O321" s="394"/>
      <c r="P321" s="394"/>
      <c r="Q321" s="394"/>
      <c r="R321" s="394"/>
      <c r="S321" s="394"/>
      <c r="T321" s="394"/>
      <c r="U321" s="394"/>
      <c r="V321" s="394"/>
      <c r="W321" s="394"/>
      <c r="X321" s="394"/>
      <c r="Y321" s="394"/>
      <c r="Z321" s="394"/>
      <c r="AA321" s="394"/>
      <c r="AB321" s="394"/>
      <c r="AC321" s="394"/>
      <c r="AD321" s="394"/>
      <c r="AE321" s="394"/>
      <c r="AF321" s="394"/>
      <c r="AG321" s="394"/>
      <c r="AH321" s="394"/>
      <c r="AI321" s="394"/>
      <c r="AJ321" s="393"/>
      <c r="AK321" s="393"/>
      <c r="AL321" s="393"/>
      <c r="AM321" s="393"/>
      <c r="AP321" s="445"/>
      <c r="AQ321" s="413"/>
      <c r="AR321" s="477"/>
    </row>
    <row r="322" spans="1:44" hidden="1">
      <c r="A322" s="393"/>
      <c r="B322" s="394"/>
      <c r="C322" s="394"/>
      <c r="D322" s="394"/>
      <c r="E322" s="394"/>
      <c r="F322" s="394"/>
      <c r="G322" s="394"/>
      <c r="H322" s="394"/>
      <c r="I322" s="394"/>
      <c r="J322" s="394"/>
      <c r="K322" s="394"/>
      <c r="L322" s="394"/>
      <c r="M322" s="394"/>
      <c r="N322" s="394"/>
      <c r="O322" s="394"/>
      <c r="P322" s="394"/>
      <c r="Q322" s="394"/>
      <c r="R322" s="394"/>
      <c r="S322" s="394"/>
      <c r="T322" s="394"/>
      <c r="U322" s="394"/>
      <c r="V322" s="394"/>
      <c r="W322" s="394"/>
      <c r="X322" s="394"/>
      <c r="Y322" s="394"/>
      <c r="Z322" s="394"/>
      <c r="AA322" s="394"/>
      <c r="AB322" s="394"/>
      <c r="AC322" s="394"/>
      <c r="AD322" s="394"/>
      <c r="AE322" s="394"/>
      <c r="AF322" s="394"/>
      <c r="AG322" s="394"/>
      <c r="AH322" s="394"/>
      <c r="AI322" s="394"/>
      <c r="AJ322" s="393"/>
      <c r="AK322" s="393"/>
      <c r="AL322" s="393"/>
      <c r="AM322" s="393"/>
      <c r="AN322" s="44"/>
      <c r="AO322" s="11"/>
    </row>
    <row r="323" spans="1:44" hidden="1">
      <c r="A323" s="1534" t="s">
        <v>2216</v>
      </c>
      <c r="B323" s="1534"/>
      <c r="C323" s="2358" t="s">
        <v>829</v>
      </c>
      <c r="D323" s="2358"/>
      <c r="E323" s="390"/>
      <c r="F323" s="475" t="s">
        <v>2217</v>
      </c>
      <c r="G323" s="478"/>
      <c r="H323" s="478"/>
      <c r="I323" s="478"/>
      <c r="J323" s="478"/>
      <c r="K323" s="478"/>
      <c r="L323" s="478"/>
      <c r="M323" s="478"/>
      <c r="N323" s="478"/>
      <c r="O323" s="478"/>
      <c r="P323" s="478"/>
      <c r="Q323" s="478"/>
      <c r="R323" s="478"/>
      <c r="S323" s="478"/>
      <c r="T323" s="478"/>
      <c r="U323" s="478"/>
      <c r="V323" s="478"/>
      <c r="W323" s="478"/>
      <c r="X323" s="478"/>
      <c r="Y323" s="478"/>
      <c r="Z323" s="478"/>
      <c r="AA323" s="478"/>
      <c r="AB323" s="478"/>
      <c r="AC323" s="478"/>
      <c r="AD323" s="479"/>
      <c r="AE323" s="394"/>
      <c r="AF323" s="394"/>
      <c r="AG323" s="385" t="s">
        <v>2214</v>
      </c>
      <c r="AH323" s="394"/>
      <c r="AI323" s="394"/>
      <c r="AJ323" s="393"/>
      <c r="AK323" s="393"/>
      <c r="AL323" s="393"/>
      <c r="AM323" s="393"/>
      <c r="AN323" s="44"/>
      <c r="AO323" s="11"/>
    </row>
    <row r="324" spans="1:44" hidden="1">
      <c r="A324" s="1088"/>
      <c r="B324" s="1088"/>
      <c r="C324" s="1173"/>
      <c r="D324" s="1173"/>
      <c r="E324" s="390"/>
      <c r="F324" s="2378" t="s">
        <v>2218</v>
      </c>
      <c r="G324" s="2336"/>
      <c r="H324" s="2336"/>
      <c r="I324" s="2336"/>
      <c r="J324" s="2336"/>
      <c r="K324" s="2336"/>
      <c r="L324" s="2336"/>
      <c r="M324" s="2336"/>
      <c r="N324" s="2336"/>
      <c r="O324" s="2336"/>
      <c r="P324" s="2336"/>
      <c r="Q324" s="2336"/>
      <c r="R324" s="2336"/>
      <c r="S324" s="2336"/>
      <c r="T324" s="2336"/>
      <c r="U324" s="2336"/>
      <c r="V324" s="2336"/>
      <c r="W324" s="2336"/>
      <c r="X324" s="2336"/>
      <c r="Y324" s="2336"/>
      <c r="Z324" s="2336"/>
      <c r="AA324" s="2336"/>
      <c r="AB324" s="2336"/>
      <c r="AC324" s="2336"/>
      <c r="AD324" s="2379"/>
      <c r="AE324" s="394"/>
      <c r="AF324" s="394"/>
      <c r="AG324" s="385"/>
      <c r="AH324" s="394"/>
      <c r="AI324" s="394"/>
      <c r="AJ324" s="393"/>
      <c r="AK324" s="393"/>
      <c r="AL324" s="393"/>
      <c r="AM324" s="393"/>
      <c r="AN324" s="44"/>
      <c r="AO324" s="11"/>
      <c r="AP324" s="397" t="s">
        <v>1013</v>
      </c>
    </row>
    <row r="325" spans="1:44" hidden="1">
      <c r="F325" s="2378"/>
      <c r="G325" s="2336"/>
      <c r="H325" s="2336"/>
      <c r="I325" s="2336"/>
      <c r="J325" s="2336"/>
      <c r="K325" s="2336"/>
      <c r="L325" s="2336"/>
      <c r="M325" s="2336"/>
      <c r="N325" s="2336"/>
      <c r="O325" s="2336"/>
      <c r="P325" s="2336"/>
      <c r="Q325" s="2336"/>
      <c r="R325" s="2336"/>
      <c r="S325" s="2336"/>
      <c r="T325" s="2336"/>
      <c r="U325" s="2336"/>
      <c r="V325" s="2336"/>
      <c r="W325" s="2336"/>
      <c r="X325" s="2336"/>
      <c r="Y325" s="2336"/>
      <c r="Z325" s="2336"/>
      <c r="AA325" s="2336"/>
      <c r="AB325" s="2336"/>
      <c r="AC325" s="2336"/>
      <c r="AD325" s="2379"/>
      <c r="AE325" s="394"/>
      <c r="AF325" s="394"/>
      <c r="AH325" s="394"/>
      <c r="AI325" s="394"/>
      <c r="AJ325" s="393"/>
      <c r="AK325" s="393"/>
      <c r="AL325" s="393"/>
      <c r="AM325" s="393"/>
      <c r="AN325" s="44"/>
      <c r="AO325" s="11"/>
      <c r="AP325" s="397" t="s">
        <v>2219</v>
      </c>
    </row>
    <row r="326" spans="1:44" hidden="1">
      <c r="A326" s="393"/>
      <c r="B326" s="394"/>
      <c r="C326" s="1173"/>
      <c r="D326" s="1173"/>
      <c r="E326" s="390"/>
      <c r="F326" s="480" t="s">
        <v>2220</v>
      </c>
      <c r="G326" s="490"/>
      <c r="H326" s="490"/>
      <c r="I326" s="490"/>
      <c r="J326" s="490"/>
      <c r="K326" s="490"/>
      <c r="L326" s="490"/>
      <c r="M326" s="490"/>
      <c r="N326" s="490"/>
      <c r="O326" s="490"/>
      <c r="P326" s="490"/>
      <c r="Q326" s="490"/>
      <c r="R326" s="490"/>
      <c r="S326" s="490"/>
      <c r="T326" s="490"/>
      <c r="U326" s="490"/>
      <c r="V326" s="490"/>
      <c r="W326" s="490"/>
      <c r="X326" s="490"/>
      <c r="Y326" s="490"/>
      <c r="Z326" s="490"/>
      <c r="AA326" s="490"/>
      <c r="AB326" s="490"/>
      <c r="AC326" s="490"/>
      <c r="AD326" s="798"/>
      <c r="AE326" s="394"/>
      <c r="AF326" s="394"/>
      <c r="AG326" s="385"/>
      <c r="AH326" s="394"/>
      <c r="AI326" s="394"/>
      <c r="AJ326" s="393"/>
      <c r="AK326" s="393"/>
      <c r="AL326" s="393"/>
      <c r="AM326" s="393"/>
      <c r="AN326" s="44"/>
      <c r="AO326" s="11"/>
      <c r="AP326" s="397" t="s">
        <v>2221</v>
      </c>
    </row>
    <row r="327" spans="1:44" hidden="1">
      <c r="A327" s="393"/>
      <c r="B327" s="394"/>
      <c r="C327" s="1173"/>
      <c r="D327" s="1173"/>
      <c r="E327" s="390"/>
      <c r="F327" s="480"/>
      <c r="G327" s="490"/>
      <c r="H327" s="490"/>
      <c r="I327" s="490"/>
      <c r="J327" s="490"/>
      <c r="K327" s="490"/>
      <c r="L327" s="490"/>
      <c r="M327" s="490"/>
      <c r="N327" s="490"/>
      <c r="O327" s="490"/>
      <c r="P327" s="490"/>
      <c r="Q327" s="490"/>
      <c r="R327" s="490"/>
      <c r="S327" s="490"/>
      <c r="T327" s="490"/>
      <c r="U327" s="490"/>
      <c r="V327" s="490"/>
      <c r="W327" s="490"/>
      <c r="X327" s="490"/>
      <c r="Y327" s="490"/>
      <c r="Z327" s="490"/>
      <c r="AA327" s="490"/>
      <c r="AB327" s="490"/>
      <c r="AC327" s="490"/>
      <c r="AD327" s="798"/>
      <c r="AE327" s="394"/>
      <c r="AF327" s="394"/>
      <c r="AG327" s="385"/>
      <c r="AH327" s="394"/>
      <c r="AI327" s="394"/>
      <c r="AJ327" s="393"/>
      <c r="AK327" s="393"/>
      <c r="AL327" s="393"/>
      <c r="AM327" s="393"/>
      <c r="AN327" s="44"/>
      <c r="AO327" s="11"/>
      <c r="AP327" s="397" t="s">
        <v>2222</v>
      </c>
    </row>
    <row r="328" spans="1:44" ht="12.75" hidden="1" customHeight="1">
      <c r="A328" s="393"/>
      <c r="B328" s="394"/>
      <c r="C328" s="1173"/>
      <c r="D328" s="1173"/>
      <c r="E328" s="390"/>
      <c r="F328" s="480"/>
      <c r="G328" s="474"/>
      <c r="H328" s="474"/>
      <c r="I328" s="474"/>
      <c r="J328" s="474"/>
      <c r="K328" s="474"/>
      <c r="L328" s="474"/>
      <c r="M328" s="474"/>
      <c r="N328" s="474"/>
      <c r="O328" s="474"/>
      <c r="P328" s="474"/>
      <c r="Q328" s="474"/>
      <c r="R328" s="474"/>
      <c r="S328" s="474"/>
      <c r="T328" s="474"/>
      <c r="U328" s="474"/>
      <c r="V328" s="474"/>
      <c r="W328" s="474"/>
      <c r="X328" s="474"/>
      <c r="Y328" s="474"/>
      <c r="Z328" s="474"/>
      <c r="AA328" s="474"/>
      <c r="AB328" s="474"/>
      <c r="AC328" s="474"/>
      <c r="AD328" s="481"/>
      <c r="AE328" s="394"/>
      <c r="AF328" s="394"/>
      <c r="AG328" s="385"/>
      <c r="AH328" s="394"/>
      <c r="AI328" s="394"/>
      <c r="AJ328" s="393"/>
      <c r="AK328" s="393"/>
      <c r="AL328" s="393"/>
      <c r="AM328" s="393"/>
      <c r="AN328" s="44"/>
      <c r="AO328" s="11"/>
      <c r="AP328" s="23"/>
    </row>
    <row r="329" spans="1:44" ht="12.75" hidden="1" customHeight="1">
      <c r="A329" s="393"/>
      <c r="B329" s="394"/>
      <c r="C329" s="1173"/>
      <c r="D329" s="1173"/>
      <c r="E329" s="390"/>
      <c r="F329" s="2486" t="s">
        <v>1013</v>
      </c>
      <c r="G329" s="2487"/>
      <c r="H329" s="2487"/>
      <c r="I329" s="2487"/>
      <c r="J329" s="2487"/>
      <c r="K329" s="2487"/>
      <c r="L329" s="2487"/>
      <c r="M329" s="2487"/>
      <c r="N329" s="2487"/>
      <c r="O329" s="2487"/>
      <c r="P329" s="2487"/>
      <c r="Q329" s="2487"/>
      <c r="R329" s="2487"/>
      <c r="S329" s="2487"/>
      <c r="T329" s="2487"/>
      <c r="U329" s="2487"/>
      <c r="V329" s="2487"/>
      <c r="W329" s="2487"/>
      <c r="X329" s="2487"/>
      <c r="Y329" s="2487"/>
      <c r="Z329" s="2487"/>
      <c r="AA329" s="2487"/>
      <c r="AB329" s="2487"/>
      <c r="AC329" s="2487"/>
      <c r="AD329" s="2488"/>
      <c r="AE329" s="474"/>
      <c r="AF329" s="474"/>
      <c r="AG329" s="474"/>
      <c r="AH329" s="474"/>
      <c r="AI329" s="474"/>
      <c r="AJ329" s="474"/>
      <c r="AK329" s="474"/>
      <c r="AL329" s="393"/>
      <c r="AM329" s="393"/>
      <c r="AN329" s="44"/>
      <c r="AO329" s="11"/>
      <c r="AP329" s="23"/>
    </row>
    <row r="330" spans="1:44" hidden="1">
      <c r="A330" s="393"/>
      <c r="B330" s="394"/>
      <c r="C330" s="1173"/>
      <c r="D330" s="1173"/>
      <c r="E330" s="390"/>
      <c r="F330" s="2486"/>
      <c r="G330" s="2487"/>
      <c r="H330" s="2487"/>
      <c r="I330" s="2487"/>
      <c r="J330" s="2487"/>
      <c r="K330" s="2487"/>
      <c r="L330" s="2487"/>
      <c r="M330" s="2487"/>
      <c r="N330" s="2487"/>
      <c r="O330" s="2487"/>
      <c r="P330" s="2487"/>
      <c r="Q330" s="2487"/>
      <c r="R330" s="2487"/>
      <c r="S330" s="2487"/>
      <c r="T330" s="2487"/>
      <c r="U330" s="2487"/>
      <c r="V330" s="2487"/>
      <c r="W330" s="2487"/>
      <c r="X330" s="2487"/>
      <c r="Y330" s="2487"/>
      <c r="Z330" s="2487"/>
      <c r="AA330" s="2487"/>
      <c r="AB330" s="2487"/>
      <c r="AC330" s="2487"/>
      <c r="AD330" s="2488"/>
      <c r="AE330" s="394"/>
      <c r="AF330" s="394"/>
      <c r="AG330" s="385"/>
      <c r="AH330" s="394"/>
      <c r="AI330" s="394"/>
      <c r="AJ330" s="393"/>
      <c r="AK330" s="393"/>
      <c r="AL330" s="393"/>
      <c r="AM330" s="393"/>
      <c r="AN330" s="44"/>
      <c r="AO330" s="11"/>
      <c r="AP330" s="23"/>
    </row>
    <row r="331" spans="1:44" hidden="1">
      <c r="A331" s="393"/>
      <c r="B331" s="394"/>
      <c r="C331" s="1173"/>
      <c r="D331" s="1173"/>
      <c r="E331" s="390"/>
      <c r="F331" s="2486"/>
      <c r="G331" s="2487"/>
      <c r="H331" s="2487"/>
      <c r="I331" s="2487"/>
      <c r="J331" s="2487"/>
      <c r="K331" s="2487"/>
      <c r="L331" s="2487"/>
      <c r="M331" s="2487"/>
      <c r="N331" s="2487"/>
      <c r="O331" s="2487"/>
      <c r="P331" s="2487"/>
      <c r="Q331" s="2487"/>
      <c r="R331" s="2487"/>
      <c r="S331" s="2487"/>
      <c r="T331" s="2487"/>
      <c r="U331" s="2487"/>
      <c r="V331" s="2487"/>
      <c r="W331" s="2487"/>
      <c r="X331" s="2487"/>
      <c r="Y331" s="2487"/>
      <c r="Z331" s="2487"/>
      <c r="AA331" s="2487"/>
      <c r="AB331" s="2487"/>
      <c r="AC331" s="2487"/>
      <c r="AD331" s="2488"/>
      <c r="AE331" s="394"/>
      <c r="AF331" s="394"/>
      <c r="AG331" s="385"/>
      <c r="AH331" s="394"/>
      <c r="AI331" s="394"/>
      <c r="AJ331" s="393"/>
      <c r="AK331" s="393"/>
      <c r="AL331" s="393"/>
      <c r="AM331" s="393"/>
      <c r="AN331" s="44"/>
      <c r="AO331" s="11"/>
      <c r="AP331" s="23"/>
    </row>
    <row r="332" spans="1:44" hidden="1">
      <c r="A332" s="393"/>
      <c r="B332" s="394"/>
      <c r="C332" s="1173"/>
      <c r="D332" s="1173"/>
      <c r="E332" s="390"/>
      <c r="F332" s="2486"/>
      <c r="G332" s="2487"/>
      <c r="H332" s="2487"/>
      <c r="I332" s="2487"/>
      <c r="J332" s="2487"/>
      <c r="K332" s="2487"/>
      <c r="L332" s="2487"/>
      <c r="M332" s="2487"/>
      <c r="N332" s="2487"/>
      <c r="O332" s="2487"/>
      <c r="P332" s="2487"/>
      <c r="Q332" s="2487"/>
      <c r="R332" s="2487"/>
      <c r="S332" s="2487"/>
      <c r="T332" s="2487"/>
      <c r="U332" s="2487"/>
      <c r="V332" s="2487"/>
      <c r="W332" s="2487"/>
      <c r="X332" s="2487"/>
      <c r="Y332" s="2487"/>
      <c r="Z332" s="2487"/>
      <c r="AA332" s="2487"/>
      <c r="AB332" s="2487"/>
      <c r="AC332" s="2487"/>
      <c r="AD332" s="2488"/>
      <c r="AE332" s="394"/>
      <c r="AF332" s="394"/>
      <c r="AG332" s="385"/>
      <c r="AH332" s="394"/>
      <c r="AI332" s="394"/>
      <c r="AJ332" s="393"/>
      <c r="AK332" s="393"/>
      <c r="AL332" s="393"/>
      <c r="AM332" s="393"/>
      <c r="AN332" s="44"/>
      <c r="AO332" s="11"/>
      <c r="AP332" s="23"/>
    </row>
    <row r="333" spans="1:44" hidden="1">
      <c r="A333" s="393"/>
      <c r="B333" s="394"/>
      <c r="C333" s="1173"/>
      <c r="D333" s="1173"/>
      <c r="E333" s="390"/>
      <c r="F333" s="2489"/>
      <c r="G333" s="2490"/>
      <c r="H333" s="2490"/>
      <c r="I333" s="2490"/>
      <c r="J333" s="2490"/>
      <c r="K333" s="2490"/>
      <c r="L333" s="2490"/>
      <c r="M333" s="2490"/>
      <c r="N333" s="2490"/>
      <c r="O333" s="2490"/>
      <c r="P333" s="2490"/>
      <c r="Q333" s="2490"/>
      <c r="R333" s="2490"/>
      <c r="S333" s="2490"/>
      <c r="T333" s="2490"/>
      <c r="U333" s="2490"/>
      <c r="V333" s="2490"/>
      <c r="W333" s="2490"/>
      <c r="X333" s="2490"/>
      <c r="Y333" s="2490"/>
      <c r="Z333" s="2490"/>
      <c r="AA333" s="2490"/>
      <c r="AB333" s="2490"/>
      <c r="AC333" s="2490"/>
      <c r="AD333" s="2491"/>
      <c r="AE333" s="394"/>
      <c r="AF333" s="394"/>
      <c r="AG333" s="385"/>
      <c r="AH333" s="394"/>
      <c r="AI333" s="394"/>
      <c r="AJ333" s="393"/>
      <c r="AK333" s="393"/>
      <c r="AL333" s="393"/>
      <c r="AM333" s="393"/>
      <c r="AN333" s="44"/>
      <c r="AO333" s="11"/>
      <c r="AP333" s="23"/>
    </row>
    <row r="334" spans="1:44" hidden="1">
      <c r="A334" s="393"/>
      <c r="B334" s="394"/>
      <c r="C334" s="1173"/>
      <c r="D334" s="1173"/>
      <c r="E334" s="390"/>
      <c r="F334" s="766"/>
      <c r="G334" s="474"/>
      <c r="H334" s="474"/>
      <c r="I334" s="474"/>
      <c r="J334" s="474"/>
      <c r="K334" s="474"/>
      <c r="L334" s="474"/>
      <c r="M334" s="474"/>
      <c r="N334" s="474"/>
      <c r="O334" s="474"/>
      <c r="P334" s="474"/>
      <c r="Q334" s="474"/>
      <c r="R334" s="474"/>
      <c r="S334" s="474"/>
      <c r="T334" s="474"/>
      <c r="U334" s="474"/>
      <c r="V334" s="474"/>
      <c r="W334" s="474"/>
      <c r="X334" s="474"/>
      <c r="Y334" s="474"/>
      <c r="Z334" s="474"/>
      <c r="AA334" s="474"/>
      <c r="AB334" s="474"/>
      <c r="AC334" s="474"/>
      <c r="AD334" s="481"/>
      <c r="AE334" s="394"/>
      <c r="AF334" s="394"/>
      <c r="AG334" s="385"/>
      <c r="AH334" s="394"/>
      <c r="AI334" s="394"/>
      <c r="AJ334" s="393"/>
      <c r="AK334" s="393"/>
      <c r="AL334" s="393"/>
      <c r="AM334" s="393"/>
      <c r="AN334" s="44"/>
      <c r="AO334" s="11"/>
      <c r="AP334" s="23"/>
    </row>
    <row r="335" spans="1:44" hidden="1">
      <c r="A335" s="393"/>
      <c r="B335" s="394"/>
      <c r="C335" s="1173"/>
      <c r="D335" s="1173"/>
      <c r="E335" s="390"/>
      <c r="F335" s="482" t="s">
        <v>2223</v>
      </c>
      <c r="G335" s="394"/>
      <c r="H335" s="394"/>
      <c r="I335" s="394"/>
      <c r="J335" s="394"/>
      <c r="K335" s="394"/>
      <c r="L335" s="394"/>
      <c r="M335" s="394"/>
      <c r="N335" s="394"/>
      <c r="O335" s="394"/>
      <c r="P335" s="394"/>
      <c r="Q335" s="394"/>
      <c r="R335" s="394"/>
      <c r="S335" s="394"/>
      <c r="T335" s="394"/>
      <c r="U335" s="394"/>
      <c r="V335" s="394"/>
      <c r="W335" s="394"/>
      <c r="X335" s="394"/>
      <c r="Y335" s="394"/>
      <c r="Z335" s="394"/>
      <c r="AA335" s="394"/>
      <c r="AB335" s="394"/>
      <c r="AC335" s="394"/>
      <c r="AD335" s="483"/>
      <c r="AE335" s="394"/>
      <c r="AF335" s="394"/>
      <c r="AG335" s="385"/>
      <c r="AH335" s="394"/>
      <c r="AI335" s="394"/>
      <c r="AJ335" s="393"/>
      <c r="AK335" s="393"/>
      <c r="AL335" s="393"/>
      <c r="AM335" s="393"/>
      <c r="AN335" s="44"/>
      <c r="AO335" s="11"/>
      <c r="AP335" s="23"/>
    </row>
    <row r="336" spans="1:44" hidden="1">
      <c r="A336" s="393"/>
      <c r="B336" s="394"/>
      <c r="C336" s="1173"/>
      <c r="D336" s="1173"/>
      <c r="E336" s="390"/>
      <c r="F336" s="482"/>
      <c r="G336" s="394"/>
      <c r="H336" s="394"/>
      <c r="I336" s="394"/>
      <c r="J336" s="394"/>
      <c r="K336" s="394"/>
      <c r="L336" s="394"/>
      <c r="M336" s="394"/>
      <c r="N336" s="394"/>
      <c r="O336" s="394"/>
      <c r="P336" s="394"/>
      <c r="Q336" s="394"/>
      <c r="R336" s="394"/>
      <c r="S336" s="394"/>
      <c r="T336" s="394"/>
      <c r="U336" s="394"/>
      <c r="V336" s="394"/>
      <c r="W336" s="394"/>
      <c r="X336" s="394"/>
      <c r="Y336" s="394"/>
      <c r="Z336" s="394"/>
      <c r="AA336" s="394"/>
      <c r="AB336" s="394"/>
      <c r="AC336" s="394"/>
      <c r="AD336" s="483"/>
      <c r="AE336" s="394"/>
      <c r="AF336" s="394"/>
      <c r="AG336" s="385"/>
      <c r="AH336" s="394"/>
      <c r="AI336" s="394"/>
      <c r="AJ336" s="393"/>
      <c r="AK336" s="393"/>
      <c r="AL336" s="393"/>
      <c r="AM336" s="393"/>
      <c r="AN336" s="44"/>
      <c r="AO336" s="11"/>
      <c r="AP336" s="397" t="s">
        <v>1013</v>
      </c>
    </row>
    <row r="337" spans="1:42" ht="12.75" hidden="1" customHeight="1">
      <c r="A337" s="393"/>
      <c r="B337" s="394"/>
      <c r="C337" s="1173"/>
      <c r="D337" s="1173"/>
      <c r="E337" s="390"/>
      <c r="F337" s="1145"/>
      <c r="G337" s="1146" t="s">
        <v>22</v>
      </c>
      <c r="H337" s="1146"/>
      <c r="I337" s="2492" t="s">
        <v>1013</v>
      </c>
      <c r="J337" s="2492"/>
      <c r="K337" s="2492"/>
      <c r="L337" s="2492"/>
      <c r="M337" s="2492"/>
      <c r="N337" s="2492"/>
      <c r="O337" s="2492"/>
      <c r="P337" s="2492"/>
      <c r="Q337" s="2492"/>
      <c r="R337" s="2492"/>
      <c r="S337" s="2492"/>
      <c r="T337" s="2492"/>
      <c r="U337" s="2492"/>
      <c r="V337" s="2492"/>
      <c r="W337" s="2492"/>
      <c r="X337" s="2492"/>
      <c r="Y337" s="2492"/>
      <c r="Z337" s="2492"/>
      <c r="AA337" s="2492"/>
      <c r="AB337" s="2492"/>
      <c r="AC337" s="2492"/>
      <c r="AD337" s="2493"/>
      <c r="AE337" s="394"/>
      <c r="AF337" s="394"/>
      <c r="AG337" s="385"/>
      <c r="AH337" s="394"/>
      <c r="AI337" s="394"/>
      <c r="AJ337" s="393"/>
      <c r="AK337" s="393"/>
      <c r="AL337" s="393"/>
      <c r="AM337" s="393"/>
      <c r="AN337" s="44"/>
      <c r="AO337" s="11"/>
      <c r="AP337" s="397" t="s">
        <v>2224</v>
      </c>
    </row>
    <row r="338" spans="1:42" hidden="1">
      <c r="A338" s="393"/>
      <c r="B338" s="394"/>
      <c r="C338" s="1173"/>
      <c r="D338" s="1173"/>
      <c r="E338" s="390"/>
      <c r="F338" s="1145"/>
      <c r="G338" s="1146"/>
      <c r="H338" s="1146"/>
      <c r="I338" s="2492"/>
      <c r="J338" s="2492"/>
      <c r="K338" s="2492"/>
      <c r="L338" s="2492"/>
      <c r="M338" s="2492"/>
      <c r="N338" s="2492"/>
      <c r="O338" s="2492"/>
      <c r="P338" s="2492"/>
      <c r="Q338" s="2492"/>
      <c r="R338" s="2492"/>
      <c r="S338" s="2492"/>
      <c r="T338" s="2492"/>
      <c r="U338" s="2492"/>
      <c r="V338" s="2492"/>
      <c r="W338" s="2492"/>
      <c r="X338" s="2492"/>
      <c r="Y338" s="2492"/>
      <c r="Z338" s="2492"/>
      <c r="AA338" s="2492"/>
      <c r="AB338" s="2492"/>
      <c r="AC338" s="2492"/>
      <c r="AD338" s="2493"/>
      <c r="AE338" s="394"/>
      <c r="AF338" s="394"/>
      <c r="AG338" s="385"/>
      <c r="AH338" s="394"/>
      <c r="AI338" s="394"/>
      <c r="AJ338" s="393"/>
      <c r="AK338" s="393"/>
      <c r="AL338" s="393"/>
      <c r="AM338" s="393"/>
      <c r="AN338" s="44"/>
      <c r="AO338" s="11"/>
      <c r="AP338" s="397" t="s">
        <v>2225</v>
      </c>
    </row>
    <row r="339" spans="1:42" hidden="1">
      <c r="A339" s="393"/>
      <c r="B339" s="394"/>
      <c r="C339" s="1156"/>
      <c r="D339" s="1156"/>
      <c r="E339" s="390"/>
      <c r="F339" s="1145"/>
      <c r="G339" s="1146"/>
      <c r="H339" s="1146"/>
      <c r="I339" s="2492"/>
      <c r="J339" s="2492"/>
      <c r="K339" s="2492"/>
      <c r="L339" s="2492"/>
      <c r="M339" s="2492"/>
      <c r="N339" s="2492"/>
      <c r="O339" s="2492"/>
      <c r="P339" s="2492"/>
      <c r="Q339" s="2492"/>
      <c r="R339" s="2492"/>
      <c r="S339" s="2492"/>
      <c r="T339" s="2492"/>
      <c r="U339" s="2492"/>
      <c r="V339" s="2492"/>
      <c r="W339" s="2492"/>
      <c r="X339" s="2492"/>
      <c r="Y339" s="2492"/>
      <c r="Z339" s="2492"/>
      <c r="AA339" s="2492"/>
      <c r="AB339" s="2492"/>
      <c r="AC339" s="2492"/>
      <c r="AD339" s="2493"/>
      <c r="AE339" s="394"/>
      <c r="AF339" s="394"/>
      <c r="AG339" s="385"/>
      <c r="AH339" s="394"/>
      <c r="AI339" s="394"/>
      <c r="AJ339" s="393"/>
      <c r="AK339" s="393"/>
      <c r="AL339" s="393"/>
      <c r="AM339" s="393"/>
      <c r="AN339" s="44"/>
      <c r="AO339" s="11"/>
      <c r="AP339" s="397" t="s">
        <v>2226</v>
      </c>
    </row>
    <row r="340" spans="1:42" hidden="1">
      <c r="A340" s="393"/>
      <c r="B340" s="394"/>
      <c r="C340" s="1156"/>
      <c r="D340" s="1156"/>
      <c r="E340" s="390"/>
      <c r="F340" s="482"/>
      <c r="G340" s="394"/>
      <c r="H340" s="394"/>
      <c r="I340" s="2494"/>
      <c r="J340" s="2494"/>
      <c r="K340" s="2494"/>
      <c r="L340" s="2494"/>
      <c r="M340" s="2494"/>
      <c r="N340" s="2494"/>
      <c r="O340" s="2494"/>
      <c r="P340" s="2494"/>
      <c r="Q340" s="2494"/>
      <c r="R340" s="2494"/>
      <c r="S340" s="2494"/>
      <c r="T340" s="2494"/>
      <c r="U340" s="2494"/>
      <c r="V340" s="2494"/>
      <c r="W340" s="2494"/>
      <c r="X340" s="2494"/>
      <c r="Y340" s="2494"/>
      <c r="Z340" s="2494"/>
      <c r="AA340" s="2494"/>
      <c r="AB340" s="2494"/>
      <c r="AC340" s="2494"/>
      <c r="AD340" s="2495"/>
      <c r="AE340" s="394"/>
      <c r="AF340" s="394"/>
      <c r="AG340" s="385"/>
      <c r="AH340" s="394"/>
      <c r="AI340" s="394"/>
      <c r="AJ340" s="393"/>
      <c r="AK340" s="393"/>
      <c r="AL340" s="393"/>
      <c r="AM340" s="393"/>
      <c r="AN340" s="44"/>
      <c r="AO340" s="11"/>
      <c r="AP340" s="397" t="s">
        <v>2227</v>
      </c>
    </row>
    <row r="341" spans="1:42" hidden="1">
      <c r="A341" s="393"/>
      <c r="B341" s="394"/>
      <c r="C341" s="1156"/>
      <c r="D341" s="1156"/>
      <c r="E341" s="390"/>
      <c r="F341" s="482"/>
      <c r="G341" s="394"/>
      <c r="H341" s="394"/>
      <c r="I341" s="394"/>
      <c r="J341" s="394"/>
      <c r="K341" s="394"/>
      <c r="L341" s="394"/>
      <c r="M341" s="394"/>
      <c r="N341" s="394"/>
      <c r="O341" s="394"/>
      <c r="P341" s="394"/>
      <c r="Q341" s="394"/>
      <c r="R341" s="394"/>
      <c r="S341" s="394"/>
      <c r="T341" s="394"/>
      <c r="U341" s="394"/>
      <c r="V341" s="394"/>
      <c r="W341" s="394"/>
      <c r="X341" s="394"/>
      <c r="Y341" s="394"/>
      <c r="Z341" s="394"/>
      <c r="AA341" s="394"/>
      <c r="AB341" s="394"/>
      <c r="AC341" s="394"/>
      <c r="AD341" s="483"/>
      <c r="AE341" s="394"/>
      <c r="AF341" s="394"/>
      <c r="AG341" s="385"/>
      <c r="AH341" s="394"/>
      <c r="AI341" s="394"/>
      <c r="AJ341" s="393"/>
      <c r="AK341" s="393"/>
      <c r="AL341" s="393"/>
      <c r="AM341" s="393"/>
      <c r="AN341" s="44"/>
      <c r="AO341" s="11"/>
      <c r="AP341" s="23"/>
    </row>
    <row r="342" spans="1:42" hidden="1">
      <c r="A342" s="393"/>
      <c r="B342" s="394"/>
      <c r="C342" s="1156"/>
      <c r="D342" s="1156"/>
      <c r="E342" s="390"/>
      <c r="F342" s="482"/>
      <c r="G342" s="394" t="s">
        <v>27</v>
      </c>
      <c r="H342" s="394"/>
      <c r="I342" s="2492" t="s">
        <v>1013</v>
      </c>
      <c r="J342" s="2492"/>
      <c r="K342" s="2492"/>
      <c r="L342" s="2492"/>
      <c r="M342" s="2492"/>
      <c r="N342" s="2492"/>
      <c r="O342" s="2492"/>
      <c r="P342" s="2492"/>
      <c r="Q342" s="2492"/>
      <c r="R342" s="2492"/>
      <c r="S342" s="2492"/>
      <c r="T342" s="2492"/>
      <c r="U342" s="2492"/>
      <c r="V342" s="2492"/>
      <c r="W342" s="2492"/>
      <c r="X342" s="2492"/>
      <c r="Y342" s="2492"/>
      <c r="Z342" s="2492"/>
      <c r="AA342" s="2492"/>
      <c r="AB342" s="2492"/>
      <c r="AC342" s="2492"/>
      <c r="AD342" s="2493"/>
      <c r="AE342" s="394"/>
      <c r="AF342" s="394"/>
      <c r="AG342" s="385"/>
      <c r="AH342" s="394"/>
      <c r="AI342" s="394"/>
      <c r="AJ342" s="393"/>
      <c r="AK342" s="393"/>
      <c r="AL342" s="393"/>
      <c r="AM342" s="393"/>
      <c r="AN342" s="44"/>
      <c r="AO342" s="11"/>
    </row>
    <row r="343" spans="1:42" hidden="1">
      <c r="A343" s="393"/>
      <c r="B343" s="394"/>
      <c r="C343" s="1156"/>
      <c r="D343" s="1156"/>
      <c r="E343" s="390"/>
      <c r="F343" s="482"/>
      <c r="G343" s="394"/>
      <c r="H343" s="394"/>
      <c r="I343" s="2492"/>
      <c r="J343" s="2492"/>
      <c r="K343" s="2492"/>
      <c r="L343" s="2492"/>
      <c r="M343" s="2492"/>
      <c r="N343" s="2492"/>
      <c r="O343" s="2492"/>
      <c r="P343" s="2492"/>
      <c r="Q343" s="2492"/>
      <c r="R343" s="2492"/>
      <c r="S343" s="2492"/>
      <c r="T343" s="2492"/>
      <c r="U343" s="2492"/>
      <c r="V343" s="2492"/>
      <c r="W343" s="2492"/>
      <c r="X343" s="2492"/>
      <c r="Y343" s="2492"/>
      <c r="Z343" s="2492"/>
      <c r="AA343" s="2492"/>
      <c r="AB343" s="2492"/>
      <c r="AC343" s="2492"/>
      <c r="AD343" s="2493"/>
      <c r="AE343" s="394"/>
      <c r="AF343" s="394"/>
      <c r="AG343" s="385"/>
      <c r="AH343" s="394"/>
      <c r="AI343" s="394"/>
      <c r="AJ343" s="393"/>
      <c r="AK343" s="393"/>
      <c r="AL343" s="393"/>
      <c r="AM343" s="393"/>
      <c r="AN343" s="44"/>
      <c r="AO343" s="11"/>
      <c r="AP343" s="397" t="s">
        <v>1013</v>
      </c>
    </row>
    <row r="344" spans="1:42" hidden="1">
      <c r="A344" s="393"/>
      <c r="B344" s="394"/>
      <c r="C344" s="1156"/>
      <c r="D344" s="1156"/>
      <c r="E344" s="390"/>
      <c r="F344" s="484"/>
      <c r="G344" s="485"/>
      <c r="H344" s="485"/>
      <c r="I344" s="2494"/>
      <c r="J344" s="2494"/>
      <c r="K344" s="2494"/>
      <c r="L344" s="2494"/>
      <c r="M344" s="2494"/>
      <c r="N344" s="2494"/>
      <c r="O344" s="2494"/>
      <c r="P344" s="2494"/>
      <c r="Q344" s="2494"/>
      <c r="R344" s="2494"/>
      <c r="S344" s="2494"/>
      <c r="T344" s="2494"/>
      <c r="U344" s="2494"/>
      <c r="V344" s="2494"/>
      <c r="W344" s="2494"/>
      <c r="X344" s="2494"/>
      <c r="Y344" s="2494"/>
      <c r="Z344" s="2494"/>
      <c r="AA344" s="2494"/>
      <c r="AB344" s="2494"/>
      <c r="AC344" s="2494"/>
      <c r="AD344" s="2495"/>
      <c r="AE344" s="394"/>
      <c r="AF344" s="394"/>
      <c r="AG344" s="385"/>
      <c r="AH344" s="394"/>
      <c r="AI344" s="394"/>
      <c r="AJ344" s="393"/>
      <c r="AK344" s="393"/>
      <c r="AL344" s="393"/>
      <c r="AM344" s="393"/>
      <c r="AN344" s="44"/>
      <c r="AO344" s="11"/>
      <c r="AP344" s="397" t="s">
        <v>2228</v>
      </c>
    </row>
    <row r="345" spans="1:42" hidden="1">
      <c r="A345" s="393"/>
      <c r="B345" s="394"/>
      <c r="C345" s="393"/>
      <c r="D345" s="394"/>
      <c r="E345" s="393"/>
      <c r="F345" s="449"/>
      <c r="G345" s="394"/>
      <c r="H345" s="394"/>
      <c r="I345" s="394"/>
      <c r="J345" s="394"/>
      <c r="K345" s="394"/>
      <c r="L345" s="394"/>
      <c r="M345" s="394"/>
      <c r="N345" s="394"/>
      <c r="O345" s="394"/>
      <c r="P345" s="394"/>
      <c r="Q345" s="394"/>
      <c r="R345" s="394"/>
      <c r="S345" s="394"/>
      <c r="T345" s="394"/>
      <c r="U345" s="394"/>
      <c r="V345" s="394"/>
      <c r="W345" s="394"/>
      <c r="X345" s="394"/>
      <c r="Y345" s="394"/>
      <c r="Z345" s="394"/>
      <c r="AA345" s="394"/>
      <c r="AB345" s="394"/>
      <c r="AC345" s="394"/>
      <c r="AD345" s="394"/>
      <c r="AE345" s="394"/>
      <c r="AF345" s="394"/>
      <c r="AG345" s="394"/>
      <c r="AH345" s="394"/>
      <c r="AI345" s="394"/>
      <c r="AJ345" s="393"/>
      <c r="AK345" s="393"/>
      <c r="AL345" s="393"/>
      <c r="AM345" s="393"/>
      <c r="AN345" s="44"/>
      <c r="AO345" s="11"/>
      <c r="AP345" s="397" t="s">
        <v>2229</v>
      </c>
    </row>
    <row r="346" spans="1:42" ht="12.75" hidden="1" customHeight="1">
      <c r="A346" s="1534" t="s">
        <v>2230</v>
      </c>
      <c r="B346" s="1534"/>
      <c r="C346" s="2358" t="s">
        <v>829</v>
      </c>
      <c r="D346" s="2358"/>
      <c r="E346" s="390"/>
      <c r="F346" s="2399" t="s">
        <v>2231</v>
      </c>
      <c r="G346" s="2400"/>
      <c r="H346" s="2400"/>
      <c r="I346" s="2400"/>
      <c r="J346" s="2400"/>
      <c r="K346" s="2400"/>
      <c r="L346" s="2400"/>
      <c r="M346" s="2400"/>
      <c r="N346" s="2400"/>
      <c r="O346" s="2400"/>
      <c r="P346" s="2400"/>
      <c r="Q346" s="2400"/>
      <c r="R346" s="2400"/>
      <c r="S346" s="2400"/>
      <c r="T346" s="2400"/>
      <c r="U346" s="2400"/>
      <c r="V346" s="2400"/>
      <c r="W346" s="2400"/>
      <c r="X346" s="2400"/>
      <c r="Y346" s="2400"/>
      <c r="Z346" s="2400"/>
      <c r="AA346" s="2400"/>
      <c r="AB346" s="2400"/>
      <c r="AC346" s="2400"/>
      <c r="AD346" s="2401"/>
      <c r="AE346" s="394"/>
      <c r="AF346" s="394"/>
      <c r="AG346" s="385" t="s">
        <v>2214</v>
      </c>
      <c r="AH346" s="394"/>
      <c r="AI346" s="394"/>
      <c r="AJ346" s="393"/>
      <c r="AK346" s="393"/>
      <c r="AL346" s="393"/>
      <c r="AM346" s="393"/>
      <c r="AN346" s="44"/>
      <c r="AO346" s="11"/>
    </row>
    <row r="347" spans="1:42" ht="15" hidden="1" customHeight="1">
      <c r="A347" s="393"/>
      <c r="B347" s="394"/>
      <c r="C347" s="394"/>
      <c r="D347" s="394"/>
      <c r="E347" s="394"/>
      <c r="F347" s="2402"/>
      <c r="G347" s="2403"/>
      <c r="H347" s="2403"/>
      <c r="I347" s="2403"/>
      <c r="J347" s="2403"/>
      <c r="K347" s="2403"/>
      <c r="L347" s="2403"/>
      <c r="M347" s="2403"/>
      <c r="N347" s="2403"/>
      <c r="O347" s="2403"/>
      <c r="P347" s="2403"/>
      <c r="Q347" s="2403"/>
      <c r="R347" s="2403"/>
      <c r="S347" s="2403"/>
      <c r="T347" s="2403"/>
      <c r="U347" s="2403"/>
      <c r="V347" s="2403"/>
      <c r="W347" s="2403"/>
      <c r="X347" s="2403"/>
      <c r="Y347" s="2403"/>
      <c r="Z347" s="2403"/>
      <c r="AA347" s="2403"/>
      <c r="AB347" s="2403"/>
      <c r="AC347" s="2403"/>
      <c r="AD347" s="2404"/>
      <c r="AE347" s="394"/>
      <c r="AF347" s="394"/>
      <c r="AG347" s="394"/>
      <c r="AH347" s="394"/>
      <c r="AI347" s="394"/>
      <c r="AJ347" s="393"/>
      <c r="AK347" s="393"/>
      <c r="AL347" s="393"/>
      <c r="AM347" s="393"/>
      <c r="AN347" s="44"/>
      <c r="AO347" s="11"/>
    </row>
    <row r="348" spans="1:42" ht="15" hidden="1" customHeight="1">
      <c r="A348" s="393"/>
      <c r="B348" s="394"/>
      <c r="C348" s="394"/>
      <c r="D348" s="394"/>
      <c r="E348" s="394"/>
      <c r="F348" s="2402"/>
      <c r="G348" s="2403"/>
      <c r="H348" s="2403"/>
      <c r="I348" s="2403"/>
      <c r="J348" s="2403"/>
      <c r="K348" s="2403"/>
      <c r="L348" s="2403"/>
      <c r="M348" s="2403"/>
      <c r="N348" s="2403"/>
      <c r="O348" s="2403"/>
      <c r="P348" s="2403"/>
      <c r="Q348" s="2403"/>
      <c r="R348" s="2403"/>
      <c r="S348" s="2403"/>
      <c r="T348" s="2403"/>
      <c r="U348" s="2403"/>
      <c r="V348" s="2403"/>
      <c r="W348" s="2403"/>
      <c r="X348" s="2403"/>
      <c r="Y348" s="2403"/>
      <c r="Z348" s="2403"/>
      <c r="AA348" s="2403"/>
      <c r="AB348" s="2403"/>
      <c r="AC348" s="2403"/>
      <c r="AD348" s="2404"/>
      <c r="AE348" s="394"/>
      <c r="AF348" s="394"/>
      <c r="AG348" s="394"/>
      <c r="AH348" s="394"/>
      <c r="AI348" s="394"/>
      <c r="AJ348" s="393"/>
      <c r="AK348" s="393"/>
      <c r="AL348" s="393"/>
      <c r="AM348" s="486"/>
      <c r="AN348" s="11"/>
      <c r="AO348" s="11"/>
    </row>
    <row r="349" spans="1:42" hidden="1">
      <c r="A349" s="393"/>
      <c r="B349" s="394"/>
      <c r="C349" s="393"/>
      <c r="D349" s="394"/>
      <c r="E349" s="393"/>
      <c r="F349" s="487" t="s">
        <v>2232</v>
      </c>
      <c r="G349" s="488"/>
      <c r="H349" s="488"/>
      <c r="I349" s="488"/>
      <c r="J349" s="488"/>
      <c r="K349" s="488"/>
      <c r="L349" s="488"/>
      <c r="M349" s="488"/>
      <c r="N349" s="488"/>
      <c r="O349" s="488"/>
      <c r="P349" s="488"/>
      <c r="Q349" s="488"/>
      <c r="R349" s="488"/>
      <c r="S349" s="488"/>
      <c r="T349" s="488"/>
      <c r="U349" s="488"/>
      <c r="V349" s="488"/>
      <c r="W349" s="488"/>
      <c r="X349" s="488"/>
      <c r="Y349" s="488"/>
      <c r="Z349" s="488"/>
      <c r="AA349" s="488"/>
      <c r="AB349" s="488"/>
      <c r="AC349" s="488"/>
      <c r="AD349" s="489"/>
      <c r="AE349" s="394"/>
      <c r="AF349" s="394"/>
      <c r="AG349" s="394"/>
      <c r="AH349" s="394"/>
      <c r="AI349" s="394"/>
      <c r="AJ349" s="393"/>
      <c r="AK349" s="393"/>
      <c r="AL349" s="393"/>
      <c r="AM349" s="486"/>
      <c r="AN349" s="23"/>
    </row>
    <row r="350" spans="1:42" hidden="1">
      <c r="A350" s="393"/>
      <c r="B350" s="394"/>
      <c r="C350" s="393"/>
      <c r="D350" s="394"/>
      <c r="E350" s="393"/>
      <c r="F350" s="490"/>
      <c r="G350" s="490"/>
      <c r="H350" s="490"/>
      <c r="I350" s="490"/>
      <c r="J350" s="490"/>
      <c r="K350" s="490"/>
      <c r="L350" s="490"/>
      <c r="M350" s="490"/>
      <c r="N350" s="490"/>
      <c r="O350" s="490"/>
      <c r="P350" s="490"/>
      <c r="Q350" s="490"/>
      <c r="R350" s="490"/>
      <c r="S350" s="490"/>
      <c r="T350" s="490"/>
      <c r="U350" s="490"/>
      <c r="V350" s="490"/>
      <c r="W350" s="490"/>
      <c r="X350" s="490"/>
      <c r="Y350" s="490"/>
      <c r="Z350" s="490"/>
      <c r="AA350" s="490"/>
      <c r="AB350" s="490"/>
      <c r="AC350" s="490"/>
      <c r="AD350" s="490"/>
      <c r="AE350" s="394"/>
      <c r="AF350" s="394"/>
      <c r="AG350" s="394"/>
      <c r="AH350" s="394"/>
      <c r="AI350" s="394"/>
      <c r="AJ350" s="393"/>
      <c r="AK350" s="393"/>
      <c r="AL350" s="393"/>
      <c r="AM350" s="486"/>
      <c r="AN350" s="23"/>
    </row>
    <row r="351" spans="1:42">
      <c r="A351" s="440"/>
      <c r="B351" s="491"/>
      <c r="C351" s="491"/>
      <c r="D351" s="491"/>
      <c r="E351" s="491"/>
      <c r="F351" s="491"/>
      <c r="G351" s="491"/>
      <c r="H351" s="491"/>
      <c r="I351" s="491"/>
      <c r="J351" s="491"/>
      <c r="K351" s="491"/>
      <c r="L351" s="491"/>
      <c r="M351" s="491"/>
      <c r="N351" s="491"/>
      <c r="O351" s="491"/>
      <c r="P351" s="491"/>
      <c r="Q351" s="491"/>
      <c r="R351" s="491"/>
      <c r="S351" s="491"/>
      <c r="T351" s="491"/>
      <c r="U351" s="491"/>
      <c r="V351" s="491"/>
      <c r="W351" s="491"/>
      <c r="X351" s="491"/>
      <c r="Y351" s="491"/>
      <c r="Z351" s="491"/>
      <c r="AA351" s="491"/>
      <c r="AB351" s="491"/>
      <c r="AC351" s="492"/>
      <c r="AD351" s="491"/>
      <c r="AE351" s="404"/>
      <c r="AF351" s="404"/>
      <c r="AG351" s="404"/>
      <c r="AH351" s="404"/>
      <c r="AI351" s="405"/>
      <c r="AJ351" s="405" t="s">
        <v>2233</v>
      </c>
      <c r="AK351" s="2339">
        <f>IF(NOT(OR(Application!M364="Yes",Application!M365="Yes")),0,AP308)</f>
        <v>9</v>
      </c>
      <c r="AL351" s="2385"/>
      <c r="AM351" s="2340"/>
      <c r="AN351" s="23"/>
    </row>
    <row r="352" spans="1:42" s="393" customFormat="1" ht="12.75" customHeight="1" thickBot="1">
      <c r="A352" s="454"/>
      <c r="B352" s="454"/>
      <c r="C352" s="454"/>
      <c r="D352" s="454"/>
      <c r="E352" s="454"/>
      <c r="F352" s="454"/>
      <c r="G352" s="454"/>
      <c r="H352" s="454"/>
      <c r="I352" s="454"/>
      <c r="J352" s="454"/>
      <c r="K352" s="454"/>
      <c r="L352" s="454"/>
      <c r="M352" s="454"/>
      <c r="N352" s="454"/>
      <c r="O352" s="454"/>
      <c r="P352" s="454"/>
      <c r="Q352" s="454"/>
      <c r="R352" s="454"/>
      <c r="S352" s="454"/>
      <c r="T352" s="454"/>
      <c r="U352" s="454"/>
      <c r="V352" s="454"/>
      <c r="W352" s="454"/>
      <c r="X352" s="454"/>
      <c r="Y352" s="454"/>
      <c r="Z352" s="454"/>
      <c r="AA352" s="454"/>
      <c r="AB352" s="454"/>
      <c r="AC352" s="454"/>
      <c r="AD352" s="454"/>
      <c r="AE352" s="454"/>
      <c r="AF352" s="454"/>
      <c r="AG352" s="454"/>
      <c r="AH352" s="454"/>
      <c r="AI352" s="454"/>
      <c r="AJ352" s="454"/>
      <c r="AK352" s="454"/>
      <c r="AL352" s="454"/>
      <c r="AM352" s="454"/>
      <c r="AN352" s="432"/>
    </row>
    <row r="353" spans="1:44" s="393"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2"/>
    </row>
    <row r="354" spans="1:44" s="393" customFormat="1" ht="12.75" customHeight="1">
      <c r="A354" s="384" t="s">
        <v>2234</v>
      </c>
      <c r="B354" s="385" t="s">
        <v>2235</v>
      </c>
      <c r="C354" s="382"/>
      <c r="AC354" s="385"/>
      <c r="AE354" s="2396" t="s">
        <v>2065</v>
      </c>
      <c r="AF354" s="2396"/>
      <c r="AG354" s="2396"/>
      <c r="AH354" s="2396"/>
      <c r="AI354" s="2396"/>
      <c r="AJ354" s="2396"/>
      <c r="AK354" s="2396"/>
      <c r="AL354" s="385"/>
      <c r="AM354" s="385"/>
      <c r="AN354" s="428"/>
    </row>
    <row r="355" spans="1:44" s="393" customFormat="1" ht="12.75" customHeight="1">
      <c r="A355" s="385"/>
      <c r="B355" s="385"/>
      <c r="C355" s="382"/>
      <c r="AC355" s="385"/>
      <c r="AE355" s="1141"/>
      <c r="AF355" s="1141"/>
      <c r="AG355" s="1141"/>
      <c r="AH355" s="1141"/>
      <c r="AI355" s="1141"/>
      <c r="AJ355" s="1141"/>
      <c r="AK355" s="1141"/>
      <c r="AL355" s="385"/>
      <c r="AM355" s="385"/>
      <c r="AN355" s="428"/>
    </row>
    <row r="356" spans="1:44" s="393" customFormat="1" ht="12.75" customHeight="1">
      <c r="B356" s="445"/>
      <c r="C356" s="2407" t="s">
        <v>2236</v>
      </c>
      <c r="D356" s="2407"/>
      <c r="E356" s="2407"/>
      <c r="F356" s="2407"/>
      <c r="G356" s="2407"/>
      <c r="H356" s="2407"/>
      <c r="I356" s="2407"/>
      <c r="J356" s="2407"/>
      <c r="K356" s="2407"/>
      <c r="L356" s="2407"/>
      <c r="M356" s="2407"/>
      <c r="N356" s="2407"/>
      <c r="O356" s="2407"/>
      <c r="P356" s="2407"/>
      <c r="Q356" s="2407"/>
      <c r="R356" s="2407"/>
      <c r="S356" s="2407"/>
      <c r="T356" s="2407"/>
      <c r="U356" s="2407"/>
      <c r="V356" s="2407"/>
      <c r="W356" s="2407"/>
      <c r="X356" s="2407"/>
      <c r="Y356" s="2407"/>
      <c r="Z356" s="2407"/>
      <c r="AA356" s="2407"/>
      <c r="AB356" s="2407"/>
      <c r="AC356" s="2407"/>
      <c r="AD356" s="2407"/>
      <c r="AE356" s="2407"/>
      <c r="AF356" s="2407"/>
      <c r="AG356" s="2407"/>
      <c r="AH356" s="2407"/>
      <c r="AI356" s="2407"/>
      <c r="AJ356" s="2407"/>
      <c r="AK356" s="438"/>
      <c r="AL356" s="438"/>
      <c r="AM356" s="438"/>
      <c r="AN356" s="432"/>
    </row>
    <row r="357" spans="1:44" s="393" customFormat="1" ht="12.75" customHeight="1">
      <c r="A357" s="438"/>
      <c r="B357" s="445"/>
      <c r="C357" s="2407"/>
      <c r="D357" s="2407"/>
      <c r="E357" s="2407"/>
      <c r="F357" s="2407"/>
      <c r="G357" s="2407"/>
      <c r="H357" s="2407"/>
      <c r="I357" s="2407"/>
      <c r="J357" s="2407"/>
      <c r="K357" s="2407"/>
      <c r="L357" s="2407"/>
      <c r="M357" s="2407"/>
      <c r="N357" s="2407"/>
      <c r="O357" s="2407"/>
      <c r="P357" s="2407"/>
      <c r="Q357" s="2407"/>
      <c r="R357" s="2407"/>
      <c r="S357" s="2407"/>
      <c r="T357" s="2407"/>
      <c r="U357" s="2407"/>
      <c r="V357" s="2407"/>
      <c r="W357" s="2407"/>
      <c r="X357" s="2407"/>
      <c r="Y357" s="2407"/>
      <c r="Z357" s="2407"/>
      <c r="AA357" s="2407"/>
      <c r="AB357" s="2407"/>
      <c r="AC357" s="2407"/>
      <c r="AD357" s="2407"/>
      <c r="AE357" s="2407"/>
      <c r="AF357" s="2407"/>
      <c r="AG357" s="2407"/>
      <c r="AH357" s="2407"/>
      <c r="AI357" s="2407"/>
      <c r="AJ357" s="2407"/>
      <c r="AK357" s="438"/>
      <c r="AL357" s="438"/>
      <c r="AM357" s="438"/>
      <c r="AN357" s="432"/>
    </row>
    <row r="358" spans="1:44" s="393" customFormat="1" ht="12.75" customHeight="1">
      <c r="A358" s="438"/>
      <c r="B358" s="445"/>
      <c r="C358" s="2407"/>
      <c r="D358" s="2407"/>
      <c r="E358" s="2407"/>
      <c r="F358" s="2407"/>
      <c r="G358" s="2407"/>
      <c r="H358" s="2407"/>
      <c r="I358" s="2407"/>
      <c r="J358" s="2407"/>
      <c r="K358" s="2407"/>
      <c r="L358" s="2407"/>
      <c r="M358" s="2407"/>
      <c r="N358" s="2407"/>
      <c r="O358" s="2407"/>
      <c r="P358" s="2407"/>
      <c r="Q358" s="2407"/>
      <c r="R358" s="2407"/>
      <c r="S358" s="2407"/>
      <c r="T358" s="2407"/>
      <c r="U358" s="2407"/>
      <c r="V358" s="2407"/>
      <c r="W358" s="2407"/>
      <c r="X358" s="2407"/>
      <c r="Y358" s="2407"/>
      <c r="Z358" s="2407"/>
      <c r="AA358" s="2407"/>
      <c r="AB358" s="2407"/>
      <c r="AC358" s="2407"/>
      <c r="AD358" s="2407"/>
      <c r="AE358" s="2407"/>
      <c r="AF358" s="2407"/>
      <c r="AG358" s="2407"/>
      <c r="AH358" s="2407"/>
      <c r="AI358" s="2407"/>
      <c r="AJ358" s="2407"/>
      <c r="AK358" s="438"/>
      <c r="AL358" s="438"/>
      <c r="AM358" s="438"/>
      <c r="AN358" s="432"/>
      <c r="AQ358" s="410"/>
    </row>
    <row r="359" spans="1:44" s="393" customFormat="1" ht="12.75" customHeight="1">
      <c r="A359" s="438"/>
      <c r="B359" s="445"/>
      <c r="C359" s="2407"/>
      <c r="D359" s="2407"/>
      <c r="E359" s="2407"/>
      <c r="F359" s="2407"/>
      <c r="G359" s="2407"/>
      <c r="H359" s="2407"/>
      <c r="I359" s="2407"/>
      <c r="J359" s="2407"/>
      <c r="K359" s="2407"/>
      <c r="L359" s="2407"/>
      <c r="M359" s="2407"/>
      <c r="N359" s="2407"/>
      <c r="O359" s="2407"/>
      <c r="P359" s="2407"/>
      <c r="Q359" s="2407"/>
      <c r="R359" s="2407"/>
      <c r="S359" s="2407"/>
      <c r="T359" s="2407"/>
      <c r="U359" s="2407"/>
      <c r="V359" s="2407"/>
      <c r="W359" s="2407"/>
      <c r="X359" s="2407"/>
      <c r="Y359" s="2407"/>
      <c r="Z359" s="2407"/>
      <c r="AA359" s="2407"/>
      <c r="AB359" s="2407"/>
      <c r="AC359" s="2407"/>
      <c r="AD359" s="2407"/>
      <c r="AE359" s="2407"/>
      <c r="AF359" s="2407"/>
      <c r="AG359" s="2407"/>
      <c r="AH359" s="2407"/>
      <c r="AI359" s="2407"/>
      <c r="AJ359" s="2407"/>
      <c r="AK359" s="438"/>
      <c r="AL359" s="438"/>
      <c r="AM359" s="438"/>
      <c r="AN359" s="432"/>
      <c r="AQ359" s="410"/>
    </row>
    <row r="360" spans="1:44" s="393" customFormat="1" ht="12.45" customHeight="1">
      <c r="A360" s="438"/>
      <c r="B360" s="445"/>
      <c r="C360" s="2407"/>
      <c r="D360" s="2407"/>
      <c r="E360" s="2407"/>
      <c r="F360" s="2407"/>
      <c r="G360" s="2407"/>
      <c r="H360" s="2407"/>
      <c r="I360" s="2407"/>
      <c r="J360" s="2407"/>
      <c r="K360" s="2407"/>
      <c r="L360" s="2407"/>
      <c r="M360" s="2407"/>
      <c r="N360" s="2407"/>
      <c r="O360" s="2407"/>
      <c r="P360" s="2407"/>
      <c r="Q360" s="2407"/>
      <c r="R360" s="2407"/>
      <c r="S360" s="2407"/>
      <c r="T360" s="2407"/>
      <c r="U360" s="2407"/>
      <c r="V360" s="2407"/>
      <c r="W360" s="2407"/>
      <c r="X360" s="2407"/>
      <c r="Y360" s="2407"/>
      <c r="Z360" s="2407"/>
      <c r="AA360" s="2407"/>
      <c r="AB360" s="2407"/>
      <c r="AC360" s="2407"/>
      <c r="AD360" s="2407"/>
      <c r="AE360" s="2407"/>
      <c r="AF360" s="2407"/>
      <c r="AG360" s="2407"/>
      <c r="AH360" s="2407"/>
      <c r="AI360" s="2407"/>
      <c r="AJ360" s="2407"/>
      <c r="AK360" s="438"/>
      <c r="AL360" s="438"/>
      <c r="AM360" s="438"/>
      <c r="AN360" s="432"/>
      <c r="AQ360" s="410"/>
      <c r="AR360" s="410"/>
    </row>
    <row r="361" spans="1:44" s="393" customFormat="1" ht="45.75" customHeight="1">
      <c r="A361" s="438"/>
      <c r="B361" s="445"/>
      <c r="C361" s="2407" t="s">
        <v>2237</v>
      </c>
      <c r="D361" s="2407"/>
      <c r="E361" s="2407"/>
      <c r="F361" s="2407"/>
      <c r="G361" s="2407"/>
      <c r="H361" s="2407"/>
      <c r="I361" s="2407"/>
      <c r="J361" s="2407"/>
      <c r="K361" s="2407"/>
      <c r="L361" s="2407"/>
      <c r="M361" s="2407"/>
      <c r="N361" s="2407"/>
      <c r="O361" s="2407"/>
      <c r="P361" s="2407"/>
      <c r="Q361" s="2407"/>
      <c r="R361" s="2407"/>
      <c r="S361" s="2407"/>
      <c r="T361" s="2407"/>
      <c r="U361" s="2407"/>
      <c r="V361" s="2407"/>
      <c r="W361" s="2407"/>
      <c r="X361" s="2407"/>
      <c r="Y361" s="2407"/>
      <c r="Z361" s="2407"/>
      <c r="AA361" s="2407"/>
      <c r="AB361" s="2407"/>
      <c r="AC361" s="2407"/>
      <c r="AD361" s="2407"/>
      <c r="AE361" s="2407"/>
      <c r="AF361" s="2407"/>
      <c r="AG361" s="2407"/>
      <c r="AH361" s="2407"/>
      <c r="AI361" s="2407"/>
      <c r="AJ361" s="2407"/>
      <c r="AK361" s="438"/>
      <c r="AL361" s="438"/>
      <c r="AM361" s="438"/>
      <c r="AN361" s="432"/>
      <c r="AQ361" s="410"/>
      <c r="AR361" s="410"/>
    </row>
    <row r="362" spans="1:44" s="393" customFormat="1" ht="12.45" customHeight="1">
      <c r="A362" s="438"/>
      <c r="B362" s="445"/>
      <c r="C362" s="1159"/>
      <c r="D362" s="1159"/>
      <c r="E362" s="1159"/>
      <c r="F362" s="1159"/>
      <c r="G362" s="1159"/>
      <c r="H362" s="1159"/>
      <c r="I362" s="1159"/>
      <c r="J362" s="1159"/>
      <c r="K362" s="1159"/>
      <c r="L362" s="1159"/>
      <c r="M362" s="1159"/>
      <c r="N362" s="1159"/>
      <c r="O362" s="1159"/>
      <c r="P362" s="1159"/>
      <c r="Q362" s="1159"/>
      <c r="R362" s="1159"/>
      <c r="S362" s="1159"/>
      <c r="T362" s="1159"/>
      <c r="U362" s="1159"/>
      <c r="V362" s="1159"/>
      <c r="W362" s="1159"/>
      <c r="X362" s="1159"/>
      <c r="Y362" s="1159"/>
      <c r="Z362" s="1159"/>
      <c r="AA362" s="1159"/>
      <c r="AB362" s="1159"/>
      <c r="AC362" s="1159"/>
      <c r="AD362" s="1159"/>
      <c r="AE362" s="1159"/>
      <c r="AF362" s="1159"/>
      <c r="AG362" s="1159"/>
      <c r="AH362" s="1159"/>
      <c r="AI362" s="1159"/>
      <c r="AJ362" s="1159"/>
      <c r="AK362" s="438"/>
      <c r="AL362" s="438"/>
      <c r="AM362" s="438"/>
      <c r="AN362" s="432"/>
      <c r="AQ362" s="410"/>
      <c r="AR362" s="410"/>
    </row>
    <row r="363" spans="1:44" s="393" customFormat="1" ht="12.75" customHeight="1">
      <c r="A363" s="438"/>
      <c r="B363" s="445"/>
      <c r="C363" s="2407" t="s">
        <v>2238</v>
      </c>
      <c r="D363" s="2407"/>
      <c r="E363" s="2407"/>
      <c r="F363" s="2407"/>
      <c r="G363" s="2407"/>
      <c r="H363" s="2407"/>
      <c r="I363" s="2407"/>
      <c r="J363" s="2407"/>
      <c r="K363" s="2407"/>
      <c r="L363" s="2407"/>
      <c r="M363" s="2407"/>
      <c r="N363" s="2407"/>
      <c r="O363" s="2407"/>
      <c r="P363" s="2407"/>
      <c r="Q363" s="2407"/>
      <c r="R363" s="2407"/>
      <c r="S363" s="2407"/>
      <c r="T363" s="2407"/>
      <c r="U363" s="2407"/>
      <c r="V363" s="2407"/>
      <c r="W363" s="2407"/>
      <c r="X363" s="2407"/>
      <c r="Y363" s="2407"/>
      <c r="Z363" s="2407"/>
      <c r="AA363" s="2407"/>
      <c r="AB363" s="2407"/>
      <c r="AC363" s="2407"/>
      <c r="AD363" s="2407"/>
      <c r="AE363" s="2407"/>
      <c r="AF363" s="2407"/>
      <c r="AG363" s="2407"/>
      <c r="AH363" s="2407"/>
      <c r="AI363" s="2407"/>
      <c r="AJ363" s="2407"/>
      <c r="AK363" s="438"/>
      <c r="AL363" s="438"/>
      <c r="AM363" s="438"/>
      <c r="AN363" s="432"/>
      <c r="AQ363" s="410"/>
      <c r="AR363" s="410"/>
    </row>
    <row r="364" spans="1:44" s="393" customFormat="1" ht="30" customHeight="1">
      <c r="A364" s="438"/>
      <c r="B364" s="445"/>
      <c r="C364" s="2407"/>
      <c r="D364" s="2407"/>
      <c r="E364" s="2407"/>
      <c r="F364" s="2407"/>
      <c r="G364" s="2407"/>
      <c r="H364" s="2407"/>
      <c r="I364" s="2407"/>
      <c r="J364" s="2407"/>
      <c r="K364" s="2407"/>
      <c r="L364" s="2407"/>
      <c r="M364" s="2407"/>
      <c r="N364" s="2407"/>
      <c r="O364" s="2407"/>
      <c r="P364" s="2407"/>
      <c r="Q364" s="2407"/>
      <c r="R364" s="2407"/>
      <c r="S364" s="2407"/>
      <c r="T364" s="2407"/>
      <c r="U364" s="2407"/>
      <c r="V364" s="2407"/>
      <c r="W364" s="2407"/>
      <c r="X364" s="2407"/>
      <c r="Y364" s="2407"/>
      <c r="Z364" s="2407"/>
      <c r="AA364" s="2407"/>
      <c r="AB364" s="2407"/>
      <c r="AC364" s="2407"/>
      <c r="AD364" s="2407"/>
      <c r="AE364" s="2407"/>
      <c r="AF364" s="2407"/>
      <c r="AG364" s="2407"/>
      <c r="AH364" s="2407"/>
      <c r="AI364" s="2407"/>
      <c r="AJ364" s="2407"/>
      <c r="AK364" s="438"/>
      <c r="AL364" s="438"/>
      <c r="AM364" s="438"/>
      <c r="AN364" s="432"/>
      <c r="AR364" s="410"/>
    </row>
    <row r="365" spans="1:44" s="393" customFormat="1" ht="12.75" customHeight="1">
      <c r="A365" s="438"/>
      <c r="B365" s="445"/>
      <c r="C365" s="2407"/>
      <c r="D365" s="2407"/>
      <c r="E365" s="2407"/>
      <c r="F365" s="2407"/>
      <c r="G365" s="2407"/>
      <c r="H365" s="2407"/>
      <c r="I365" s="2407"/>
      <c r="J365" s="2407"/>
      <c r="K365" s="2407"/>
      <c r="L365" s="2407"/>
      <c r="M365" s="2407"/>
      <c r="N365" s="2407"/>
      <c r="O365" s="2407"/>
      <c r="P365" s="2407"/>
      <c r="Q365" s="2407"/>
      <c r="R365" s="2407"/>
      <c r="S365" s="2407"/>
      <c r="T365" s="2407"/>
      <c r="U365" s="2407"/>
      <c r="V365" s="2407"/>
      <c r="W365" s="2407"/>
      <c r="X365" s="2407"/>
      <c r="Y365" s="2407"/>
      <c r="Z365" s="2407"/>
      <c r="AA365" s="2407"/>
      <c r="AB365" s="2407"/>
      <c r="AC365" s="2407"/>
      <c r="AD365" s="2407"/>
      <c r="AE365" s="2407"/>
      <c r="AF365" s="2407"/>
      <c r="AG365" s="2407"/>
      <c r="AH365" s="2407"/>
      <c r="AI365" s="2407"/>
      <c r="AJ365" s="2407"/>
      <c r="AK365" s="438"/>
      <c r="AL365" s="438"/>
      <c r="AM365" s="438"/>
      <c r="AN365" s="432"/>
      <c r="AR365" s="410"/>
    </row>
    <row r="366" spans="1:44" s="393" customFormat="1" ht="12.75" customHeight="1">
      <c r="A366" s="438"/>
      <c r="B366" s="445"/>
      <c r="C366" s="2407" t="s">
        <v>2239</v>
      </c>
      <c r="D366" s="2407"/>
      <c r="E366" s="2407"/>
      <c r="F366" s="2407"/>
      <c r="G366" s="2407"/>
      <c r="H366" s="2407"/>
      <c r="I366" s="2407"/>
      <c r="J366" s="2407"/>
      <c r="K366" s="2407"/>
      <c r="L366" s="2407"/>
      <c r="M366" s="2407"/>
      <c r="N366" s="2407"/>
      <c r="O366" s="2407"/>
      <c r="P366" s="2407"/>
      <c r="Q366" s="2407"/>
      <c r="R366" s="2407"/>
      <c r="S366" s="2407"/>
      <c r="T366" s="2407"/>
      <c r="U366" s="2407"/>
      <c r="V366" s="2407"/>
      <c r="W366" s="2407"/>
      <c r="X366" s="2407"/>
      <c r="Y366" s="2407"/>
      <c r="Z366" s="2407"/>
      <c r="AA366" s="2407"/>
      <c r="AB366" s="2407"/>
      <c r="AC366" s="2407"/>
      <c r="AD366" s="2407"/>
      <c r="AE366" s="2407"/>
      <c r="AF366" s="2407"/>
      <c r="AG366" s="2407"/>
      <c r="AH366" s="2407"/>
      <c r="AI366" s="2407"/>
      <c r="AJ366" s="2407"/>
      <c r="AK366" s="438"/>
      <c r="AL366" s="438"/>
      <c r="AM366" s="438"/>
      <c r="AN366" s="432"/>
      <c r="AQ366" s="410"/>
      <c r="AR366" s="410"/>
    </row>
    <row r="367" spans="1:44" s="393" customFormat="1" ht="12.75" customHeight="1">
      <c r="A367" s="438"/>
      <c r="B367" s="445"/>
      <c r="C367" s="2407"/>
      <c r="D367" s="2407"/>
      <c r="E367" s="2407"/>
      <c r="F367" s="2407"/>
      <c r="G367" s="2407"/>
      <c r="H367" s="2407"/>
      <c r="I367" s="2407"/>
      <c r="J367" s="2407"/>
      <c r="K367" s="2407"/>
      <c r="L367" s="2407"/>
      <c r="M367" s="2407"/>
      <c r="N367" s="2407"/>
      <c r="O367" s="2407"/>
      <c r="P367" s="2407"/>
      <c r="Q367" s="2407"/>
      <c r="R367" s="2407"/>
      <c r="S367" s="2407"/>
      <c r="T367" s="2407"/>
      <c r="U367" s="2407"/>
      <c r="V367" s="2407"/>
      <c r="W367" s="2407"/>
      <c r="X367" s="2407"/>
      <c r="Y367" s="2407"/>
      <c r="Z367" s="2407"/>
      <c r="AA367" s="2407"/>
      <c r="AB367" s="2407"/>
      <c r="AC367" s="2407"/>
      <c r="AD367" s="2407"/>
      <c r="AE367" s="2407"/>
      <c r="AF367" s="2407"/>
      <c r="AG367" s="2407"/>
      <c r="AH367" s="2407"/>
      <c r="AI367" s="2407"/>
      <c r="AJ367" s="2407"/>
      <c r="AK367" s="438"/>
      <c r="AL367" s="438"/>
      <c r="AM367" s="438"/>
      <c r="AN367" s="432"/>
      <c r="AQ367" s="410"/>
      <c r="AR367" s="410"/>
    </row>
    <row r="368" spans="1:44" s="393" customFormat="1" ht="13.2" customHeight="1">
      <c r="A368" s="438"/>
      <c r="B368" s="445"/>
      <c r="C368" s="2407"/>
      <c r="D368" s="2407"/>
      <c r="E368" s="2407"/>
      <c r="F368" s="2407"/>
      <c r="G368" s="2407"/>
      <c r="H368" s="2407"/>
      <c r="I368" s="2407"/>
      <c r="J368" s="2407"/>
      <c r="K368" s="2407"/>
      <c r="L368" s="2407"/>
      <c r="M368" s="2407"/>
      <c r="N368" s="2407"/>
      <c r="O368" s="2407"/>
      <c r="P368" s="2407"/>
      <c r="Q368" s="2407"/>
      <c r="R368" s="2407"/>
      <c r="S368" s="2407"/>
      <c r="T368" s="2407"/>
      <c r="U368" s="2407"/>
      <c r="V368" s="2407"/>
      <c r="W368" s="2407"/>
      <c r="X368" s="2407"/>
      <c r="Y368" s="2407"/>
      <c r="Z368" s="2407"/>
      <c r="AA368" s="2407"/>
      <c r="AB368" s="2407"/>
      <c r="AC368" s="2407"/>
      <c r="AD368" s="2407"/>
      <c r="AE368" s="2407"/>
      <c r="AF368" s="2407"/>
      <c r="AG368" s="2407"/>
      <c r="AH368" s="2407"/>
      <c r="AI368" s="2407"/>
      <c r="AJ368" s="2407"/>
      <c r="AK368" s="438"/>
      <c r="AL368" s="438"/>
      <c r="AM368" s="438"/>
      <c r="AN368" s="432"/>
      <c r="AQ368" s="410"/>
      <c r="AR368" s="410"/>
    </row>
    <row r="369" spans="1:46" s="393" customFormat="1" ht="12.75" customHeight="1">
      <c r="A369" s="438"/>
      <c r="B369" s="445"/>
      <c r="C369" s="2407"/>
      <c r="D369" s="2407"/>
      <c r="E369" s="2407"/>
      <c r="F369" s="2407"/>
      <c r="G369" s="2407"/>
      <c r="H369" s="2407"/>
      <c r="I369" s="2407"/>
      <c r="J369" s="2407"/>
      <c r="K369" s="2407"/>
      <c r="L369" s="2407"/>
      <c r="M369" s="2407"/>
      <c r="N369" s="2407"/>
      <c r="O369" s="2407"/>
      <c r="P369" s="2407"/>
      <c r="Q369" s="2407"/>
      <c r="R369" s="2407"/>
      <c r="S369" s="2407"/>
      <c r="T369" s="2407"/>
      <c r="U369" s="2407"/>
      <c r="V369" s="2407"/>
      <c r="W369" s="2407"/>
      <c r="X369" s="2407"/>
      <c r="Y369" s="2407"/>
      <c r="Z369" s="2407"/>
      <c r="AA369" s="2407"/>
      <c r="AB369" s="2407"/>
      <c r="AC369" s="2407"/>
      <c r="AD369" s="2407"/>
      <c r="AE369" s="2407"/>
      <c r="AF369" s="2407"/>
      <c r="AG369" s="2407"/>
      <c r="AH369" s="2407"/>
      <c r="AI369" s="2407"/>
      <c r="AJ369" s="2407"/>
      <c r="AK369" s="438"/>
      <c r="AL369" s="438"/>
      <c r="AM369" s="438"/>
      <c r="AN369" s="432"/>
      <c r="AO369" s="519"/>
      <c r="AP369" s="519"/>
      <c r="AQ369" s="410"/>
    </row>
    <row r="370" spans="1:46" s="393" customFormat="1" ht="11.85" customHeight="1">
      <c r="A370" s="438"/>
      <c r="B370" s="445"/>
      <c r="C370" s="2407"/>
      <c r="D370" s="2407"/>
      <c r="E370" s="2407"/>
      <c r="F370" s="2407"/>
      <c r="G370" s="2407"/>
      <c r="H370" s="2407"/>
      <c r="I370" s="2407"/>
      <c r="J370" s="2407"/>
      <c r="K370" s="2407"/>
      <c r="L370" s="2407"/>
      <c r="M370" s="2407"/>
      <c r="N370" s="2407"/>
      <c r="O370" s="2407"/>
      <c r="P370" s="2407"/>
      <c r="Q370" s="2407"/>
      <c r="R370" s="2407"/>
      <c r="S370" s="2407"/>
      <c r="T370" s="2407"/>
      <c r="U370" s="2407"/>
      <c r="V370" s="2407"/>
      <c r="W370" s="2407"/>
      <c r="X370" s="2407"/>
      <c r="Y370" s="2407"/>
      <c r="Z370" s="2407"/>
      <c r="AA370" s="2407"/>
      <c r="AB370" s="2407"/>
      <c r="AC370" s="2407"/>
      <c r="AD370" s="2407"/>
      <c r="AE370" s="2407"/>
      <c r="AF370" s="2407"/>
      <c r="AG370" s="2407"/>
      <c r="AH370" s="2407"/>
      <c r="AI370" s="2407"/>
      <c r="AJ370" s="2407"/>
      <c r="AK370" s="438"/>
      <c r="AL370" s="438"/>
      <c r="AM370" s="438"/>
      <c r="AN370" s="432"/>
      <c r="AO370" s="520" t="s">
        <v>18</v>
      </c>
      <c r="AP370" s="521">
        <f>IF(C394="Yes",5,0)</f>
        <v>5</v>
      </c>
      <c r="AS370" s="385" t="s">
        <v>2240</v>
      </c>
    </row>
    <row r="371" spans="1:46" s="393" customFormat="1" ht="12.75" customHeight="1">
      <c r="A371" s="438"/>
      <c r="B371" s="445"/>
      <c r="C371" s="2407"/>
      <c r="D371" s="2407"/>
      <c r="E371" s="2407"/>
      <c r="F371" s="2407"/>
      <c r="G371" s="2407"/>
      <c r="H371" s="2407"/>
      <c r="I371" s="2407"/>
      <c r="J371" s="2407"/>
      <c r="K371" s="2407"/>
      <c r="L371" s="2407"/>
      <c r="M371" s="2407"/>
      <c r="N371" s="2407"/>
      <c r="O371" s="2407"/>
      <c r="P371" s="2407"/>
      <c r="Q371" s="2407"/>
      <c r="R371" s="2407"/>
      <c r="S371" s="2407"/>
      <c r="T371" s="2407"/>
      <c r="U371" s="2407"/>
      <c r="V371" s="2407"/>
      <c r="W371" s="2407"/>
      <c r="X371" s="2407"/>
      <c r="Y371" s="2407"/>
      <c r="Z371" s="2407"/>
      <c r="AA371" s="2407"/>
      <c r="AB371" s="2407"/>
      <c r="AC371" s="2407"/>
      <c r="AD371" s="2407"/>
      <c r="AE371" s="2407"/>
      <c r="AF371" s="2407"/>
      <c r="AG371" s="2407"/>
      <c r="AH371" s="2407"/>
      <c r="AI371" s="2407"/>
      <c r="AJ371" s="2407"/>
      <c r="AK371" s="438"/>
      <c r="AL371" s="438"/>
      <c r="AM371" s="438"/>
      <c r="AN371" s="432"/>
      <c r="AO371" s="520" t="s">
        <v>31</v>
      </c>
      <c r="AP371" s="521">
        <f>IF(C402="Yes",5,0)</f>
        <v>0</v>
      </c>
      <c r="AS371" s="2475">
        <f>IF(Application!D211="Non-Targeted",(SUM(AQ379+AQ388)),AS375)</f>
        <v>10</v>
      </c>
      <c r="AT371" s="2475"/>
    </row>
    <row r="372" spans="1:46" s="393" customFormat="1" ht="12.75" customHeight="1">
      <c r="A372" s="438"/>
      <c r="B372" s="445"/>
      <c r="C372" s="2407"/>
      <c r="D372" s="2407"/>
      <c r="E372" s="2407"/>
      <c r="F372" s="2407"/>
      <c r="G372" s="2407"/>
      <c r="H372" s="2407"/>
      <c r="I372" s="2407"/>
      <c r="J372" s="2407"/>
      <c r="K372" s="2407"/>
      <c r="L372" s="2407"/>
      <c r="M372" s="2407"/>
      <c r="N372" s="2407"/>
      <c r="O372" s="2407"/>
      <c r="P372" s="2407"/>
      <c r="Q372" s="2407"/>
      <c r="R372" s="2407"/>
      <c r="S372" s="2407"/>
      <c r="T372" s="2407"/>
      <c r="U372" s="2407"/>
      <c r="V372" s="2407"/>
      <c r="W372" s="2407"/>
      <c r="X372" s="2407"/>
      <c r="Y372" s="2407"/>
      <c r="Z372" s="2407"/>
      <c r="AA372" s="2407"/>
      <c r="AB372" s="2407"/>
      <c r="AC372" s="2407"/>
      <c r="AD372" s="2407"/>
      <c r="AE372" s="2407"/>
      <c r="AF372" s="2407"/>
      <c r="AG372" s="2407"/>
      <c r="AH372" s="2407"/>
      <c r="AI372" s="2407"/>
      <c r="AJ372" s="2407"/>
      <c r="AK372" s="438"/>
      <c r="AL372" s="438"/>
      <c r="AM372" s="438"/>
      <c r="AN372" s="432"/>
      <c r="AO372" s="520" t="s">
        <v>39</v>
      </c>
      <c r="AP372" s="521">
        <f>IF(C410="Yes",7,0)</f>
        <v>0</v>
      </c>
      <c r="AS372" s="385" t="s">
        <v>2241</v>
      </c>
    </row>
    <row r="373" spans="1:46" s="393" customFormat="1" ht="12.75" customHeight="1">
      <c r="B373" s="445"/>
      <c r="C373" s="2407"/>
      <c r="D373" s="2407"/>
      <c r="E373" s="2407"/>
      <c r="F373" s="2407"/>
      <c r="G373" s="2407"/>
      <c r="H373" s="2407"/>
      <c r="I373" s="2407"/>
      <c r="J373" s="2407"/>
      <c r="K373" s="2407"/>
      <c r="L373" s="2407"/>
      <c r="M373" s="2407"/>
      <c r="N373" s="2407"/>
      <c r="O373" s="2407"/>
      <c r="P373" s="2407"/>
      <c r="Q373" s="2407"/>
      <c r="R373" s="2407"/>
      <c r="S373" s="2407"/>
      <c r="T373" s="2407"/>
      <c r="U373" s="2407"/>
      <c r="V373" s="2407"/>
      <c r="W373" s="2407"/>
      <c r="X373" s="2407"/>
      <c r="Y373" s="2407"/>
      <c r="Z373" s="2407"/>
      <c r="AA373" s="2407"/>
      <c r="AB373" s="2407"/>
      <c r="AC373" s="2407"/>
      <c r="AD373" s="2407"/>
      <c r="AE373" s="2407"/>
      <c r="AF373" s="2407"/>
      <c r="AG373" s="2407"/>
      <c r="AH373" s="2407"/>
      <c r="AI373" s="2407"/>
      <c r="AJ373" s="2407"/>
      <c r="AK373" s="438"/>
      <c r="AL373" s="438"/>
      <c r="AM373" s="438"/>
      <c r="AN373" s="432"/>
      <c r="AO373" s="432"/>
      <c r="AP373" s="521">
        <f>IF(C412="Yes",5,0)</f>
        <v>5</v>
      </c>
      <c r="AS373" s="2475">
        <f>IF(AND(AQ379&gt;0,AQ388&gt;0),(AQ379+AQ388)/2,0)</f>
        <v>0</v>
      </c>
      <c r="AT373" s="2475"/>
    </row>
    <row r="374" spans="1:46" s="393" customFormat="1" ht="12.75" customHeight="1">
      <c r="A374" s="438"/>
      <c r="B374" s="445"/>
      <c r="C374" s="2407"/>
      <c r="D374" s="2407"/>
      <c r="E374" s="2407"/>
      <c r="F374" s="2407"/>
      <c r="G374" s="2407"/>
      <c r="H374" s="2407"/>
      <c r="I374" s="2407"/>
      <c r="J374" s="2407"/>
      <c r="K374" s="2407"/>
      <c r="L374" s="2407"/>
      <c r="M374" s="2407"/>
      <c r="N374" s="2407"/>
      <c r="O374" s="2407"/>
      <c r="P374" s="2407"/>
      <c r="Q374" s="2407"/>
      <c r="R374" s="2407"/>
      <c r="S374" s="2407"/>
      <c r="T374" s="2407"/>
      <c r="U374" s="2407"/>
      <c r="V374" s="2407"/>
      <c r="W374" s="2407"/>
      <c r="X374" s="2407"/>
      <c r="Y374" s="2407"/>
      <c r="Z374" s="2407"/>
      <c r="AA374" s="2407"/>
      <c r="AB374" s="2407"/>
      <c r="AC374" s="2407"/>
      <c r="AD374" s="2407"/>
      <c r="AE374" s="2407"/>
      <c r="AF374" s="2407"/>
      <c r="AG374" s="2407"/>
      <c r="AH374" s="2407"/>
      <c r="AI374" s="2407"/>
      <c r="AJ374" s="2407"/>
      <c r="AK374" s="438"/>
      <c r="AL374" s="438"/>
      <c r="AM374" s="438"/>
      <c r="AN374" s="432"/>
      <c r="AO374" s="520" t="s">
        <v>82</v>
      </c>
      <c r="AP374" s="521">
        <f>IF(C420="Yes",5,0)</f>
        <v>0</v>
      </c>
      <c r="AS374" s="385" t="s">
        <v>2242</v>
      </c>
    </row>
    <row r="375" spans="1:46" s="393" customFormat="1" ht="12.75" customHeight="1">
      <c r="A375" s="438"/>
      <c r="B375" s="445"/>
      <c r="C375" s="2476" t="s">
        <v>2243</v>
      </c>
      <c r="D375" s="2476"/>
      <c r="E375" s="2476"/>
      <c r="F375" s="2476"/>
      <c r="G375" s="2476"/>
      <c r="H375" s="2476"/>
      <c r="I375" s="2476"/>
      <c r="J375" s="2476"/>
      <c r="K375" s="2476"/>
      <c r="L375" s="2476"/>
      <c r="M375" s="2476"/>
      <c r="N375" s="2476"/>
      <c r="O375" s="2476"/>
      <c r="P375" s="2476"/>
      <c r="Q375" s="2476"/>
      <c r="R375" s="2476"/>
      <c r="S375" s="2476"/>
      <c r="T375" s="2476"/>
      <c r="U375" s="2476"/>
      <c r="V375" s="2476"/>
      <c r="W375" s="2476"/>
      <c r="X375" s="2476"/>
      <c r="Y375" s="2476"/>
      <c r="Z375" s="2476"/>
      <c r="AA375" s="2476"/>
      <c r="AB375" s="2476"/>
      <c r="AC375" s="2476"/>
      <c r="AD375" s="2476"/>
      <c r="AE375" s="2476"/>
      <c r="AF375" s="2476"/>
      <c r="AG375" s="2476"/>
      <c r="AH375" s="2476"/>
      <c r="AI375" s="2476"/>
      <c r="AJ375" s="2476"/>
      <c r="AK375" s="438"/>
      <c r="AL375" s="438"/>
      <c r="AM375" s="438"/>
      <c r="AN375" s="432"/>
      <c r="AO375" s="432"/>
      <c r="AP375" s="521">
        <f>IF(C422="Yes",3,0)</f>
        <v>0</v>
      </c>
      <c r="AS375" s="2475">
        <f>IF(AQ379=0,AQ388,AQ379)</f>
        <v>10</v>
      </c>
      <c r="AT375" s="2475"/>
    </row>
    <row r="376" spans="1:46" s="393" customFormat="1" ht="12.75" customHeight="1">
      <c r="A376" s="438"/>
      <c r="B376" s="445"/>
      <c r="C376" s="2476"/>
      <c r="D376" s="2476"/>
      <c r="E376" s="2476"/>
      <c r="F376" s="2476"/>
      <c r="G376" s="2476"/>
      <c r="H376" s="2476"/>
      <c r="I376" s="2476"/>
      <c r="J376" s="2476"/>
      <c r="K376" s="2476"/>
      <c r="L376" s="2476"/>
      <c r="M376" s="2476"/>
      <c r="N376" s="2476"/>
      <c r="O376" s="2476"/>
      <c r="P376" s="2476"/>
      <c r="Q376" s="2476"/>
      <c r="R376" s="2476"/>
      <c r="S376" s="2476"/>
      <c r="T376" s="2476"/>
      <c r="U376" s="2476"/>
      <c r="V376" s="2476"/>
      <c r="W376" s="2476"/>
      <c r="X376" s="2476"/>
      <c r="Y376" s="2476"/>
      <c r="Z376" s="2476"/>
      <c r="AA376" s="2476"/>
      <c r="AB376" s="2476"/>
      <c r="AC376" s="2476"/>
      <c r="AD376" s="2476"/>
      <c r="AE376" s="2476"/>
      <c r="AF376" s="2476"/>
      <c r="AG376" s="2476"/>
      <c r="AH376" s="2476"/>
      <c r="AI376" s="2476"/>
      <c r="AJ376" s="2476"/>
      <c r="AK376" s="438"/>
      <c r="AL376" s="438"/>
      <c r="AM376" s="438"/>
      <c r="AN376" s="432"/>
      <c r="AO376" s="520" t="s">
        <v>86</v>
      </c>
      <c r="AP376" s="521">
        <f>IF(C425="Yes",5,0)</f>
        <v>0</v>
      </c>
    </row>
    <row r="377" spans="1:46" s="393" customFormat="1" ht="12.75" customHeight="1">
      <c r="A377" s="438"/>
      <c r="B377" s="445"/>
      <c r="C377" s="2476"/>
      <c r="D377" s="2476"/>
      <c r="E377" s="2476"/>
      <c r="F377" s="2476"/>
      <c r="G377" s="2476"/>
      <c r="H377" s="2476"/>
      <c r="I377" s="2476"/>
      <c r="J377" s="2476"/>
      <c r="K377" s="2476"/>
      <c r="L377" s="2476"/>
      <c r="M377" s="2476"/>
      <c r="N377" s="2476"/>
      <c r="O377" s="2476"/>
      <c r="P377" s="2476"/>
      <c r="Q377" s="2476"/>
      <c r="R377" s="2476"/>
      <c r="S377" s="2476"/>
      <c r="T377" s="2476"/>
      <c r="U377" s="2476"/>
      <c r="V377" s="2476"/>
      <c r="W377" s="2476"/>
      <c r="X377" s="2476"/>
      <c r="Y377" s="2476"/>
      <c r="Z377" s="2476"/>
      <c r="AA377" s="2476"/>
      <c r="AB377" s="2476"/>
      <c r="AC377" s="2476"/>
      <c r="AD377" s="2476"/>
      <c r="AE377" s="2476"/>
      <c r="AF377" s="2476"/>
      <c r="AG377" s="2476"/>
      <c r="AH377" s="2476"/>
      <c r="AI377" s="2476"/>
      <c r="AJ377" s="2476"/>
      <c r="AK377" s="438"/>
      <c r="AL377" s="438"/>
      <c r="AM377" s="438"/>
      <c r="AN377" s="432"/>
      <c r="AO377" s="520" t="s">
        <v>1348</v>
      </c>
      <c r="AP377" s="521">
        <f>IF(C434="Yes",5,0)</f>
        <v>0</v>
      </c>
    </row>
    <row r="378" spans="1:46" s="393" customFormat="1" ht="11.85" customHeight="1">
      <c r="A378" s="438"/>
      <c r="B378" s="445"/>
      <c r="C378" s="2476"/>
      <c r="D378" s="2476"/>
      <c r="E378" s="2476"/>
      <c r="F378" s="2476"/>
      <c r="G378" s="2476"/>
      <c r="H378" s="2476"/>
      <c r="I378" s="2476"/>
      <c r="J378" s="2476"/>
      <c r="K378" s="2476"/>
      <c r="L378" s="2476"/>
      <c r="M378" s="2476"/>
      <c r="N378" s="2476"/>
      <c r="O378" s="2476"/>
      <c r="P378" s="2476"/>
      <c r="Q378" s="2476"/>
      <c r="R378" s="2476"/>
      <c r="S378" s="2476"/>
      <c r="T378" s="2476"/>
      <c r="U378" s="2476"/>
      <c r="V378" s="2476"/>
      <c r="W378" s="2476"/>
      <c r="X378" s="2476"/>
      <c r="Y378" s="2476"/>
      <c r="Z378" s="2476"/>
      <c r="AA378" s="2476"/>
      <c r="AB378" s="2476"/>
      <c r="AC378" s="2476"/>
      <c r="AD378" s="2476"/>
      <c r="AE378" s="2476"/>
      <c r="AF378" s="2476"/>
      <c r="AG378" s="2476"/>
      <c r="AH378" s="2476"/>
      <c r="AI378" s="2476"/>
      <c r="AJ378" s="2476"/>
      <c r="AK378" s="438"/>
      <c r="AL378" s="438"/>
      <c r="AM378" s="438"/>
      <c r="AN378" s="432"/>
      <c r="AO378" s="522"/>
      <c r="AP378" s="523">
        <f>IF(C436="Yes",3,0)</f>
        <v>0</v>
      </c>
    </row>
    <row r="379" spans="1:46" s="393" customFormat="1" ht="12.45" customHeight="1">
      <c r="A379" s="438"/>
      <c r="B379" s="445"/>
      <c r="C379" s="2476"/>
      <c r="D379" s="2476"/>
      <c r="E379" s="2476"/>
      <c r="F379" s="2476"/>
      <c r="G379" s="2476"/>
      <c r="H379" s="2476"/>
      <c r="I379" s="2476"/>
      <c r="J379" s="2476"/>
      <c r="K379" s="2476"/>
      <c r="L379" s="2476"/>
      <c r="M379" s="2476"/>
      <c r="N379" s="2476"/>
      <c r="O379" s="2476"/>
      <c r="P379" s="2476"/>
      <c r="Q379" s="2476"/>
      <c r="R379" s="2476"/>
      <c r="S379" s="2476"/>
      <c r="T379" s="2476"/>
      <c r="U379" s="2476"/>
      <c r="V379" s="2476"/>
      <c r="W379" s="2476"/>
      <c r="X379" s="2476"/>
      <c r="Y379" s="2476"/>
      <c r="Z379" s="2476"/>
      <c r="AA379" s="2476"/>
      <c r="AB379" s="2476"/>
      <c r="AC379" s="2476"/>
      <c r="AD379" s="2476"/>
      <c r="AE379" s="2476"/>
      <c r="AF379" s="2476"/>
      <c r="AG379" s="2476"/>
      <c r="AH379" s="2476"/>
      <c r="AI379" s="2476"/>
      <c r="AJ379" s="2476"/>
      <c r="AK379" s="438"/>
      <c r="AL379" s="438"/>
      <c r="AM379" s="438"/>
      <c r="AN379" s="432"/>
      <c r="AO379" s="524" t="s">
        <v>2244</v>
      </c>
      <c r="AP379" s="525">
        <f>SUM(AP370:AP378)</f>
        <v>10</v>
      </c>
      <c r="AQ379" s="2410">
        <f>IF(AP379&gt;0,AP379,0)</f>
        <v>10</v>
      </c>
      <c r="AR379" s="2410"/>
    </row>
    <row r="380" spans="1:46" s="393" customFormat="1" ht="12.75" customHeight="1">
      <c r="A380" s="438"/>
      <c r="B380" s="445"/>
      <c r="C380" s="2476"/>
      <c r="D380" s="2476"/>
      <c r="E380" s="2476"/>
      <c r="F380" s="2476"/>
      <c r="G380" s="2476"/>
      <c r="H380" s="2476"/>
      <c r="I380" s="2476"/>
      <c r="J380" s="2476"/>
      <c r="K380" s="2476"/>
      <c r="L380" s="2476"/>
      <c r="M380" s="2476"/>
      <c r="N380" s="2476"/>
      <c r="O380" s="2476"/>
      <c r="P380" s="2476"/>
      <c r="Q380" s="2476"/>
      <c r="R380" s="2476"/>
      <c r="S380" s="2476"/>
      <c r="T380" s="2476"/>
      <c r="U380" s="2476"/>
      <c r="V380" s="2476"/>
      <c r="W380" s="2476"/>
      <c r="X380" s="2476"/>
      <c r="Y380" s="2476"/>
      <c r="Z380" s="2476"/>
      <c r="AA380" s="2476"/>
      <c r="AB380" s="2476"/>
      <c r="AC380" s="2476"/>
      <c r="AD380" s="2476"/>
      <c r="AE380" s="2476"/>
      <c r="AF380" s="2476"/>
      <c r="AG380" s="2476"/>
      <c r="AH380" s="2476"/>
      <c r="AI380" s="2476"/>
      <c r="AJ380" s="2476"/>
      <c r="AK380" s="438"/>
      <c r="AL380" s="438"/>
      <c r="AM380" s="438"/>
      <c r="AN380" s="432"/>
      <c r="AP380" s="410"/>
    </row>
    <row r="381" spans="1:46" s="393" customFormat="1" ht="12.75" customHeight="1">
      <c r="A381" s="438"/>
      <c r="B381" s="445"/>
      <c r="C381" s="518"/>
      <c r="D381" s="518"/>
      <c r="E381" s="518"/>
      <c r="F381" s="518"/>
      <c r="G381" s="518"/>
      <c r="H381" s="518"/>
      <c r="I381" s="518"/>
      <c r="J381" s="518"/>
      <c r="K381" s="518"/>
      <c r="L381" s="518"/>
      <c r="M381" s="518"/>
      <c r="N381" s="518"/>
      <c r="O381" s="518"/>
      <c r="P381" s="518"/>
      <c r="Q381" s="518"/>
      <c r="R381" s="518"/>
      <c r="S381" s="518"/>
      <c r="T381" s="518"/>
      <c r="U381" s="518"/>
      <c r="V381" s="518"/>
      <c r="W381" s="518"/>
      <c r="X381" s="518"/>
      <c r="Y381" s="518"/>
      <c r="Z381" s="518"/>
      <c r="AA381" s="518"/>
      <c r="AB381" s="518"/>
      <c r="AC381" s="518"/>
      <c r="AD381" s="518"/>
      <c r="AE381" s="518"/>
      <c r="AF381" s="518"/>
      <c r="AG381" s="518"/>
      <c r="AH381" s="518"/>
      <c r="AI381" s="518"/>
      <c r="AJ381" s="518"/>
      <c r="AK381" s="438"/>
      <c r="AL381" s="438"/>
      <c r="AM381" s="438"/>
      <c r="AN381" s="432"/>
      <c r="AO381" s="520" t="s">
        <v>1349</v>
      </c>
      <c r="AP381" s="521">
        <f>IF(C443="Yes",5,0)</f>
        <v>0</v>
      </c>
    </row>
    <row r="382" spans="1:46" s="393" customFormat="1" ht="12.75" customHeight="1">
      <c r="A382" s="438"/>
      <c r="B382" s="445"/>
      <c r="C382" s="2407" t="s">
        <v>2245</v>
      </c>
      <c r="D382" s="2407"/>
      <c r="E382" s="2407"/>
      <c r="F382" s="2407"/>
      <c r="G382" s="2407"/>
      <c r="H382" s="2407"/>
      <c r="I382" s="2407"/>
      <c r="J382" s="2407"/>
      <c r="K382" s="2407"/>
      <c r="L382" s="2407"/>
      <c r="M382" s="2407"/>
      <c r="N382" s="2407"/>
      <c r="O382" s="2407"/>
      <c r="P382" s="2407"/>
      <c r="Q382" s="2407"/>
      <c r="R382" s="2407"/>
      <c r="S382" s="2407"/>
      <c r="T382" s="2407"/>
      <c r="U382" s="2407"/>
      <c r="V382" s="2407"/>
      <c r="W382" s="2407"/>
      <c r="X382" s="2407"/>
      <c r="Y382" s="2407"/>
      <c r="Z382" s="2407"/>
      <c r="AA382" s="2407"/>
      <c r="AB382" s="2407"/>
      <c r="AC382" s="2407"/>
      <c r="AD382" s="2407"/>
      <c r="AE382" s="2407"/>
      <c r="AF382" s="2407"/>
      <c r="AG382" s="2407"/>
      <c r="AH382" s="2407"/>
      <c r="AI382" s="2407"/>
      <c r="AJ382" s="2407"/>
      <c r="AK382" s="438"/>
      <c r="AL382" s="438"/>
      <c r="AM382" s="438"/>
      <c r="AN382" s="432"/>
      <c r="AO382" s="520" t="s">
        <v>1350</v>
      </c>
      <c r="AP382" s="521">
        <f>IF(C455="Yes",5,0)</f>
        <v>0</v>
      </c>
    </row>
    <row r="383" spans="1:46" s="393" customFormat="1" ht="12.75" customHeight="1">
      <c r="A383" s="438"/>
      <c r="B383" s="445"/>
      <c r="C383" s="2407"/>
      <c r="D383" s="2407"/>
      <c r="E383" s="2407"/>
      <c r="F383" s="2407"/>
      <c r="G383" s="2407"/>
      <c r="H383" s="2407"/>
      <c r="I383" s="2407"/>
      <c r="J383" s="2407"/>
      <c r="K383" s="2407"/>
      <c r="L383" s="2407"/>
      <c r="M383" s="2407"/>
      <c r="N383" s="2407"/>
      <c r="O383" s="2407"/>
      <c r="P383" s="2407"/>
      <c r="Q383" s="2407"/>
      <c r="R383" s="2407"/>
      <c r="S383" s="2407"/>
      <c r="T383" s="2407"/>
      <c r="U383" s="2407"/>
      <c r="V383" s="2407"/>
      <c r="W383" s="2407"/>
      <c r="X383" s="2407"/>
      <c r="Y383" s="2407"/>
      <c r="Z383" s="2407"/>
      <c r="AA383" s="2407"/>
      <c r="AB383" s="2407"/>
      <c r="AC383" s="2407"/>
      <c r="AD383" s="2407"/>
      <c r="AE383" s="2407"/>
      <c r="AF383" s="2407"/>
      <c r="AG383" s="2407"/>
      <c r="AH383" s="2407"/>
      <c r="AI383" s="2407"/>
      <c r="AJ383" s="2407"/>
      <c r="AK383" s="438"/>
      <c r="AL383" s="438"/>
      <c r="AM383" s="438"/>
      <c r="AN383" s="432"/>
      <c r="AO383" s="520" t="s">
        <v>1351</v>
      </c>
      <c r="AP383" s="521">
        <f>IF(C462="Yes",5,0)</f>
        <v>0</v>
      </c>
    </row>
    <row r="384" spans="1:46" s="393" customFormat="1" ht="68.099999999999994" customHeight="1">
      <c r="A384" s="438"/>
      <c r="B384" s="445"/>
      <c r="C384" s="2407"/>
      <c r="D384" s="2407"/>
      <c r="E384" s="2407"/>
      <c r="F384" s="2407"/>
      <c r="G384" s="2407"/>
      <c r="H384" s="2407"/>
      <c r="I384" s="2407"/>
      <c r="J384" s="2407"/>
      <c r="K384" s="2407"/>
      <c r="L384" s="2407"/>
      <c r="M384" s="2407"/>
      <c r="N384" s="2407"/>
      <c r="O384" s="2407"/>
      <c r="P384" s="2407"/>
      <c r="Q384" s="2407"/>
      <c r="R384" s="2407"/>
      <c r="S384" s="2407"/>
      <c r="T384" s="2407"/>
      <c r="U384" s="2407"/>
      <c r="V384" s="2407"/>
      <c r="W384" s="2407"/>
      <c r="X384" s="2407"/>
      <c r="Y384" s="2407"/>
      <c r="Z384" s="2407"/>
      <c r="AA384" s="2407"/>
      <c r="AB384" s="2407"/>
      <c r="AC384" s="2407"/>
      <c r="AD384" s="2407"/>
      <c r="AE384" s="2407"/>
      <c r="AF384" s="2407"/>
      <c r="AG384" s="2407"/>
      <c r="AH384" s="2407"/>
      <c r="AI384" s="2407"/>
      <c r="AJ384" s="2407"/>
      <c r="AK384" s="438"/>
      <c r="AL384" s="438"/>
      <c r="AM384" s="438"/>
      <c r="AN384" s="432"/>
      <c r="AO384" s="520" t="s">
        <v>1352</v>
      </c>
      <c r="AP384" s="526">
        <f>IF(C466="Yes",5,0)</f>
        <v>0</v>
      </c>
    </row>
    <row r="385" spans="1:81" s="393" customFormat="1" ht="12.45" customHeight="1">
      <c r="B385" s="445"/>
      <c r="C385" s="393" t="s">
        <v>2246</v>
      </c>
      <c r="AF385" s="438"/>
      <c r="AG385" s="438"/>
      <c r="AH385" s="438"/>
      <c r="AI385" s="438"/>
      <c r="AJ385" s="438"/>
      <c r="AK385" s="438"/>
      <c r="AL385" s="438"/>
      <c r="AM385" s="438"/>
      <c r="AN385" s="432"/>
      <c r="AO385" s="520" t="s">
        <v>1353</v>
      </c>
      <c r="AP385" s="521">
        <f>IF(C470="Yes",5,0)</f>
        <v>0</v>
      </c>
    </row>
    <row r="386" spans="1:81" s="393" customFormat="1" ht="12.75" customHeight="1">
      <c r="A386" s="438"/>
      <c r="B386" s="445"/>
      <c r="C386" s="527" t="s">
        <v>2247</v>
      </c>
      <c r="D386" s="528"/>
      <c r="E386" s="528"/>
      <c r="F386" s="528"/>
      <c r="G386" s="528"/>
      <c r="H386" s="528"/>
      <c r="I386" s="528"/>
      <c r="J386" s="528"/>
      <c r="K386" s="528"/>
      <c r="L386" s="528"/>
      <c r="M386" s="494"/>
      <c r="N386" s="494"/>
      <c r="O386" s="529"/>
      <c r="P386" s="528"/>
      <c r="Q386" s="528"/>
      <c r="R386" s="494"/>
      <c r="S386" s="494"/>
      <c r="T386" s="528"/>
      <c r="U386" s="2408">
        <f>Application!DU810-U387</f>
        <v>174</v>
      </c>
      <c r="V386" s="2408"/>
      <c r="W386" s="2408"/>
      <c r="X386" s="528"/>
      <c r="Y386" s="528"/>
      <c r="Z386" s="528"/>
      <c r="AA386" s="530"/>
      <c r="AB386" s="531"/>
      <c r="AC386" s="531"/>
      <c r="AD386" s="531"/>
      <c r="AE386" s="438"/>
      <c r="AF386" s="438"/>
      <c r="AG386" s="438"/>
      <c r="AH386" s="438"/>
      <c r="AI386" s="438"/>
      <c r="AJ386" s="438"/>
      <c r="AK386" s="438"/>
      <c r="AL386" s="438"/>
      <c r="AM386" s="438"/>
      <c r="AN386" s="432"/>
      <c r="AO386" s="520" t="s">
        <v>1354</v>
      </c>
      <c r="AP386" s="521">
        <f>IF(C479="Yes",5,0)</f>
        <v>0</v>
      </c>
    </row>
    <row r="387" spans="1:81" s="393" customFormat="1" ht="12.75" customHeight="1">
      <c r="A387" s="438"/>
      <c r="B387" s="445"/>
      <c r="C387" s="532" t="s">
        <v>2248</v>
      </c>
      <c r="D387" s="519"/>
      <c r="E387" s="519"/>
      <c r="F387" s="519"/>
      <c r="G387" s="519"/>
      <c r="H387" s="519"/>
      <c r="I387" s="519"/>
      <c r="J387" s="519"/>
      <c r="K387" s="519"/>
      <c r="L387" s="519"/>
      <c r="M387" s="519"/>
      <c r="N387" s="519"/>
      <c r="O387" s="519"/>
      <c r="P387" s="519"/>
      <c r="Q387" s="519"/>
      <c r="R387" s="519"/>
      <c r="S387" s="519"/>
      <c r="T387" s="519"/>
      <c r="U387" s="2409">
        <f>IF(Application!D211="SRO",Application!DU763,Application!AG764)</f>
        <v>0</v>
      </c>
      <c r="V387" s="2409"/>
      <c r="W387" s="2409"/>
      <c r="X387" s="519"/>
      <c r="Y387" s="519"/>
      <c r="Z387" s="519"/>
      <c r="AA387" s="533"/>
      <c r="AC387" s="534"/>
      <c r="AD387" s="534"/>
      <c r="AE387" s="438"/>
      <c r="AF387" s="438"/>
      <c r="AG387" s="438"/>
      <c r="AH387" s="438"/>
      <c r="AI387" s="438"/>
      <c r="AJ387" s="438"/>
      <c r="AK387" s="438"/>
      <c r="AL387" s="438"/>
      <c r="AM387" s="438"/>
      <c r="AN387" s="432"/>
      <c r="AO387" s="522"/>
      <c r="AP387" s="523"/>
    </row>
    <row r="388" spans="1:81" s="393" customFormat="1" ht="12.75" customHeight="1">
      <c r="A388" s="438"/>
      <c r="B388" s="445"/>
      <c r="C388" s="431"/>
      <c r="U388" s="608"/>
      <c r="V388" s="608"/>
      <c r="W388" s="608"/>
      <c r="AC388" s="534"/>
      <c r="AD388" s="534"/>
      <c r="AE388" s="438"/>
      <c r="AF388" s="438"/>
      <c r="AG388" s="438"/>
      <c r="AH388" s="438"/>
      <c r="AI388" s="438"/>
      <c r="AJ388" s="438"/>
      <c r="AK388" s="438"/>
      <c r="AL388" s="438"/>
      <c r="AM388" s="438"/>
      <c r="AN388" s="432"/>
      <c r="AO388" s="535" t="s">
        <v>2244</v>
      </c>
      <c r="AP388" s="536">
        <f>SUM(AP381:AP386)</f>
        <v>0</v>
      </c>
      <c r="AQ388" s="2410">
        <f>IF(AP388&gt;0,AP388,0)</f>
        <v>0</v>
      </c>
      <c r="AR388" s="2410"/>
    </row>
    <row r="389" spans="1:81" s="393" customFormat="1" ht="12.75" customHeight="1">
      <c r="A389" s="438"/>
      <c r="B389" s="11"/>
      <c r="C389" s="537" t="s">
        <v>2249</v>
      </c>
      <c r="D389" s="438"/>
      <c r="E389" s="438"/>
      <c r="F389" s="438"/>
      <c r="G389" s="438"/>
      <c r="H389" s="438"/>
      <c r="I389" s="438"/>
      <c r="J389" s="438"/>
      <c r="K389" s="438"/>
      <c r="L389" s="438"/>
      <c r="M389" s="438"/>
      <c r="N389" s="438"/>
      <c r="O389" s="438"/>
      <c r="P389" s="438"/>
      <c r="Q389" s="438"/>
      <c r="R389" s="438"/>
      <c r="S389" s="438"/>
      <c r="T389" s="438"/>
      <c r="U389" s="438"/>
      <c r="V389" s="438"/>
      <c r="W389" s="438"/>
      <c r="X389" s="438"/>
      <c r="Y389" s="438"/>
      <c r="Z389" s="438"/>
      <c r="AA389" s="438"/>
      <c r="AB389" s="438"/>
      <c r="AC389" s="438"/>
      <c r="AD389" s="438"/>
      <c r="AE389" s="438"/>
      <c r="AF389" s="438"/>
      <c r="AG389" s="438"/>
      <c r="AH389" s="438"/>
      <c r="AI389" s="438"/>
      <c r="AJ389" s="438"/>
      <c r="AK389" s="438"/>
      <c r="AL389" s="438"/>
      <c r="AM389" s="438"/>
      <c r="AN389" s="432"/>
      <c r="BS389" s="23"/>
      <c r="BT389" s="23"/>
      <c r="BU389" s="11"/>
      <c r="BV389" s="11"/>
      <c r="BW389" s="11"/>
    </row>
    <row r="390" spans="1:81" s="393" customFormat="1" ht="12.75" customHeight="1">
      <c r="A390" s="382"/>
      <c r="B390" s="11"/>
      <c r="C390" s="538"/>
      <c r="D390" s="539"/>
      <c r="E390" s="540" t="s">
        <v>2067</v>
      </c>
      <c r="F390" s="2386" t="s">
        <v>2250</v>
      </c>
      <c r="G390" s="2386"/>
      <c r="H390" s="2386"/>
      <c r="I390" s="2386"/>
      <c r="J390" s="2386"/>
      <c r="K390" s="2386"/>
      <c r="L390" s="2386"/>
      <c r="M390" s="2386"/>
      <c r="N390" s="2386"/>
      <c r="O390" s="2386"/>
      <c r="P390" s="2386"/>
      <c r="Q390" s="2386"/>
      <c r="R390" s="2386"/>
      <c r="S390" s="2386"/>
      <c r="T390" s="2386"/>
      <c r="U390" s="2386"/>
      <c r="V390" s="2386"/>
      <c r="W390" s="2386"/>
      <c r="X390" s="2386"/>
      <c r="Y390" s="2386"/>
      <c r="Z390" s="2386"/>
      <c r="AA390" s="2386"/>
      <c r="AB390" s="2386"/>
      <c r="AC390" s="2386"/>
      <c r="AD390" s="2386"/>
      <c r="AE390" s="2386"/>
      <c r="AF390" s="2386"/>
      <c r="AG390" s="541"/>
      <c r="AH390" s="541"/>
      <c r="AI390" s="541"/>
      <c r="AJ390" s="541"/>
      <c r="AK390" s="541"/>
      <c r="AL390" s="542"/>
      <c r="AM390" s="410"/>
      <c r="AN390" s="432"/>
      <c r="AP390" s="410"/>
      <c r="BS390" s="23"/>
      <c r="BT390" s="23"/>
      <c r="BU390" s="11"/>
      <c r="BV390" s="11"/>
      <c r="BW390" s="11"/>
      <c r="BX390" s="11"/>
      <c r="BY390" s="11"/>
      <c r="BZ390" s="11"/>
      <c r="CA390" s="11"/>
      <c r="CB390" s="11"/>
      <c r="CC390" s="11"/>
    </row>
    <row r="391" spans="1:81" s="393" customFormat="1" ht="12.75" customHeight="1">
      <c r="A391" s="382"/>
      <c r="B391" s="11"/>
      <c r="C391" s="543"/>
      <c r="D391" s="382"/>
      <c r="E391" s="544"/>
      <c r="F391" s="2387"/>
      <c r="G391" s="2387"/>
      <c r="H391" s="2387"/>
      <c r="I391" s="2387"/>
      <c r="J391" s="2387"/>
      <c r="K391" s="2387"/>
      <c r="L391" s="2387"/>
      <c r="M391" s="2387"/>
      <c r="N391" s="2387"/>
      <c r="O391" s="2387"/>
      <c r="P391" s="2387"/>
      <c r="Q391" s="2387"/>
      <c r="R391" s="2387"/>
      <c r="S391" s="2387"/>
      <c r="T391" s="2387"/>
      <c r="U391" s="2387"/>
      <c r="V391" s="2387"/>
      <c r="W391" s="2387"/>
      <c r="X391" s="2387"/>
      <c r="Y391" s="2387"/>
      <c r="Z391" s="2387"/>
      <c r="AA391" s="2387"/>
      <c r="AB391" s="2387"/>
      <c r="AC391" s="2387"/>
      <c r="AD391" s="2387"/>
      <c r="AE391" s="2387"/>
      <c r="AF391" s="2387"/>
      <c r="AG391" s="385"/>
      <c r="AH391" s="385"/>
      <c r="AI391" s="385"/>
      <c r="AJ391" s="385"/>
      <c r="AK391" s="385"/>
      <c r="AL391" s="1161"/>
      <c r="AM391" s="410"/>
      <c r="AN391" s="432"/>
      <c r="AP391" s="410"/>
      <c r="BS391" s="23"/>
      <c r="BT391" s="23"/>
      <c r="BU391" s="11"/>
      <c r="BV391" s="11"/>
      <c r="BW391" s="11"/>
      <c r="BX391" s="11"/>
      <c r="BY391" s="11"/>
      <c r="BZ391" s="11"/>
      <c r="CA391" s="11"/>
      <c r="CB391" s="11"/>
      <c r="CC391" s="11"/>
    </row>
    <row r="392" spans="1:81" s="393" customFormat="1" ht="12.75" customHeight="1">
      <c r="A392" s="382"/>
      <c r="B392" s="11"/>
      <c r="C392" s="543"/>
      <c r="D392" s="382"/>
      <c r="E392" s="544"/>
      <c r="F392" s="2387"/>
      <c r="G392" s="2387"/>
      <c r="H392" s="2387"/>
      <c r="I392" s="2387"/>
      <c r="J392" s="2387"/>
      <c r="K392" s="2387"/>
      <c r="L392" s="2387"/>
      <c r="M392" s="2387"/>
      <c r="N392" s="2387"/>
      <c r="O392" s="2387"/>
      <c r="P392" s="2387"/>
      <c r="Q392" s="2387"/>
      <c r="R392" s="2387"/>
      <c r="S392" s="2387"/>
      <c r="T392" s="2387"/>
      <c r="U392" s="2387"/>
      <c r="V392" s="2387"/>
      <c r="W392" s="2387"/>
      <c r="X392" s="2387"/>
      <c r="Y392" s="2387"/>
      <c r="Z392" s="2387"/>
      <c r="AA392" s="2387"/>
      <c r="AB392" s="2387"/>
      <c r="AC392" s="2387"/>
      <c r="AD392" s="2387"/>
      <c r="AE392" s="2387"/>
      <c r="AF392" s="2387"/>
      <c r="AG392" s="385"/>
      <c r="AH392" s="385"/>
      <c r="AI392" s="385"/>
      <c r="AJ392" s="385"/>
      <c r="AK392" s="385"/>
      <c r="AL392" s="1161"/>
      <c r="AM392" s="410"/>
      <c r="AN392" s="432"/>
      <c r="BS392" s="23"/>
      <c r="BT392" s="23"/>
      <c r="BU392" s="11"/>
      <c r="BV392" s="11"/>
      <c r="BW392" s="11"/>
      <c r="BX392" s="11"/>
      <c r="BY392" s="11"/>
      <c r="BZ392" s="11"/>
      <c r="CA392" s="11"/>
      <c r="CB392" s="11"/>
      <c r="CC392" s="11"/>
    </row>
    <row r="393" spans="1:81" s="393" customFormat="1" ht="12.75" customHeight="1">
      <c r="A393" s="382"/>
      <c r="B393" s="11"/>
      <c r="C393" s="543"/>
      <c r="D393" s="382"/>
      <c r="E393" s="544"/>
      <c r="F393" s="2387"/>
      <c r="G393" s="2387"/>
      <c r="H393" s="2387"/>
      <c r="I393" s="2387"/>
      <c r="J393" s="2387"/>
      <c r="K393" s="2387"/>
      <c r="L393" s="2387"/>
      <c r="M393" s="2387"/>
      <c r="N393" s="2387"/>
      <c r="O393" s="2387"/>
      <c r="P393" s="2387"/>
      <c r="Q393" s="2387"/>
      <c r="R393" s="2387"/>
      <c r="S393" s="2387"/>
      <c r="T393" s="2387"/>
      <c r="U393" s="2387"/>
      <c r="V393" s="2387"/>
      <c r="W393" s="2387"/>
      <c r="X393" s="2387"/>
      <c r="Y393" s="2387"/>
      <c r="Z393" s="2387"/>
      <c r="AA393" s="2387"/>
      <c r="AB393" s="2387"/>
      <c r="AC393" s="2387"/>
      <c r="AD393" s="2387"/>
      <c r="AE393" s="2387"/>
      <c r="AF393" s="2387"/>
      <c r="AG393" s="385"/>
      <c r="AH393" s="385"/>
      <c r="AI393" s="385"/>
      <c r="AJ393" s="385"/>
      <c r="AK393" s="385"/>
      <c r="AL393" s="1161"/>
      <c r="AM393" s="410"/>
      <c r="AN393" s="432"/>
      <c r="BS393" s="23"/>
      <c r="BT393" s="23"/>
      <c r="BU393" s="11"/>
      <c r="BV393" s="11"/>
      <c r="BW393" s="11"/>
      <c r="BX393" s="11"/>
      <c r="BY393" s="11"/>
      <c r="BZ393" s="11"/>
      <c r="CA393" s="11"/>
      <c r="CB393" s="11"/>
      <c r="CC393" s="11"/>
    </row>
    <row r="394" spans="1:81" s="393" customFormat="1" ht="12.75" customHeight="1">
      <c r="A394" s="382"/>
      <c r="B394" s="11"/>
      <c r="C394" s="2411" t="s">
        <v>860</v>
      </c>
      <c r="D394" s="2358"/>
      <c r="E394" s="544"/>
      <c r="F394" s="545" t="s">
        <v>2251</v>
      </c>
      <c r="G394" s="438"/>
      <c r="H394" s="438"/>
      <c r="I394" s="438"/>
      <c r="J394" s="438"/>
      <c r="K394" s="438"/>
      <c r="L394" s="438"/>
      <c r="M394" s="438"/>
      <c r="N394" s="438"/>
      <c r="O394" s="438"/>
      <c r="P394" s="438"/>
      <c r="Q394" s="438"/>
      <c r="R394" s="438"/>
      <c r="S394" s="438"/>
      <c r="T394" s="438"/>
      <c r="U394" s="438"/>
      <c r="V394" s="438"/>
      <c r="W394" s="438"/>
      <c r="X394" s="438"/>
      <c r="Y394" s="438"/>
      <c r="Z394" s="438"/>
      <c r="AA394" s="438"/>
      <c r="AB394" s="438"/>
      <c r="AC394" s="438"/>
      <c r="AD394" s="438"/>
      <c r="AF394" s="2412" t="s">
        <v>2252</v>
      </c>
      <c r="AG394" s="2412"/>
      <c r="AH394" s="2412"/>
      <c r="AI394" s="2412"/>
      <c r="AJ394" s="2412"/>
      <c r="AK394" s="2412"/>
      <c r="AL394" s="2413"/>
      <c r="AM394" s="546"/>
      <c r="BS394" s="23"/>
      <c r="BT394" s="23"/>
      <c r="BU394" s="11"/>
      <c r="BV394" s="11"/>
      <c r="BW394" s="11"/>
      <c r="BX394" s="11"/>
      <c r="BY394" s="11"/>
      <c r="BZ394" s="11"/>
      <c r="CA394" s="11"/>
      <c r="CB394" s="11"/>
      <c r="CC394" s="11"/>
    </row>
    <row r="395" spans="1:81" s="393" customFormat="1" ht="12.75" customHeight="1">
      <c r="A395" s="382"/>
      <c r="B395" s="11"/>
      <c r="C395" s="577"/>
      <c r="D395" s="547"/>
      <c r="E395" s="548"/>
      <c r="F395" s="549"/>
      <c r="G395" s="550"/>
      <c r="H395" s="550"/>
      <c r="I395" s="550"/>
      <c r="J395" s="550"/>
      <c r="K395" s="550"/>
      <c r="L395" s="550"/>
      <c r="M395" s="550"/>
      <c r="N395" s="550"/>
      <c r="O395" s="550"/>
      <c r="P395" s="550"/>
      <c r="Q395" s="550"/>
      <c r="R395" s="550"/>
      <c r="S395" s="550"/>
      <c r="T395" s="550"/>
      <c r="U395" s="550"/>
      <c r="V395" s="550"/>
      <c r="W395" s="550"/>
      <c r="X395" s="550"/>
      <c r="Y395" s="550"/>
      <c r="Z395" s="550"/>
      <c r="AA395" s="550"/>
      <c r="AB395" s="550"/>
      <c r="AC395" s="550"/>
      <c r="AD395" s="550"/>
      <c r="AE395" s="551"/>
      <c r="AF395" s="551"/>
      <c r="AG395" s="551"/>
      <c r="AH395" s="551"/>
      <c r="AI395" s="551"/>
      <c r="AJ395" s="551"/>
      <c r="AK395" s="551"/>
      <c r="AL395" s="578"/>
      <c r="AM395" s="553"/>
      <c r="AN395" s="432"/>
      <c r="CC395" s="11"/>
    </row>
    <row r="396" spans="1:81" s="393" customFormat="1" ht="12.75" customHeight="1">
      <c r="A396" s="382"/>
      <c r="B396" s="11"/>
      <c r="C396" s="1173"/>
      <c r="D396" s="1173"/>
      <c r="E396" s="544"/>
      <c r="F396" s="503"/>
      <c r="G396" s="503"/>
      <c r="H396" s="503"/>
      <c r="I396" s="503"/>
      <c r="J396" s="503"/>
      <c r="K396" s="503"/>
      <c r="L396" s="503"/>
      <c r="M396" s="503"/>
      <c r="N396" s="503"/>
      <c r="O396" s="503"/>
      <c r="P396" s="503"/>
      <c r="Q396" s="503"/>
      <c r="R396" s="503"/>
      <c r="S396" s="503"/>
      <c r="T396" s="503"/>
      <c r="U396" s="503"/>
      <c r="V396" s="503"/>
      <c r="W396" s="503"/>
      <c r="X396" s="503"/>
      <c r="Y396" s="503"/>
      <c r="Z396" s="503"/>
      <c r="AA396" s="503"/>
      <c r="AB396" s="503"/>
      <c r="AC396" s="503"/>
      <c r="AD396" s="503"/>
      <c r="AE396" s="1160"/>
      <c r="AF396" s="1160"/>
      <c r="AG396" s="1160"/>
      <c r="AH396" s="1160"/>
      <c r="AI396" s="1160"/>
      <c r="AJ396" s="1160"/>
      <c r="AK396" s="1160"/>
      <c r="AL396" s="1160"/>
      <c r="AM396" s="410"/>
      <c r="AN396" s="432"/>
      <c r="BS396" s="23"/>
      <c r="BT396" s="23"/>
      <c r="BU396" s="11"/>
      <c r="BV396" s="11"/>
      <c r="BW396" s="11"/>
      <c r="BX396" s="11"/>
      <c r="BY396" s="11"/>
      <c r="BZ396" s="11"/>
      <c r="CA396" s="11"/>
      <c r="CB396" s="11"/>
      <c r="CC396" s="11"/>
    </row>
    <row r="397" spans="1:81" s="393" customFormat="1" ht="12.75" customHeight="1">
      <c r="A397" s="382"/>
      <c r="B397" s="11"/>
      <c r="C397" s="538"/>
      <c r="D397" s="539"/>
      <c r="E397" s="540" t="s">
        <v>2070</v>
      </c>
      <c r="F397" s="2386" t="s">
        <v>2253</v>
      </c>
      <c r="G397" s="2386"/>
      <c r="H397" s="2386"/>
      <c r="I397" s="2386"/>
      <c r="J397" s="2386"/>
      <c r="K397" s="2386"/>
      <c r="L397" s="2386"/>
      <c r="M397" s="2386"/>
      <c r="N397" s="2386"/>
      <c r="O397" s="2386"/>
      <c r="P397" s="2386"/>
      <c r="Q397" s="2386"/>
      <c r="R397" s="2386"/>
      <c r="S397" s="2386"/>
      <c r="T397" s="2386"/>
      <c r="U397" s="2386"/>
      <c r="V397" s="2386"/>
      <c r="W397" s="2386"/>
      <c r="X397" s="2386"/>
      <c r="Y397" s="2386"/>
      <c r="Z397" s="2386"/>
      <c r="AA397" s="2386"/>
      <c r="AB397" s="2386"/>
      <c r="AC397" s="2386"/>
      <c r="AD397" s="2386"/>
      <c r="AE397" s="2386"/>
      <c r="AF397" s="2386"/>
      <c r="AG397" s="541"/>
      <c r="AH397" s="541"/>
      <c r="AI397" s="541"/>
      <c r="AJ397" s="541"/>
      <c r="AK397" s="541"/>
      <c r="AL397" s="542"/>
      <c r="AM397" s="410"/>
      <c r="AN397" s="432"/>
      <c r="BS397" s="23"/>
      <c r="BT397" s="23"/>
      <c r="BU397" s="11"/>
      <c r="BV397" s="11"/>
      <c r="BW397" s="11"/>
      <c r="BX397" s="11"/>
      <c r="BY397" s="11"/>
      <c r="BZ397" s="11"/>
      <c r="CA397" s="11"/>
      <c r="CB397" s="11"/>
      <c r="CC397" s="11"/>
    </row>
    <row r="398" spans="1:81" s="393" customFormat="1" ht="12.75" customHeight="1">
      <c r="A398" s="382"/>
      <c r="B398" s="11"/>
      <c r="C398" s="554"/>
      <c r="D398" s="11"/>
      <c r="E398" s="517"/>
      <c r="F398" s="2387"/>
      <c r="G398" s="2387"/>
      <c r="H398" s="2387"/>
      <c r="I398" s="2387"/>
      <c r="J398" s="2387"/>
      <c r="K398" s="2387"/>
      <c r="L398" s="2387"/>
      <c r="M398" s="2387"/>
      <c r="N398" s="2387"/>
      <c r="O398" s="2387"/>
      <c r="P398" s="2387"/>
      <c r="Q398" s="2387"/>
      <c r="R398" s="2387"/>
      <c r="S398" s="2387"/>
      <c r="T398" s="2387"/>
      <c r="U398" s="2387"/>
      <c r="V398" s="2387"/>
      <c r="W398" s="2387"/>
      <c r="X398" s="2387"/>
      <c r="Y398" s="2387"/>
      <c r="Z398" s="2387"/>
      <c r="AA398" s="2387"/>
      <c r="AB398" s="2387"/>
      <c r="AC398" s="2387"/>
      <c r="AD398" s="2387"/>
      <c r="AE398" s="2387"/>
      <c r="AF398" s="2387"/>
      <c r="AG398" s="385"/>
      <c r="AH398" s="385"/>
      <c r="AI398" s="385"/>
      <c r="AJ398" s="385"/>
      <c r="AK398" s="385"/>
      <c r="AL398" s="1161"/>
      <c r="AM398" s="410"/>
      <c r="AN398" s="432"/>
      <c r="BS398" s="23"/>
      <c r="BT398" s="23"/>
      <c r="BU398" s="11"/>
      <c r="BV398" s="11"/>
      <c r="BW398" s="11"/>
      <c r="BX398" s="11"/>
      <c r="BY398" s="11"/>
      <c r="BZ398" s="11"/>
      <c r="CA398" s="11"/>
      <c r="CB398" s="11"/>
      <c r="CC398" s="11"/>
    </row>
    <row r="399" spans="1:81" s="393" customFormat="1" ht="12.75" customHeight="1">
      <c r="A399" s="382"/>
      <c r="B399" s="11"/>
      <c r="C399" s="554"/>
      <c r="D399" s="11"/>
      <c r="E399" s="517"/>
      <c r="F399" s="2387"/>
      <c r="G399" s="2387"/>
      <c r="H399" s="2387"/>
      <c r="I399" s="2387"/>
      <c r="J399" s="2387"/>
      <c r="K399" s="2387"/>
      <c r="L399" s="2387"/>
      <c r="M399" s="2387"/>
      <c r="N399" s="2387"/>
      <c r="O399" s="2387"/>
      <c r="P399" s="2387"/>
      <c r="Q399" s="2387"/>
      <c r="R399" s="2387"/>
      <c r="S399" s="2387"/>
      <c r="T399" s="2387"/>
      <c r="U399" s="2387"/>
      <c r="V399" s="2387"/>
      <c r="W399" s="2387"/>
      <c r="X399" s="2387"/>
      <c r="Y399" s="2387"/>
      <c r="Z399" s="2387"/>
      <c r="AA399" s="2387"/>
      <c r="AB399" s="2387"/>
      <c r="AC399" s="2387"/>
      <c r="AD399" s="2387"/>
      <c r="AE399" s="2387"/>
      <c r="AF399" s="2387"/>
      <c r="AG399" s="385"/>
      <c r="AH399" s="385"/>
      <c r="AI399" s="385"/>
      <c r="AJ399" s="385"/>
      <c r="AK399" s="385"/>
      <c r="AL399" s="1161"/>
      <c r="AM399" s="410"/>
      <c r="AN399" s="432"/>
      <c r="BS399" s="23"/>
      <c r="BT399" s="23"/>
      <c r="BU399" s="11"/>
      <c r="BV399" s="11"/>
      <c r="BW399" s="11"/>
      <c r="BX399" s="11"/>
      <c r="BY399" s="11"/>
      <c r="BZ399" s="11"/>
      <c r="CA399" s="11"/>
      <c r="CB399" s="11"/>
      <c r="CC399" s="11"/>
    </row>
    <row r="400" spans="1:81" s="393" customFormat="1" ht="12.75" customHeight="1">
      <c r="A400" s="382"/>
      <c r="B400" s="11"/>
      <c r="C400" s="554"/>
      <c r="D400" s="11"/>
      <c r="E400" s="517"/>
      <c r="F400" s="2387"/>
      <c r="G400" s="2387"/>
      <c r="H400" s="2387"/>
      <c r="I400" s="2387"/>
      <c r="J400" s="2387"/>
      <c r="K400" s="2387"/>
      <c r="L400" s="2387"/>
      <c r="M400" s="2387"/>
      <c r="N400" s="2387"/>
      <c r="O400" s="2387"/>
      <c r="P400" s="2387"/>
      <c r="Q400" s="2387"/>
      <c r="R400" s="2387"/>
      <c r="S400" s="2387"/>
      <c r="T400" s="2387"/>
      <c r="U400" s="2387"/>
      <c r="V400" s="2387"/>
      <c r="W400" s="2387"/>
      <c r="X400" s="2387"/>
      <c r="Y400" s="2387"/>
      <c r="Z400" s="2387"/>
      <c r="AA400" s="2387"/>
      <c r="AB400" s="2387"/>
      <c r="AC400" s="2387"/>
      <c r="AD400" s="2387"/>
      <c r="AE400" s="2387"/>
      <c r="AF400" s="2387"/>
      <c r="AG400" s="385"/>
      <c r="AH400" s="385"/>
      <c r="AI400" s="385"/>
      <c r="AJ400" s="385"/>
      <c r="AK400" s="385"/>
      <c r="AL400" s="1161"/>
      <c r="AM400" s="410"/>
      <c r="AN400" s="432"/>
      <c r="BS400" s="23"/>
      <c r="BT400" s="23"/>
      <c r="BU400" s="11"/>
      <c r="BV400" s="11"/>
      <c r="BW400" s="11"/>
      <c r="BX400" s="11"/>
      <c r="BY400" s="11"/>
      <c r="BZ400" s="11"/>
      <c r="CA400" s="11"/>
      <c r="CB400" s="11"/>
      <c r="CC400" s="11"/>
    </row>
    <row r="401" spans="1:81" s="393" customFormat="1" ht="12.75" customHeight="1">
      <c r="A401" s="382"/>
      <c r="B401" s="11"/>
      <c r="C401" s="554"/>
      <c r="D401" s="11"/>
      <c r="E401" s="517"/>
      <c r="F401" s="2387"/>
      <c r="G401" s="2387"/>
      <c r="H401" s="2387"/>
      <c r="I401" s="2387"/>
      <c r="J401" s="2387"/>
      <c r="K401" s="2387"/>
      <c r="L401" s="2387"/>
      <c r="M401" s="2387"/>
      <c r="N401" s="2387"/>
      <c r="O401" s="2387"/>
      <c r="P401" s="2387"/>
      <c r="Q401" s="2387"/>
      <c r="R401" s="2387"/>
      <c r="S401" s="2387"/>
      <c r="T401" s="2387"/>
      <c r="U401" s="2387"/>
      <c r="V401" s="2387"/>
      <c r="W401" s="2387"/>
      <c r="X401" s="2387"/>
      <c r="Y401" s="2387"/>
      <c r="Z401" s="2387"/>
      <c r="AA401" s="2387"/>
      <c r="AB401" s="2387"/>
      <c r="AC401" s="2387"/>
      <c r="AD401" s="2387"/>
      <c r="AE401" s="2387"/>
      <c r="AF401" s="2387"/>
      <c r="AL401" s="555"/>
      <c r="AN401" s="432"/>
      <c r="BS401" s="23"/>
      <c r="BT401" s="23"/>
      <c r="BU401" s="11"/>
      <c r="BV401" s="11"/>
      <c r="BW401" s="11"/>
      <c r="BX401" s="11"/>
      <c r="BY401" s="11"/>
      <c r="BZ401" s="11"/>
      <c r="CA401" s="11"/>
      <c r="CB401" s="11"/>
      <c r="CC401" s="11"/>
    </row>
    <row r="402" spans="1:81" s="393" customFormat="1" ht="12.75" customHeight="1">
      <c r="A402" s="382"/>
      <c r="B402" s="11"/>
      <c r="C402" s="2411" t="s">
        <v>829</v>
      </c>
      <c r="D402" s="2358"/>
      <c r="E402" s="517"/>
      <c r="F402" s="545" t="s">
        <v>2254</v>
      </c>
      <c r="G402" s="438"/>
      <c r="H402" s="438"/>
      <c r="I402" s="438"/>
      <c r="J402" s="438"/>
      <c r="K402" s="438"/>
      <c r="L402" s="438"/>
      <c r="M402" s="438"/>
      <c r="N402" s="438"/>
      <c r="O402" s="438"/>
      <c r="P402" s="438"/>
      <c r="Q402" s="438"/>
      <c r="R402" s="438"/>
      <c r="S402" s="438"/>
      <c r="T402" s="438"/>
      <c r="U402" s="438"/>
      <c r="V402" s="438"/>
      <c r="W402" s="438"/>
      <c r="X402" s="438"/>
      <c r="Y402" s="438"/>
      <c r="Z402" s="438"/>
      <c r="AA402" s="438"/>
      <c r="AB402" s="438"/>
      <c r="AC402" s="438"/>
      <c r="AD402" s="438"/>
      <c r="AF402" s="2412" t="s">
        <v>2252</v>
      </c>
      <c r="AG402" s="2412"/>
      <c r="AH402" s="2412"/>
      <c r="AI402" s="2412"/>
      <c r="AJ402" s="2412"/>
      <c r="AK402" s="2412"/>
      <c r="AL402" s="2413"/>
      <c r="AM402" s="553"/>
      <c r="AN402" s="432"/>
      <c r="BS402" s="23"/>
      <c r="BT402" s="23"/>
      <c r="BU402" s="11"/>
      <c r="BV402" s="11"/>
      <c r="BW402" s="11"/>
      <c r="BX402" s="11"/>
      <c r="BY402" s="11"/>
      <c r="BZ402" s="11"/>
      <c r="CA402" s="11"/>
      <c r="CB402" s="11"/>
      <c r="CC402" s="11"/>
    </row>
    <row r="403" spans="1:81" s="393" customFormat="1" ht="12.75" customHeight="1">
      <c r="A403" s="382"/>
      <c r="B403" s="11"/>
      <c r="C403" s="563"/>
      <c r="D403" s="556"/>
      <c r="E403" s="557"/>
      <c r="F403" s="558"/>
      <c r="G403" s="559"/>
      <c r="H403" s="559"/>
      <c r="I403" s="559"/>
      <c r="J403" s="559"/>
      <c r="K403" s="559"/>
      <c r="L403" s="559"/>
      <c r="M403" s="559"/>
      <c r="N403" s="559"/>
      <c r="O403" s="559"/>
      <c r="P403" s="559"/>
      <c r="Q403" s="559"/>
      <c r="R403" s="559"/>
      <c r="S403" s="559"/>
      <c r="T403" s="559"/>
      <c r="U403" s="559"/>
      <c r="V403" s="559"/>
      <c r="W403" s="559"/>
      <c r="X403" s="559"/>
      <c r="Y403" s="559"/>
      <c r="Z403" s="559"/>
      <c r="AA403" s="559"/>
      <c r="AB403" s="559"/>
      <c r="AC403" s="559"/>
      <c r="AD403" s="559"/>
      <c r="AE403" s="560"/>
      <c r="AF403" s="421"/>
      <c r="AG403" s="560"/>
      <c r="AH403" s="551"/>
      <c r="AI403" s="551"/>
      <c r="AJ403" s="551"/>
      <c r="AK403" s="551"/>
      <c r="AL403" s="565"/>
      <c r="AM403" s="553"/>
      <c r="AN403" s="432"/>
      <c r="BS403" s="23"/>
      <c r="BT403" s="23"/>
      <c r="BU403" s="11"/>
      <c r="BV403" s="11"/>
      <c r="BW403" s="11"/>
      <c r="BX403" s="11"/>
      <c r="BY403" s="11"/>
      <c r="BZ403" s="11"/>
      <c r="CA403" s="11"/>
      <c r="CB403" s="11"/>
      <c r="CC403" s="11"/>
    </row>
    <row r="404" spans="1:81" s="393" customFormat="1" ht="12.75" customHeight="1">
      <c r="A404" s="382"/>
      <c r="B404" s="11"/>
      <c r="C404" s="11"/>
      <c r="D404" s="11"/>
      <c r="E404" s="517"/>
      <c r="F404" s="503"/>
      <c r="G404" s="503"/>
      <c r="H404" s="503"/>
      <c r="I404" s="503"/>
      <c r="J404" s="503"/>
      <c r="K404" s="503"/>
      <c r="L404" s="503"/>
      <c r="M404" s="503"/>
      <c r="N404" s="503"/>
      <c r="O404" s="503"/>
      <c r="P404" s="503"/>
      <c r="Q404" s="503"/>
      <c r="R404" s="503"/>
      <c r="S404" s="503"/>
      <c r="T404" s="503"/>
      <c r="U404" s="503"/>
      <c r="V404" s="503"/>
      <c r="W404" s="503"/>
      <c r="X404" s="503"/>
      <c r="Y404" s="503"/>
      <c r="Z404" s="503"/>
      <c r="AA404" s="503"/>
      <c r="AB404" s="503"/>
      <c r="AC404" s="503"/>
      <c r="AD404" s="503"/>
      <c r="AE404" s="382"/>
      <c r="AF404" s="385"/>
      <c r="AG404" s="382"/>
      <c r="AM404" s="410"/>
      <c r="AN404" s="432"/>
      <c r="BS404" s="23"/>
      <c r="BT404" s="23"/>
      <c r="BU404" s="11"/>
      <c r="BV404" s="11"/>
      <c r="BW404" s="11"/>
      <c r="BX404" s="11"/>
      <c r="BY404" s="11"/>
      <c r="BZ404" s="11"/>
      <c r="CA404" s="11"/>
      <c r="CB404" s="11"/>
      <c r="CC404" s="11"/>
    </row>
    <row r="405" spans="1:81" s="393" customFormat="1" ht="12.75" customHeight="1">
      <c r="A405" s="382"/>
      <c r="B405" s="11"/>
      <c r="C405" s="538"/>
      <c r="D405" s="539"/>
      <c r="E405" s="540" t="s">
        <v>2075</v>
      </c>
      <c r="F405" s="2386" t="s">
        <v>2255</v>
      </c>
      <c r="G405" s="2386"/>
      <c r="H405" s="2386"/>
      <c r="I405" s="2386"/>
      <c r="J405" s="2386"/>
      <c r="K405" s="2386"/>
      <c r="L405" s="2386"/>
      <c r="M405" s="2386"/>
      <c r="N405" s="2386"/>
      <c r="O405" s="2386"/>
      <c r="P405" s="2386"/>
      <c r="Q405" s="2386"/>
      <c r="R405" s="2386"/>
      <c r="S405" s="2386"/>
      <c r="T405" s="2386"/>
      <c r="U405" s="2386"/>
      <c r="V405" s="2386"/>
      <c r="W405" s="2386"/>
      <c r="X405" s="2386"/>
      <c r="Y405" s="2386"/>
      <c r="Z405" s="2386"/>
      <c r="AA405" s="2386"/>
      <c r="AB405" s="2386"/>
      <c r="AC405" s="2386"/>
      <c r="AD405" s="2386"/>
      <c r="AE405" s="2386"/>
      <c r="AF405" s="2386"/>
      <c r="AG405" s="541"/>
      <c r="AH405" s="541"/>
      <c r="AI405" s="541"/>
      <c r="AJ405" s="541"/>
      <c r="AK405" s="541"/>
      <c r="AL405" s="542"/>
      <c r="AM405" s="410"/>
      <c r="AN405" s="432"/>
      <c r="BS405" s="410"/>
      <c r="BT405" s="410"/>
      <c r="BU405" s="410"/>
      <c r="BV405" s="410"/>
      <c r="BW405" s="410"/>
      <c r="BX405" s="410"/>
      <c r="BY405" s="410"/>
      <c r="BZ405" s="410"/>
      <c r="CA405" s="410"/>
      <c r="CB405" s="410"/>
      <c r="CC405" s="410"/>
    </row>
    <row r="406" spans="1:81" s="393" customFormat="1" ht="12.75" customHeight="1">
      <c r="A406" s="382"/>
      <c r="B406" s="11"/>
      <c r="C406" s="554"/>
      <c r="D406" s="11"/>
      <c r="E406" s="517"/>
      <c r="F406" s="2387"/>
      <c r="G406" s="2387"/>
      <c r="H406" s="2387"/>
      <c r="I406" s="2387"/>
      <c r="J406" s="2387"/>
      <c r="K406" s="2387"/>
      <c r="L406" s="2387"/>
      <c r="M406" s="2387"/>
      <c r="N406" s="2387"/>
      <c r="O406" s="2387"/>
      <c r="P406" s="2387"/>
      <c r="Q406" s="2387"/>
      <c r="R406" s="2387"/>
      <c r="S406" s="2387"/>
      <c r="T406" s="2387"/>
      <c r="U406" s="2387"/>
      <c r="V406" s="2387"/>
      <c r="W406" s="2387"/>
      <c r="X406" s="2387"/>
      <c r="Y406" s="2387"/>
      <c r="Z406" s="2387"/>
      <c r="AA406" s="2387"/>
      <c r="AB406" s="2387"/>
      <c r="AC406" s="2387"/>
      <c r="AD406" s="2387"/>
      <c r="AE406" s="2387"/>
      <c r="AF406" s="2387"/>
      <c r="AG406" s="385"/>
      <c r="AH406" s="385"/>
      <c r="AI406" s="385"/>
      <c r="AJ406" s="385"/>
      <c r="AK406" s="385"/>
      <c r="AL406" s="1161"/>
      <c r="AM406" s="410"/>
      <c r="AN406" s="432"/>
      <c r="BS406" s="410"/>
      <c r="BT406" s="410"/>
      <c r="BU406" s="410"/>
      <c r="BV406" s="410"/>
      <c r="BW406" s="410"/>
      <c r="BX406" s="410"/>
      <c r="BY406" s="410"/>
      <c r="BZ406" s="410"/>
      <c r="CA406" s="410"/>
      <c r="CB406" s="410"/>
      <c r="CC406" s="410"/>
    </row>
    <row r="407" spans="1:81" s="393" customFormat="1" ht="12.75" customHeight="1">
      <c r="A407" s="382"/>
      <c r="B407" s="11"/>
      <c r="C407" s="554"/>
      <c r="D407" s="11"/>
      <c r="E407" s="517"/>
      <c r="F407" s="2387"/>
      <c r="G407" s="2387"/>
      <c r="H407" s="2387"/>
      <c r="I407" s="2387"/>
      <c r="J407" s="2387"/>
      <c r="K407" s="2387"/>
      <c r="L407" s="2387"/>
      <c r="M407" s="2387"/>
      <c r="N407" s="2387"/>
      <c r="O407" s="2387"/>
      <c r="P407" s="2387"/>
      <c r="Q407" s="2387"/>
      <c r="R407" s="2387"/>
      <c r="S407" s="2387"/>
      <c r="T407" s="2387"/>
      <c r="U407" s="2387"/>
      <c r="V407" s="2387"/>
      <c r="W407" s="2387"/>
      <c r="X407" s="2387"/>
      <c r="Y407" s="2387"/>
      <c r="Z407" s="2387"/>
      <c r="AA407" s="2387"/>
      <c r="AB407" s="2387"/>
      <c r="AC407" s="2387"/>
      <c r="AD407" s="2387"/>
      <c r="AE407" s="2387"/>
      <c r="AF407" s="2387"/>
      <c r="AG407" s="385"/>
      <c r="AH407" s="385"/>
      <c r="AI407" s="385"/>
      <c r="AJ407" s="385"/>
      <c r="AK407" s="385"/>
      <c r="AL407" s="1161"/>
      <c r="AM407" s="410"/>
      <c r="AN407" s="432"/>
      <c r="BS407" s="410"/>
      <c r="BT407" s="410"/>
      <c r="BU407" s="410"/>
      <c r="BV407" s="410"/>
      <c r="BW407" s="410"/>
      <c r="BX407" s="410"/>
      <c r="BY407" s="410"/>
      <c r="BZ407" s="410"/>
      <c r="CA407" s="410"/>
      <c r="CB407" s="410"/>
      <c r="CC407" s="410"/>
    </row>
    <row r="408" spans="1:81" s="393" customFormat="1" ht="12.75" customHeight="1">
      <c r="A408" s="382"/>
      <c r="B408" s="11"/>
      <c r="C408" s="554"/>
      <c r="D408" s="11"/>
      <c r="E408" s="517"/>
      <c r="F408" s="2387"/>
      <c r="G408" s="2387"/>
      <c r="H408" s="2387"/>
      <c r="I408" s="2387"/>
      <c r="J408" s="2387"/>
      <c r="K408" s="2387"/>
      <c r="L408" s="2387"/>
      <c r="M408" s="2387"/>
      <c r="N408" s="2387"/>
      <c r="O408" s="2387"/>
      <c r="P408" s="2387"/>
      <c r="Q408" s="2387"/>
      <c r="R408" s="2387"/>
      <c r="S408" s="2387"/>
      <c r="T408" s="2387"/>
      <c r="U408" s="2387"/>
      <c r="V408" s="2387"/>
      <c r="W408" s="2387"/>
      <c r="X408" s="2387"/>
      <c r="Y408" s="2387"/>
      <c r="Z408" s="2387"/>
      <c r="AA408" s="2387"/>
      <c r="AB408" s="2387"/>
      <c r="AC408" s="2387"/>
      <c r="AD408" s="2387"/>
      <c r="AE408" s="2387"/>
      <c r="AF408" s="2387"/>
      <c r="AG408" s="385"/>
      <c r="AH408" s="385"/>
      <c r="AI408" s="385"/>
      <c r="AJ408" s="385"/>
      <c r="AK408" s="385"/>
      <c r="AL408" s="1161"/>
      <c r="AM408" s="410"/>
      <c r="AN408" s="432"/>
      <c r="BS408" s="410"/>
      <c r="BT408" s="410"/>
      <c r="BU408" s="410"/>
      <c r="BV408" s="410"/>
      <c r="BW408" s="410"/>
      <c r="BX408" s="410"/>
      <c r="BY408" s="410"/>
      <c r="BZ408" s="410"/>
      <c r="CA408" s="410"/>
      <c r="CB408" s="410"/>
      <c r="CC408" s="410"/>
    </row>
    <row r="409" spans="1:81" s="393" customFormat="1" ht="12.75" customHeight="1">
      <c r="A409" s="382"/>
      <c r="B409" s="11"/>
      <c r="C409" s="554"/>
      <c r="D409" s="11"/>
      <c r="E409" s="517"/>
      <c r="F409" s="2387"/>
      <c r="G409" s="2387"/>
      <c r="H409" s="2387"/>
      <c r="I409" s="2387"/>
      <c r="J409" s="2387"/>
      <c r="K409" s="2387"/>
      <c r="L409" s="2387"/>
      <c r="M409" s="2387"/>
      <c r="N409" s="2387"/>
      <c r="O409" s="2387"/>
      <c r="P409" s="2387"/>
      <c r="Q409" s="2387"/>
      <c r="R409" s="2387"/>
      <c r="S409" s="2387"/>
      <c r="T409" s="2387"/>
      <c r="U409" s="2387"/>
      <c r="V409" s="2387"/>
      <c r="W409" s="2387"/>
      <c r="X409" s="2387"/>
      <c r="Y409" s="2387"/>
      <c r="Z409" s="2387"/>
      <c r="AA409" s="2387"/>
      <c r="AB409" s="2387"/>
      <c r="AC409" s="2387"/>
      <c r="AD409" s="2387"/>
      <c r="AE409" s="2387"/>
      <c r="AF409" s="2387"/>
      <c r="AG409" s="385"/>
      <c r="AH409" s="385"/>
      <c r="AI409" s="385"/>
      <c r="AJ409" s="385"/>
      <c r="AK409" s="385"/>
      <c r="AL409" s="1161"/>
      <c r="AM409" s="410"/>
      <c r="AN409" s="432"/>
      <c r="BS409" s="410"/>
      <c r="BT409" s="410"/>
      <c r="BU409" s="410"/>
      <c r="BV409" s="410"/>
      <c r="BW409" s="410"/>
      <c r="BX409" s="410"/>
      <c r="BY409" s="410"/>
      <c r="BZ409" s="410"/>
      <c r="CA409" s="410"/>
      <c r="CB409" s="410"/>
      <c r="CC409" s="410"/>
    </row>
    <row r="410" spans="1:81" s="393" customFormat="1" ht="12.75" customHeight="1">
      <c r="A410" s="382"/>
      <c r="B410" s="11"/>
      <c r="C410" s="2411" t="s">
        <v>829</v>
      </c>
      <c r="D410" s="2358"/>
      <c r="E410" s="517"/>
      <c r="F410" s="545" t="s">
        <v>2256</v>
      </c>
      <c r="G410" s="438"/>
      <c r="H410" s="438"/>
      <c r="I410" s="438"/>
      <c r="J410" s="438"/>
      <c r="K410" s="438"/>
      <c r="L410" s="438"/>
      <c r="M410" s="438"/>
      <c r="N410" s="438"/>
      <c r="O410" s="438"/>
      <c r="P410" s="438"/>
      <c r="Q410" s="438"/>
      <c r="R410" s="438"/>
      <c r="S410" s="438"/>
      <c r="T410" s="438"/>
      <c r="U410" s="438"/>
      <c r="V410" s="438"/>
      <c r="W410" s="438"/>
      <c r="X410" s="438"/>
      <c r="Y410" s="438"/>
      <c r="Z410" s="438"/>
      <c r="AA410" s="438"/>
      <c r="AB410" s="438"/>
      <c r="AC410" s="438"/>
      <c r="AD410" s="438"/>
      <c r="AF410" s="2412" t="s">
        <v>2257</v>
      </c>
      <c r="AG410" s="2412"/>
      <c r="AH410" s="2412"/>
      <c r="AI410" s="2412"/>
      <c r="AJ410" s="2412"/>
      <c r="AK410" s="2412"/>
      <c r="AL410" s="2413"/>
      <c r="AM410" s="546"/>
      <c r="BS410" s="410"/>
      <c r="BT410" s="410"/>
      <c r="BU410" s="410"/>
      <c r="BV410" s="410"/>
      <c r="BW410" s="410"/>
      <c r="BX410" s="410"/>
      <c r="BY410" s="410"/>
      <c r="BZ410" s="410"/>
      <c r="CA410" s="410"/>
      <c r="CB410" s="410"/>
      <c r="CC410" s="410"/>
    </row>
    <row r="411" spans="1:81" s="393" customFormat="1" ht="12.75" customHeight="1">
      <c r="A411" s="382"/>
      <c r="B411" s="11"/>
      <c r="C411" s="554"/>
      <c r="D411" s="11"/>
      <c r="E411" s="517"/>
      <c r="F411" s="1138"/>
      <c r="G411" s="1138"/>
      <c r="H411" s="1138"/>
      <c r="I411" s="1138"/>
      <c r="J411" s="1138"/>
      <c r="K411" s="1138"/>
      <c r="L411" s="1138"/>
      <c r="M411" s="1138"/>
      <c r="N411" s="1138"/>
      <c r="O411" s="1138"/>
      <c r="P411" s="1138"/>
      <c r="Q411" s="1138"/>
      <c r="R411" s="1138"/>
      <c r="S411" s="1138"/>
      <c r="T411" s="1138"/>
      <c r="U411" s="1138"/>
      <c r="V411" s="1138"/>
      <c r="W411" s="1138"/>
      <c r="X411" s="1138"/>
      <c r="Y411" s="1138"/>
      <c r="Z411" s="1138"/>
      <c r="AA411" s="1138"/>
      <c r="AB411" s="1138"/>
      <c r="AC411" s="1138"/>
      <c r="AD411" s="1138"/>
      <c r="AL411" s="555"/>
      <c r="AM411" s="410"/>
      <c r="AN411" s="432"/>
      <c r="BS411" s="410"/>
      <c r="BT411" s="410"/>
      <c r="BU411" s="410"/>
      <c r="BV411" s="410"/>
      <c r="BW411" s="410"/>
      <c r="BX411" s="410"/>
      <c r="BY411" s="410"/>
      <c r="BZ411" s="410"/>
      <c r="CA411" s="410"/>
      <c r="CB411" s="410"/>
      <c r="CC411" s="410"/>
    </row>
    <row r="412" spans="1:81" s="393" customFormat="1" ht="12.75" customHeight="1">
      <c r="A412" s="382"/>
      <c r="B412" s="11"/>
      <c r="C412" s="2411" t="s">
        <v>860</v>
      </c>
      <c r="D412" s="2358"/>
      <c r="E412" s="517"/>
      <c r="F412" s="561" t="s">
        <v>2258</v>
      </c>
      <c r="G412" s="1138"/>
      <c r="H412" s="1138"/>
      <c r="I412" s="1138"/>
      <c r="J412" s="1138"/>
      <c r="K412" s="1138"/>
      <c r="L412" s="1138"/>
      <c r="M412" s="1138"/>
      <c r="N412" s="1138"/>
      <c r="O412" s="1138"/>
      <c r="P412" s="1138"/>
      <c r="Q412" s="1138"/>
      <c r="R412" s="1138"/>
      <c r="S412" s="1138"/>
      <c r="T412" s="1138"/>
      <c r="U412" s="1138"/>
      <c r="V412" s="1138"/>
      <c r="W412" s="1138"/>
      <c r="X412" s="1138"/>
      <c r="Y412" s="1138"/>
      <c r="Z412" s="1138"/>
      <c r="AA412" s="1138"/>
      <c r="AB412" s="1138"/>
      <c r="AC412" s="1138"/>
      <c r="AD412" s="1138"/>
      <c r="AF412" s="2412" t="s">
        <v>2252</v>
      </c>
      <c r="AG412" s="2412"/>
      <c r="AH412" s="2412"/>
      <c r="AI412" s="2412"/>
      <c r="AJ412" s="2412"/>
      <c r="AK412" s="2412"/>
      <c r="AL412" s="2413"/>
      <c r="AM412" s="410"/>
      <c r="AN412" s="432"/>
      <c r="BS412" s="410"/>
      <c r="BT412" s="410"/>
      <c r="BU412" s="410"/>
    </row>
    <row r="413" spans="1:81" s="393" customFormat="1" ht="12.75" customHeight="1">
      <c r="A413" s="382"/>
      <c r="B413" s="11"/>
      <c r="C413" s="562"/>
      <c r="E413" s="517"/>
      <c r="G413" s="1138"/>
      <c r="H413" s="1138"/>
      <c r="I413" s="1138"/>
      <c r="J413" s="1138"/>
      <c r="K413" s="1138"/>
      <c r="L413" s="1138"/>
      <c r="M413" s="1138"/>
      <c r="N413" s="1138"/>
      <c r="O413" s="1138"/>
      <c r="P413" s="1138"/>
      <c r="Q413" s="1138"/>
      <c r="R413" s="1138"/>
      <c r="S413" s="1138"/>
      <c r="T413" s="1138"/>
      <c r="U413" s="1138"/>
      <c r="V413" s="1138"/>
      <c r="W413" s="1138"/>
      <c r="X413" s="1138"/>
      <c r="Y413" s="1138"/>
      <c r="Z413" s="1138"/>
      <c r="AA413" s="1138"/>
      <c r="AB413" s="1138"/>
      <c r="AC413" s="1138"/>
      <c r="AD413" s="1138"/>
      <c r="AL413" s="555"/>
      <c r="AM413" s="410"/>
      <c r="AN413" s="432"/>
      <c r="BS413" s="410"/>
      <c r="BT413" s="410"/>
      <c r="BU413" s="410"/>
    </row>
    <row r="414" spans="1:81" s="393" customFormat="1" ht="12.75" customHeight="1">
      <c r="A414" s="382"/>
      <c r="B414" s="11"/>
      <c r="C414" s="563"/>
      <c r="D414" s="556"/>
      <c r="E414" s="557"/>
      <c r="F414" s="564" t="s">
        <v>2259</v>
      </c>
      <c r="G414" s="558"/>
      <c r="H414" s="558"/>
      <c r="I414" s="558"/>
      <c r="J414" s="558"/>
      <c r="K414" s="558"/>
      <c r="L414" s="558"/>
      <c r="M414" s="558"/>
      <c r="N414" s="558"/>
      <c r="O414" s="558"/>
      <c r="P414" s="558"/>
      <c r="Q414" s="558"/>
      <c r="R414" s="558"/>
      <c r="S414" s="558"/>
      <c r="T414" s="558"/>
      <c r="U414" s="558"/>
      <c r="V414" s="558"/>
      <c r="W414" s="558"/>
      <c r="X414" s="558"/>
      <c r="Y414" s="558"/>
      <c r="Z414" s="558"/>
      <c r="AA414" s="558"/>
      <c r="AB414" s="558"/>
      <c r="AC414" s="558"/>
      <c r="AD414" s="558"/>
      <c r="AE414" s="560"/>
      <c r="AF414" s="421"/>
      <c r="AG414" s="560"/>
      <c r="AH414" s="551"/>
      <c r="AI414" s="551"/>
      <c r="AJ414" s="551"/>
      <c r="AK414" s="551"/>
      <c r="AL414" s="565"/>
      <c r="AM414" s="410"/>
      <c r="AN414" s="432"/>
      <c r="BS414" s="410"/>
      <c r="BT414" s="410"/>
      <c r="BU414" s="410"/>
    </row>
    <row r="415" spans="1:81" s="393" customFormat="1" ht="12.75" customHeight="1">
      <c r="A415" s="382"/>
      <c r="B415" s="11"/>
      <c r="C415" s="11"/>
      <c r="D415" s="11"/>
      <c r="E415" s="517"/>
      <c r="F415" s="503"/>
      <c r="G415" s="503"/>
      <c r="H415" s="503"/>
      <c r="I415" s="503"/>
      <c r="J415" s="503"/>
      <c r="K415" s="503"/>
      <c r="L415" s="503"/>
      <c r="M415" s="503"/>
      <c r="N415" s="503"/>
      <c r="O415" s="503"/>
      <c r="P415" s="503"/>
      <c r="Q415" s="503"/>
      <c r="R415" s="503"/>
      <c r="S415" s="503"/>
      <c r="T415" s="503"/>
      <c r="U415" s="503"/>
      <c r="V415" s="503"/>
      <c r="W415" s="503"/>
      <c r="X415" s="503"/>
      <c r="Y415" s="503"/>
      <c r="Z415" s="503"/>
      <c r="AA415" s="503"/>
      <c r="AB415" s="503"/>
      <c r="AC415" s="503"/>
      <c r="AD415" s="503"/>
      <c r="AE415" s="382"/>
      <c r="AF415" s="385"/>
      <c r="AG415" s="382"/>
      <c r="AM415" s="410"/>
      <c r="AN415" s="432"/>
      <c r="BS415" s="410"/>
      <c r="BT415" s="410"/>
      <c r="BU415" s="410"/>
    </row>
    <row r="416" spans="1:81" s="393" customFormat="1" ht="12.75" customHeight="1">
      <c r="A416" s="382"/>
      <c r="B416" s="11"/>
      <c r="C416" s="538"/>
      <c r="D416" s="539"/>
      <c r="E416" s="540" t="s">
        <v>2077</v>
      </c>
      <c r="F416" s="2386" t="s">
        <v>2260</v>
      </c>
      <c r="G416" s="2386"/>
      <c r="H416" s="2386"/>
      <c r="I416" s="2386"/>
      <c r="J416" s="2386"/>
      <c r="K416" s="2386"/>
      <c r="L416" s="2386"/>
      <c r="M416" s="2386"/>
      <c r="N416" s="2386"/>
      <c r="O416" s="2386"/>
      <c r="P416" s="2386"/>
      <c r="Q416" s="2386"/>
      <c r="R416" s="2386"/>
      <c r="S416" s="2386"/>
      <c r="T416" s="2386"/>
      <c r="U416" s="2386"/>
      <c r="V416" s="2386"/>
      <c r="W416" s="2386"/>
      <c r="X416" s="2386"/>
      <c r="Y416" s="2386"/>
      <c r="Z416" s="2386"/>
      <c r="AA416" s="2386"/>
      <c r="AB416" s="2386"/>
      <c r="AC416" s="2386"/>
      <c r="AD416" s="2386"/>
      <c r="AE416" s="2386"/>
      <c r="AF416" s="2386"/>
      <c r="AG416" s="541"/>
      <c r="AH416" s="541"/>
      <c r="AI416" s="541"/>
      <c r="AJ416" s="541"/>
      <c r="AK416" s="541"/>
      <c r="AL416" s="542"/>
      <c r="AM416" s="410"/>
      <c r="AN416" s="432"/>
      <c r="BS416" s="410"/>
      <c r="BT416" s="410"/>
      <c r="BU416" s="410"/>
      <c r="BV416" s="410"/>
      <c r="BW416" s="410"/>
      <c r="BX416" s="410"/>
      <c r="BY416" s="410"/>
      <c r="BZ416" s="410"/>
      <c r="CA416" s="410"/>
      <c r="CB416" s="410"/>
      <c r="CC416" s="410"/>
    </row>
    <row r="417" spans="1:81" s="393" customFormat="1" ht="12.75" customHeight="1">
      <c r="A417" s="382"/>
      <c r="B417" s="11"/>
      <c r="C417" s="554"/>
      <c r="D417" s="11"/>
      <c r="E417" s="517"/>
      <c r="F417" s="2387"/>
      <c r="G417" s="2387"/>
      <c r="H417" s="2387"/>
      <c r="I417" s="2387"/>
      <c r="J417" s="2387"/>
      <c r="K417" s="2387"/>
      <c r="L417" s="2387"/>
      <c r="M417" s="2387"/>
      <c r="N417" s="2387"/>
      <c r="O417" s="2387"/>
      <c r="P417" s="2387"/>
      <c r="Q417" s="2387"/>
      <c r="R417" s="2387"/>
      <c r="S417" s="2387"/>
      <c r="T417" s="2387"/>
      <c r="U417" s="2387"/>
      <c r="V417" s="2387"/>
      <c r="W417" s="2387"/>
      <c r="X417" s="2387"/>
      <c r="Y417" s="2387"/>
      <c r="Z417" s="2387"/>
      <c r="AA417" s="2387"/>
      <c r="AB417" s="2387"/>
      <c r="AC417" s="2387"/>
      <c r="AD417" s="2387"/>
      <c r="AE417" s="2387"/>
      <c r="AF417" s="2387"/>
      <c r="AG417" s="385"/>
      <c r="AH417" s="385"/>
      <c r="AI417" s="385"/>
      <c r="AJ417" s="385"/>
      <c r="AK417" s="385"/>
      <c r="AL417" s="1161"/>
      <c r="AM417" s="410"/>
      <c r="AN417" s="432"/>
      <c r="BS417" s="410"/>
      <c r="BT417" s="410"/>
      <c r="BU417" s="410"/>
      <c r="BV417" s="410"/>
      <c r="BW417" s="410"/>
      <c r="BX417" s="410"/>
      <c r="BY417" s="410"/>
      <c r="BZ417" s="410"/>
      <c r="CA417" s="410"/>
      <c r="CB417" s="410"/>
      <c r="CC417" s="410"/>
    </row>
    <row r="418" spans="1:81">
      <c r="A418" s="382"/>
      <c r="C418" s="554"/>
      <c r="E418" s="517"/>
      <c r="F418" s="2387"/>
      <c r="G418" s="2387"/>
      <c r="H418" s="2387"/>
      <c r="I418" s="2387"/>
      <c r="J418" s="2387"/>
      <c r="K418" s="2387"/>
      <c r="L418" s="2387"/>
      <c r="M418" s="2387"/>
      <c r="N418" s="2387"/>
      <c r="O418" s="2387"/>
      <c r="P418" s="2387"/>
      <c r="Q418" s="2387"/>
      <c r="R418" s="2387"/>
      <c r="S418" s="2387"/>
      <c r="T418" s="2387"/>
      <c r="U418" s="2387"/>
      <c r="V418" s="2387"/>
      <c r="W418" s="2387"/>
      <c r="X418" s="2387"/>
      <c r="Y418" s="2387"/>
      <c r="Z418" s="2387"/>
      <c r="AA418" s="2387"/>
      <c r="AB418" s="2387"/>
      <c r="AC418" s="2387"/>
      <c r="AD418" s="2387"/>
      <c r="AE418" s="2387"/>
      <c r="AF418" s="2387"/>
      <c r="AG418" s="385"/>
      <c r="AH418" s="385"/>
      <c r="AI418" s="385"/>
      <c r="AJ418" s="385"/>
      <c r="AK418" s="385"/>
      <c r="AL418" s="1161"/>
      <c r="AM418" s="410"/>
      <c r="BS418" s="410"/>
      <c r="BT418" s="410"/>
      <c r="BU418" s="410"/>
      <c r="BV418" s="410"/>
      <c r="BW418" s="410"/>
      <c r="BX418" s="410"/>
      <c r="BY418" s="410"/>
      <c r="BZ418" s="410"/>
      <c r="CA418" s="410"/>
      <c r="CB418" s="410"/>
      <c r="CC418" s="410"/>
    </row>
    <row r="419" spans="1:81" s="393" customFormat="1" ht="12.75" customHeight="1">
      <c r="B419" s="11"/>
      <c r="C419" s="554"/>
      <c r="D419" s="11"/>
      <c r="E419" s="517"/>
      <c r="F419" s="2387"/>
      <c r="G419" s="2387"/>
      <c r="H419" s="2387"/>
      <c r="I419" s="2387"/>
      <c r="J419" s="2387"/>
      <c r="K419" s="2387"/>
      <c r="L419" s="2387"/>
      <c r="M419" s="2387"/>
      <c r="N419" s="2387"/>
      <c r="O419" s="2387"/>
      <c r="P419" s="2387"/>
      <c r="Q419" s="2387"/>
      <c r="R419" s="2387"/>
      <c r="S419" s="2387"/>
      <c r="T419" s="2387"/>
      <c r="U419" s="2387"/>
      <c r="V419" s="2387"/>
      <c r="W419" s="2387"/>
      <c r="X419" s="2387"/>
      <c r="Y419" s="2387"/>
      <c r="Z419" s="2387"/>
      <c r="AA419" s="2387"/>
      <c r="AB419" s="2387"/>
      <c r="AC419" s="2387"/>
      <c r="AD419" s="2387"/>
      <c r="AE419" s="2387"/>
      <c r="AF419" s="2387"/>
      <c r="AG419" s="385"/>
      <c r="AH419" s="385"/>
      <c r="AI419" s="385"/>
      <c r="AJ419" s="385"/>
      <c r="AK419" s="385"/>
      <c r="AL419" s="1161"/>
      <c r="AM419" s="410"/>
      <c r="AN419" s="432"/>
      <c r="BS419" s="410"/>
      <c r="BT419" s="410"/>
      <c r="BY419" s="410"/>
      <c r="BZ419" s="410"/>
      <c r="CA419" s="410"/>
      <c r="CB419" s="410"/>
      <c r="CC419" s="410"/>
    </row>
    <row r="420" spans="1:81" s="393" customFormat="1" ht="12.75" customHeight="1">
      <c r="A420" s="382"/>
      <c r="B420" s="11"/>
      <c r="C420" s="2411" t="s">
        <v>829</v>
      </c>
      <c r="D420" s="2358"/>
      <c r="E420" s="517"/>
      <c r="F420" s="545" t="s">
        <v>2261</v>
      </c>
      <c r="G420" s="438"/>
      <c r="H420" s="438"/>
      <c r="I420" s="438"/>
      <c r="J420" s="438"/>
      <c r="K420" s="438"/>
      <c r="L420" s="438"/>
      <c r="M420" s="438"/>
      <c r="N420" s="438"/>
      <c r="O420" s="438"/>
      <c r="P420" s="438"/>
      <c r="Q420" s="438"/>
      <c r="R420" s="438"/>
      <c r="S420" s="438"/>
      <c r="T420" s="438"/>
      <c r="U420" s="438"/>
      <c r="V420" s="438"/>
      <c r="W420" s="438"/>
      <c r="X420" s="438"/>
      <c r="Y420" s="438"/>
      <c r="Z420" s="438"/>
      <c r="AA420" s="438"/>
      <c r="AB420" s="438"/>
      <c r="AC420" s="438"/>
      <c r="AD420" s="438"/>
      <c r="AF420" s="2412" t="s">
        <v>2252</v>
      </c>
      <c r="AG420" s="2412"/>
      <c r="AH420" s="2412"/>
      <c r="AI420" s="2412"/>
      <c r="AJ420" s="2412"/>
      <c r="AK420" s="2412"/>
      <c r="AL420" s="2413"/>
      <c r="AM420" s="410"/>
      <c r="AN420" s="432"/>
      <c r="BS420" s="410"/>
      <c r="BT420" s="410"/>
      <c r="BY420" s="410"/>
      <c r="BZ420" s="410"/>
      <c r="CA420" s="410"/>
      <c r="CB420" s="410"/>
      <c r="CC420" s="410"/>
    </row>
    <row r="421" spans="1:81" s="393" customFormat="1" ht="12.75" customHeight="1">
      <c r="A421" s="382"/>
      <c r="B421" s="11"/>
      <c r="C421" s="554"/>
      <c r="D421" s="11"/>
      <c r="E421" s="517"/>
      <c r="G421" s="438"/>
      <c r="H421" s="438"/>
      <c r="I421" s="438"/>
      <c r="J421" s="438"/>
      <c r="K421" s="438"/>
      <c r="L421" s="438"/>
      <c r="M421" s="438"/>
      <c r="N421" s="438"/>
      <c r="O421" s="438"/>
      <c r="P421" s="438"/>
      <c r="Q421" s="438"/>
      <c r="R421" s="438"/>
      <c r="S421" s="438"/>
      <c r="T421" s="438"/>
      <c r="U421" s="438"/>
      <c r="V421" s="438"/>
      <c r="W421" s="438"/>
      <c r="X421" s="438"/>
      <c r="Y421" s="438"/>
      <c r="Z421" s="438"/>
      <c r="AA421" s="438"/>
      <c r="AB421" s="438"/>
      <c r="AC421" s="438"/>
      <c r="AD421" s="438"/>
      <c r="AL421" s="555"/>
      <c r="AM421" s="410"/>
      <c r="AN421" s="432"/>
      <c r="BS421" s="410"/>
      <c r="BT421" s="410"/>
      <c r="BY421" s="410"/>
      <c r="BZ421" s="410"/>
      <c r="CA421" s="410"/>
      <c r="CB421" s="410"/>
      <c r="CC421" s="410"/>
    </row>
    <row r="422" spans="1:81" s="393" customFormat="1" ht="12.75" customHeight="1">
      <c r="A422" s="382"/>
      <c r="B422" s="11"/>
      <c r="C422" s="2411" t="s">
        <v>829</v>
      </c>
      <c r="D422" s="2358"/>
      <c r="E422" s="544"/>
      <c r="F422" s="545" t="s">
        <v>2262</v>
      </c>
      <c r="G422" s="438"/>
      <c r="H422" s="438"/>
      <c r="I422" s="438"/>
      <c r="J422" s="438"/>
      <c r="K422" s="438"/>
      <c r="L422" s="438"/>
      <c r="M422" s="438"/>
      <c r="N422" s="438"/>
      <c r="O422" s="438"/>
      <c r="P422" s="438"/>
      <c r="Q422" s="438"/>
      <c r="R422" s="438"/>
      <c r="S422" s="438"/>
      <c r="T422" s="438"/>
      <c r="U422" s="438"/>
      <c r="V422" s="438"/>
      <c r="W422" s="438"/>
      <c r="X422" s="438"/>
      <c r="Y422" s="438"/>
      <c r="Z422" s="438"/>
      <c r="AA422" s="438"/>
      <c r="AB422" s="438"/>
      <c r="AC422" s="438"/>
      <c r="AD422" s="438"/>
      <c r="AF422" s="2412" t="s">
        <v>2263</v>
      </c>
      <c r="AG422" s="2412"/>
      <c r="AH422" s="2412"/>
      <c r="AI422" s="2412"/>
      <c r="AJ422" s="2412"/>
      <c r="AK422" s="2412"/>
      <c r="AL422" s="2413"/>
      <c r="AM422" s="410"/>
      <c r="AN422" s="432"/>
      <c r="BS422" s="410"/>
      <c r="BT422" s="410"/>
      <c r="BY422" s="410"/>
      <c r="BZ422" s="410"/>
      <c r="CA422" s="410"/>
      <c r="CB422" s="410"/>
      <c r="CC422" s="410"/>
    </row>
    <row r="423" spans="1:81" s="393" customFormat="1" ht="12.75" customHeight="1">
      <c r="A423" s="382"/>
      <c r="B423" s="11"/>
      <c r="C423" s="566"/>
      <c r="D423" s="551"/>
      <c r="E423" s="548"/>
      <c r="F423" s="551"/>
      <c r="G423" s="550"/>
      <c r="H423" s="550"/>
      <c r="I423" s="550"/>
      <c r="J423" s="550"/>
      <c r="K423" s="550"/>
      <c r="L423" s="550"/>
      <c r="M423" s="550"/>
      <c r="N423" s="550"/>
      <c r="O423" s="550"/>
      <c r="P423" s="550"/>
      <c r="Q423" s="550"/>
      <c r="R423" s="550"/>
      <c r="S423" s="550"/>
      <c r="T423" s="550"/>
      <c r="U423" s="550"/>
      <c r="V423" s="550"/>
      <c r="W423" s="550"/>
      <c r="X423" s="550"/>
      <c r="Y423" s="550"/>
      <c r="Z423" s="550"/>
      <c r="AA423" s="550"/>
      <c r="AB423" s="550"/>
      <c r="AC423" s="550"/>
      <c r="AD423" s="550"/>
      <c r="AE423" s="551"/>
      <c r="AF423" s="551"/>
      <c r="AG423" s="551"/>
      <c r="AH423" s="551"/>
      <c r="AI423" s="551"/>
      <c r="AJ423" s="551"/>
      <c r="AK423" s="551"/>
      <c r="AL423" s="565"/>
      <c r="AM423" s="410"/>
      <c r="AN423" s="432"/>
      <c r="BS423" s="410"/>
      <c r="BT423" s="410"/>
      <c r="BY423" s="410"/>
      <c r="BZ423" s="410"/>
      <c r="CA423" s="410"/>
      <c r="CB423" s="410"/>
      <c r="CC423" s="410"/>
    </row>
    <row r="424" spans="1:81" s="393" customFormat="1" ht="12.75" customHeight="1">
      <c r="A424" s="382"/>
      <c r="B424" s="11"/>
      <c r="C424" s="11"/>
      <c r="D424" s="11"/>
      <c r="E424" s="517"/>
      <c r="G424" s="438"/>
      <c r="H424" s="438"/>
      <c r="I424" s="438"/>
      <c r="J424" s="438"/>
      <c r="K424" s="438"/>
      <c r="L424" s="438"/>
      <c r="M424" s="438"/>
      <c r="N424" s="438"/>
      <c r="O424" s="438"/>
      <c r="P424" s="438"/>
      <c r="Q424" s="438"/>
      <c r="R424" s="438"/>
      <c r="S424" s="438"/>
      <c r="T424" s="438"/>
      <c r="U424" s="438"/>
      <c r="V424" s="438"/>
      <c r="W424" s="438"/>
      <c r="X424" s="438"/>
      <c r="Y424" s="438"/>
      <c r="Z424" s="438"/>
      <c r="AA424" s="438"/>
      <c r="AB424" s="438"/>
      <c r="AC424" s="438"/>
      <c r="AD424" s="438"/>
      <c r="AE424" s="382"/>
      <c r="AF424" s="385"/>
      <c r="AG424" s="382"/>
      <c r="AM424" s="410"/>
      <c r="AN424" s="432"/>
      <c r="BS424" s="410"/>
      <c r="BT424" s="410"/>
      <c r="BY424" s="410"/>
      <c r="BZ424" s="410"/>
      <c r="CA424" s="410"/>
      <c r="CB424" s="410"/>
      <c r="CC424" s="410"/>
    </row>
    <row r="425" spans="1:81" s="393" customFormat="1" ht="12.75" customHeight="1">
      <c r="A425" s="382"/>
      <c r="B425" s="11"/>
      <c r="C425" s="2411" t="s">
        <v>829</v>
      </c>
      <c r="D425" s="2358"/>
      <c r="E425" s="540" t="s">
        <v>2264</v>
      </c>
      <c r="F425" s="2386" t="s">
        <v>2265</v>
      </c>
      <c r="G425" s="2386"/>
      <c r="H425" s="2386"/>
      <c r="I425" s="2386"/>
      <c r="J425" s="2386"/>
      <c r="K425" s="2386"/>
      <c r="L425" s="2386"/>
      <c r="M425" s="2386"/>
      <c r="N425" s="2386"/>
      <c r="O425" s="2386"/>
      <c r="P425" s="2386"/>
      <c r="Q425" s="2386"/>
      <c r="R425" s="2386"/>
      <c r="S425" s="2386"/>
      <c r="T425" s="2386"/>
      <c r="U425" s="2386"/>
      <c r="V425" s="2386"/>
      <c r="W425" s="2386"/>
      <c r="X425" s="2386"/>
      <c r="Y425" s="2386"/>
      <c r="Z425" s="2386"/>
      <c r="AA425" s="2386"/>
      <c r="AB425" s="2386"/>
      <c r="AC425" s="2386"/>
      <c r="AD425" s="2386"/>
      <c r="AE425" s="2386"/>
      <c r="AF425" s="541"/>
      <c r="AG425" s="567"/>
      <c r="AH425" s="539"/>
      <c r="AI425" s="539"/>
      <c r="AJ425" s="539"/>
      <c r="AK425" s="539"/>
      <c r="AL425" s="568"/>
      <c r="AM425" s="410"/>
      <c r="AN425" s="432"/>
      <c r="BS425" s="410"/>
      <c r="BT425" s="410"/>
      <c r="BY425" s="410"/>
      <c r="BZ425" s="410"/>
      <c r="CA425" s="410"/>
      <c r="CB425" s="410"/>
      <c r="CC425" s="410"/>
    </row>
    <row r="426" spans="1:81" s="393" customFormat="1" ht="12.75" customHeight="1">
      <c r="A426" s="382"/>
      <c r="B426" s="11"/>
      <c r="C426" s="562"/>
      <c r="F426" s="2387"/>
      <c r="G426" s="2387"/>
      <c r="H426" s="2387"/>
      <c r="I426" s="2387"/>
      <c r="J426" s="2387"/>
      <c r="K426" s="2387"/>
      <c r="L426" s="2387"/>
      <c r="M426" s="2387"/>
      <c r="N426" s="2387"/>
      <c r="O426" s="2387"/>
      <c r="P426" s="2387"/>
      <c r="Q426" s="2387"/>
      <c r="R426" s="2387"/>
      <c r="S426" s="2387"/>
      <c r="T426" s="2387"/>
      <c r="U426" s="2387"/>
      <c r="V426" s="2387"/>
      <c r="W426" s="2387"/>
      <c r="X426" s="2387"/>
      <c r="Y426" s="2387"/>
      <c r="Z426" s="2387"/>
      <c r="AA426" s="2387"/>
      <c r="AB426" s="2387"/>
      <c r="AC426" s="2387"/>
      <c r="AD426" s="2387"/>
      <c r="AE426" s="2387"/>
      <c r="AF426" s="2337" t="s">
        <v>2252</v>
      </c>
      <c r="AG426" s="2337"/>
      <c r="AH426" s="2337"/>
      <c r="AI426" s="2337"/>
      <c r="AJ426" s="2337"/>
      <c r="AK426" s="2337"/>
      <c r="AL426" s="2418"/>
      <c r="AM426" s="410"/>
      <c r="AN426" s="432"/>
      <c r="BS426" s="410"/>
      <c r="BT426" s="410"/>
      <c r="BY426" s="410"/>
      <c r="BZ426" s="410"/>
      <c r="CA426" s="410"/>
      <c r="CB426" s="410"/>
      <c r="CC426" s="410"/>
    </row>
    <row r="427" spans="1:81" s="393" customFormat="1" ht="12.75" customHeight="1">
      <c r="A427" s="382"/>
      <c r="B427" s="11"/>
      <c r="C427" s="554"/>
      <c r="D427" s="11"/>
      <c r="E427" s="517"/>
      <c r="F427" s="2387"/>
      <c r="G427" s="2387"/>
      <c r="H427" s="2387"/>
      <c r="I427" s="2387"/>
      <c r="J427" s="2387"/>
      <c r="K427" s="2387"/>
      <c r="L427" s="2387"/>
      <c r="M427" s="2387"/>
      <c r="N427" s="2387"/>
      <c r="O427" s="2387"/>
      <c r="P427" s="2387"/>
      <c r="Q427" s="2387"/>
      <c r="R427" s="2387"/>
      <c r="S427" s="2387"/>
      <c r="T427" s="2387"/>
      <c r="U427" s="2387"/>
      <c r="V427" s="2387"/>
      <c r="W427" s="2387"/>
      <c r="X427" s="2387"/>
      <c r="Y427" s="2387"/>
      <c r="Z427" s="2387"/>
      <c r="AA427" s="2387"/>
      <c r="AB427" s="2387"/>
      <c r="AC427" s="2387"/>
      <c r="AD427" s="2387"/>
      <c r="AE427" s="2387"/>
      <c r="AL427" s="555"/>
      <c r="AM427" s="410"/>
      <c r="AN427" s="432"/>
      <c r="BS427" s="410"/>
      <c r="BT427" s="410"/>
      <c r="BU427" s="410"/>
      <c r="BV427" s="410"/>
      <c r="BW427" s="410"/>
      <c r="BX427" s="410"/>
      <c r="BY427" s="410"/>
      <c r="BZ427" s="410"/>
      <c r="CA427" s="410"/>
      <c r="CB427" s="410"/>
      <c r="CC427" s="410"/>
    </row>
    <row r="428" spans="1:81" s="393" customFormat="1" ht="12.75" customHeight="1">
      <c r="A428" s="382"/>
      <c r="B428" s="11"/>
      <c r="C428" s="563"/>
      <c r="D428" s="556"/>
      <c r="E428" s="557"/>
      <c r="F428" s="2388"/>
      <c r="G428" s="2388"/>
      <c r="H428" s="2388"/>
      <c r="I428" s="2388"/>
      <c r="J428" s="2388"/>
      <c r="K428" s="2388"/>
      <c r="L428" s="2388"/>
      <c r="M428" s="2388"/>
      <c r="N428" s="2388"/>
      <c r="O428" s="2388"/>
      <c r="P428" s="2388"/>
      <c r="Q428" s="2388"/>
      <c r="R428" s="2388"/>
      <c r="S428" s="2388"/>
      <c r="T428" s="2388"/>
      <c r="U428" s="2388"/>
      <c r="V428" s="2388"/>
      <c r="W428" s="2388"/>
      <c r="X428" s="2388"/>
      <c r="Y428" s="2388"/>
      <c r="Z428" s="2388"/>
      <c r="AA428" s="2388"/>
      <c r="AB428" s="2388"/>
      <c r="AC428" s="2388"/>
      <c r="AD428" s="2388"/>
      <c r="AE428" s="2388"/>
      <c r="AF428" s="421"/>
      <c r="AG428" s="560"/>
      <c r="AH428" s="551"/>
      <c r="AI428" s="551"/>
      <c r="AJ428" s="551"/>
      <c r="AK428" s="551"/>
      <c r="AL428" s="565"/>
      <c r="AM428" s="410"/>
      <c r="AN428" s="432"/>
    </row>
    <row r="429" spans="1:81">
      <c r="A429" s="382"/>
      <c r="E429" s="517"/>
      <c r="F429" s="438"/>
      <c r="G429" s="438"/>
      <c r="H429" s="438"/>
      <c r="I429" s="438"/>
      <c r="J429" s="438"/>
      <c r="K429" s="438"/>
      <c r="L429" s="438"/>
      <c r="M429" s="438"/>
      <c r="N429" s="438"/>
      <c r="O429" s="438"/>
      <c r="P429" s="438"/>
      <c r="Q429" s="438"/>
      <c r="R429" s="438"/>
      <c r="S429" s="438"/>
      <c r="T429" s="438"/>
      <c r="U429" s="438"/>
      <c r="V429" s="438"/>
      <c r="W429" s="438"/>
      <c r="X429" s="438"/>
      <c r="Y429" s="438"/>
      <c r="Z429" s="438"/>
      <c r="AA429" s="438"/>
      <c r="AB429" s="438"/>
      <c r="AC429" s="438"/>
      <c r="AD429" s="438"/>
      <c r="AE429" s="382"/>
      <c r="AF429" s="385"/>
      <c r="AG429" s="382"/>
      <c r="AH429" s="393"/>
      <c r="AI429" s="393"/>
      <c r="AJ429" s="393"/>
      <c r="AK429" s="393"/>
      <c r="AL429" s="393"/>
      <c r="AM429" s="410"/>
    </row>
    <row r="430" spans="1:81" ht="12.75" customHeight="1">
      <c r="A430" s="382"/>
      <c r="C430" s="569"/>
      <c r="D430" s="570"/>
      <c r="E430" s="540" t="s">
        <v>2266</v>
      </c>
      <c r="F430" s="2386" t="s">
        <v>2267</v>
      </c>
      <c r="G430" s="2386"/>
      <c r="H430" s="2386"/>
      <c r="I430" s="2386"/>
      <c r="J430" s="2386"/>
      <c r="K430" s="2386"/>
      <c r="L430" s="2386"/>
      <c r="M430" s="2386"/>
      <c r="N430" s="2386"/>
      <c r="O430" s="2386"/>
      <c r="P430" s="2386"/>
      <c r="Q430" s="2386"/>
      <c r="R430" s="2386"/>
      <c r="S430" s="2386"/>
      <c r="T430" s="2386"/>
      <c r="U430" s="2386"/>
      <c r="V430" s="2386"/>
      <c r="W430" s="2386"/>
      <c r="X430" s="2386"/>
      <c r="Y430" s="2386"/>
      <c r="Z430" s="2386"/>
      <c r="AA430" s="2386"/>
      <c r="AB430" s="2386"/>
      <c r="AC430" s="2386"/>
      <c r="AD430" s="2386"/>
      <c r="AE430" s="2386"/>
      <c r="AF430" s="570"/>
      <c r="AG430" s="570"/>
      <c r="AH430" s="570"/>
      <c r="AI430" s="570"/>
      <c r="AJ430" s="570"/>
      <c r="AK430" s="570"/>
      <c r="AL430" s="571"/>
      <c r="AM430" s="410"/>
    </row>
    <row r="431" spans="1:81">
      <c r="A431" s="382"/>
      <c r="C431" s="554"/>
      <c r="E431" s="517"/>
      <c r="F431" s="2387"/>
      <c r="G431" s="2387"/>
      <c r="H431" s="2387"/>
      <c r="I431" s="2387"/>
      <c r="J431" s="2387"/>
      <c r="K431" s="2387"/>
      <c r="L431" s="2387"/>
      <c r="M431" s="2387"/>
      <c r="N431" s="2387"/>
      <c r="O431" s="2387"/>
      <c r="P431" s="2387"/>
      <c r="Q431" s="2387"/>
      <c r="R431" s="2387"/>
      <c r="S431" s="2387"/>
      <c r="T431" s="2387"/>
      <c r="U431" s="2387"/>
      <c r="V431" s="2387"/>
      <c r="W431" s="2387"/>
      <c r="X431" s="2387"/>
      <c r="Y431" s="2387"/>
      <c r="Z431" s="2387"/>
      <c r="AA431" s="2387"/>
      <c r="AB431" s="2387"/>
      <c r="AC431" s="2387"/>
      <c r="AD431" s="2387"/>
      <c r="AE431" s="2387"/>
      <c r="AF431" s="385"/>
      <c r="AG431" s="382"/>
      <c r="AH431" s="393"/>
      <c r="AI431" s="393"/>
      <c r="AJ431" s="393"/>
      <c r="AK431" s="393"/>
      <c r="AL431" s="555"/>
      <c r="AM431" s="410"/>
    </row>
    <row r="432" spans="1:81" s="393" customFormat="1" ht="12.75" customHeight="1">
      <c r="A432" s="382"/>
      <c r="B432" s="11"/>
      <c r="C432" s="554"/>
      <c r="D432" s="11"/>
      <c r="E432" s="517"/>
      <c r="F432" s="2387"/>
      <c r="G432" s="2387"/>
      <c r="H432" s="2387"/>
      <c r="I432" s="2387"/>
      <c r="J432" s="2387"/>
      <c r="K432" s="2387"/>
      <c r="L432" s="2387"/>
      <c r="M432" s="2387"/>
      <c r="N432" s="2387"/>
      <c r="O432" s="2387"/>
      <c r="P432" s="2387"/>
      <c r="Q432" s="2387"/>
      <c r="R432" s="2387"/>
      <c r="S432" s="2387"/>
      <c r="T432" s="2387"/>
      <c r="U432" s="2387"/>
      <c r="V432" s="2387"/>
      <c r="W432" s="2387"/>
      <c r="X432" s="2387"/>
      <c r="Y432" s="2387"/>
      <c r="Z432" s="2387"/>
      <c r="AA432" s="2387"/>
      <c r="AB432" s="2387"/>
      <c r="AC432" s="2387"/>
      <c r="AD432" s="2387"/>
      <c r="AE432" s="2387"/>
      <c r="AL432" s="555"/>
      <c r="AM432" s="410"/>
      <c r="AN432" s="432"/>
    </row>
    <row r="433" spans="1:60" s="393" customFormat="1" ht="12.75" customHeight="1">
      <c r="A433" s="382"/>
      <c r="B433" s="11"/>
      <c r="C433" s="562"/>
      <c r="F433" s="2387"/>
      <c r="G433" s="2387"/>
      <c r="H433" s="2387"/>
      <c r="I433" s="2387"/>
      <c r="J433" s="2387"/>
      <c r="K433" s="2387"/>
      <c r="L433" s="2387"/>
      <c r="M433" s="2387"/>
      <c r="N433" s="2387"/>
      <c r="O433" s="2387"/>
      <c r="P433" s="2387"/>
      <c r="Q433" s="2387"/>
      <c r="R433" s="2387"/>
      <c r="S433" s="2387"/>
      <c r="T433" s="2387"/>
      <c r="U433" s="2387"/>
      <c r="V433" s="2387"/>
      <c r="W433" s="2387"/>
      <c r="X433" s="2387"/>
      <c r="Y433" s="2387"/>
      <c r="Z433" s="2387"/>
      <c r="AA433" s="2387"/>
      <c r="AB433" s="2387"/>
      <c r="AC433" s="2387"/>
      <c r="AD433" s="2387"/>
      <c r="AE433" s="2387"/>
      <c r="AL433" s="555"/>
      <c r="AM433" s="410"/>
      <c r="AN433" s="432"/>
    </row>
    <row r="434" spans="1:60" s="393" customFormat="1" ht="12.75" customHeight="1">
      <c r="A434" s="382"/>
      <c r="B434" s="11"/>
      <c r="C434" s="2411" t="s">
        <v>829</v>
      </c>
      <c r="D434" s="2358"/>
      <c r="E434" s="517"/>
      <c r="F434" s="545" t="s">
        <v>2268</v>
      </c>
      <c r="G434" s="438"/>
      <c r="H434" s="438"/>
      <c r="I434" s="438"/>
      <c r="J434" s="438"/>
      <c r="K434" s="438"/>
      <c r="L434" s="438"/>
      <c r="M434" s="438"/>
      <c r="N434" s="438"/>
      <c r="O434" s="438"/>
      <c r="P434" s="438"/>
      <c r="Q434" s="438"/>
      <c r="R434" s="438"/>
      <c r="S434" s="438"/>
      <c r="T434" s="438"/>
      <c r="U434" s="438"/>
      <c r="V434" s="438"/>
      <c r="W434" s="438"/>
      <c r="X434" s="438"/>
      <c r="Y434" s="438"/>
      <c r="Z434" s="438"/>
      <c r="AA434" s="438"/>
      <c r="AB434" s="438"/>
      <c r="AC434" s="438"/>
      <c r="AD434" s="438"/>
      <c r="AF434" s="2337" t="s">
        <v>2252</v>
      </c>
      <c r="AG434" s="2337"/>
      <c r="AH434" s="2337"/>
      <c r="AI434" s="2337"/>
      <c r="AJ434" s="2337"/>
      <c r="AK434" s="2337"/>
      <c r="AL434" s="2418"/>
      <c r="AM434" s="410"/>
      <c r="AN434" s="432"/>
    </row>
    <row r="435" spans="1:60" s="393" customFormat="1" ht="12.75" customHeight="1">
      <c r="A435" s="382"/>
      <c r="B435" s="11"/>
      <c r="C435" s="562"/>
      <c r="AL435" s="555"/>
      <c r="AM435" s="410"/>
      <c r="AN435" s="432"/>
    </row>
    <row r="436" spans="1:60" s="393" customFormat="1" ht="12.75" customHeight="1">
      <c r="A436" s="382"/>
      <c r="B436" s="11"/>
      <c r="C436" s="2411" t="s">
        <v>829</v>
      </c>
      <c r="D436" s="2358"/>
      <c r="E436" s="544"/>
      <c r="F436" s="545" t="s">
        <v>2269</v>
      </c>
      <c r="G436" s="438"/>
      <c r="H436" s="438"/>
      <c r="I436" s="438"/>
      <c r="J436" s="438"/>
      <c r="K436" s="438"/>
      <c r="L436" s="438"/>
      <c r="M436" s="438"/>
      <c r="N436" s="438"/>
      <c r="O436" s="438"/>
      <c r="P436" s="438"/>
      <c r="Q436" s="438"/>
      <c r="R436" s="438"/>
      <c r="S436" s="438"/>
      <c r="T436" s="438"/>
      <c r="U436" s="438"/>
      <c r="V436" s="438"/>
      <c r="W436" s="438"/>
      <c r="X436" s="438"/>
      <c r="Y436" s="438"/>
      <c r="Z436" s="438"/>
      <c r="AA436" s="438"/>
      <c r="AB436" s="438"/>
      <c r="AC436" s="438"/>
      <c r="AD436" s="438"/>
      <c r="AF436" s="2337" t="s">
        <v>2263</v>
      </c>
      <c r="AG436" s="2337"/>
      <c r="AH436" s="2337"/>
      <c r="AI436" s="2337"/>
      <c r="AJ436" s="2337"/>
      <c r="AK436" s="2337"/>
      <c r="AL436" s="2418"/>
      <c r="AM436" s="410"/>
      <c r="AN436" s="432"/>
      <c r="AO436" s="431"/>
      <c r="AP436" s="431"/>
      <c r="BC436" s="11"/>
    </row>
    <row r="437" spans="1:60" s="393" customFormat="1" ht="12.75" customHeight="1">
      <c r="A437" s="382"/>
      <c r="B437" s="11"/>
      <c r="C437" s="556"/>
      <c r="D437" s="556"/>
      <c r="E437" s="557"/>
      <c r="F437" s="549"/>
      <c r="G437" s="550"/>
      <c r="H437" s="550"/>
      <c r="I437" s="550"/>
      <c r="J437" s="550"/>
      <c r="K437" s="550"/>
      <c r="L437" s="550"/>
      <c r="M437" s="550"/>
      <c r="N437" s="550"/>
      <c r="O437" s="550"/>
      <c r="P437" s="550"/>
      <c r="Q437" s="550"/>
      <c r="R437" s="550"/>
      <c r="S437" s="550"/>
      <c r="T437" s="550"/>
      <c r="U437" s="550"/>
      <c r="V437" s="550"/>
      <c r="W437" s="550"/>
      <c r="X437" s="550"/>
      <c r="Y437" s="550"/>
      <c r="Z437" s="550"/>
      <c r="AA437" s="550"/>
      <c r="AB437" s="550"/>
      <c r="AC437" s="550"/>
      <c r="AD437" s="550"/>
      <c r="AE437" s="560"/>
      <c r="AF437" s="421"/>
      <c r="AG437" s="560"/>
      <c r="AH437" s="551"/>
      <c r="AI437" s="551"/>
      <c r="AJ437" s="551"/>
      <c r="AK437" s="551"/>
      <c r="AL437" s="565"/>
      <c r="AM437" s="410"/>
      <c r="AN437" s="432"/>
    </row>
    <row r="438" spans="1:60" s="393" customFormat="1" ht="12.75" customHeight="1">
      <c r="A438" s="382"/>
      <c r="B438" s="11"/>
      <c r="C438" s="11"/>
      <c r="D438" s="11"/>
      <c r="E438" s="517"/>
      <c r="F438" s="545"/>
      <c r="G438" s="438"/>
      <c r="H438" s="438"/>
      <c r="I438" s="438"/>
      <c r="J438" s="438"/>
      <c r="K438" s="438"/>
      <c r="L438" s="438"/>
      <c r="M438" s="438"/>
      <c r="N438" s="438"/>
      <c r="O438" s="438"/>
      <c r="P438" s="438"/>
      <c r="Q438" s="438"/>
      <c r="R438" s="438"/>
      <c r="S438" s="438"/>
      <c r="T438" s="438"/>
      <c r="U438" s="438"/>
      <c r="V438" s="438"/>
      <c r="W438" s="438"/>
      <c r="X438" s="438"/>
      <c r="Y438" s="438"/>
      <c r="Z438" s="438"/>
      <c r="AA438" s="438"/>
      <c r="AB438" s="438"/>
      <c r="AC438" s="438"/>
      <c r="AD438" s="438"/>
      <c r="AE438" s="382"/>
      <c r="AF438" s="385"/>
      <c r="AG438" s="382"/>
      <c r="AM438" s="410"/>
      <c r="AN438" s="432"/>
    </row>
    <row r="439" spans="1:60" s="393" customFormat="1" ht="12.75" customHeight="1">
      <c r="A439" s="382"/>
      <c r="B439" s="11"/>
      <c r="C439" s="537" t="s">
        <v>2270</v>
      </c>
      <c r="D439" s="11"/>
      <c r="E439" s="517"/>
      <c r="F439" s="438"/>
      <c r="G439" s="438"/>
      <c r="H439" s="438"/>
      <c r="I439" s="438"/>
      <c r="J439" s="438"/>
      <c r="K439" s="438"/>
      <c r="L439" s="438"/>
      <c r="M439" s="438"/>
      <c r="N439" s="438"/>
      <c r="O439" s="438"/>
      <c r="P439" s="438"/>
      <c r="Q439" s="438"/>
      <c r="R439" s="438"/>
      <c r="S439" s="438"/>
      <c r="T439" s="438"/>
      <c r="U439" s="438"/>
      <c r="V439" s="438"/>
      <c r="W439" s="438"/>
      <c r="X439" s="438"/>
      <c r="Y439" s="438"/>
      <c r="Z439" s="438"/>
      <c r="AA439" s="438"/>
      <c r="AB439" s="438"/>
      <c r="AC439" s="438"/>
      <c r="AD439" s="438"/>
      <c r="AE439" s="382"/>
      <c r="AF439" s="385"/>
      <c r="AG439" s="382"/>
      <c r="AM439" s="410"/>
      <c r="AN439" s="432"/>
    </row>
    <row r="440" spans="1:60" s="393" customFormat="1" ht="12.75" customHeight="1">
      <c r="A440" s="382"/>
      <c r="B440" s="11"/>
      <c r="C440" s="538"/>
      <c r="D440" s="539"/>
      <c r="E440" s="540" t="s">
        <v>2271</v>
      </c>
      <c r="F440" s="2386" t="s">
        <v>2272</v>
      </c>
      <c r="G440" s="2386"/>
      <c r="H440" s="2386"/>
      <c r="I440" s="2386"/>
      <c r="J440" s="2386"/>
      <c r="K440" s="2386"/>
      <c r="L440" s="2386"/>
      <c r="M440" s="2386"/>
      <c r="N440" s="2386"/>
      <c r="O440" s="2386"/>
      <c r="P440" s="2386"/>
      <c r="Q440" s="2386"/>
      <c r="R440" s="2386"/>
      <c r="S440" s="2386"/>
      <c r="T440" s="2386"/>
      <c r="U440" s="2386"/>
      <c r="V440" s="2386"/>
      <c r="W440" s="2386"/>
      <c r="X440" s="2386"/>
      <c r="Y440" s="2386"/>
      <c r="Z440" s="2386"/>
      <c r="AA440" s="2386"/>
      <c r="AB440" s="2386"/>
      <c r="AC440" s="2386"/>
      <c r="AD440" s="2386"/>
      <c r="AE440" s="2386"/>
      <c r="AF440" s="539"/>
      <c r="AG440" s="539"/>
      <c r="AH440" s="539"/>
      <c r="AI440" s="539"/>
      <c r="AJ440" s="539"/>
      <c r="AK440" s="539"/>
      <c r="AL440" s="568"/>
      <c r="AM440" s="410"/>
      <c r="AN440" s="432"/>
    </row>
    <row r="441" spans="1:60" s="393" customFormat="1" ht="12.75" customHeight="1">
      <c r="A441" s="382"/>
      <c r="B441" s="11"/>
      <c r="C441" s="554"/>
      <c r="D441" s="11"/>
      <c r="E441" s="517"/>
      <c r="F441" s="2387"/>
      <c r="G441" s="2387"/>
      <c r="H441" s="2387"/>
      <c r="I441" s="2387"/>
      <c r="J441" s="2387"/>
      <c r="K441" s="2387"/>
      <c r="L441" s="2387"/>
      <c r="M441" s="2387"/>
      <c r="N441" s="2387"/>
      <c r="O441" s="2387"/>
      <c r="P441" s="2387"/>
      <c r="Q441" s="2387"/>
      <c r="R441" s="2387"/>
      <c r="S441" s="2387"/>
      <c r="T441" s="2387"/>
      <c r="U441" s="2387"/>
      <c r="V441" s="2387"/>
      <c r="W441" s="2387"/>
      <c r="X441" s="2387"/>
      <c r="Y441" s="2387"/>
      <c r="Z441" s="2387"/>
      <c r="AA441" s="2387"/>
      <c r="AB441" s="2387"/>
      <c r="AC441" s="2387"/>
      <c r="AD441" s="2387"/>
      <c r="AE441" s="2387"/>
      <c r="AF441" s="385"/>
      <c r="AG441" s="382"/>
      <c r="AL441" s="555"/>
      <c r="AM441" s="410"/>
      <c r="AN441" s="432"/>
    </row>
    <row r="442" spans="1:60" s="393" customFormat="1" ht="12.45" customHeight="1">
      <c r="A442" s="382"/>
      <c r="B442" s="11"/>
      <c r="C442" s="554"/>
      <c r="D442" s="11"/>
      <c r="E442" s="517"/>
      <c r="F442" s="2387"/>
      <c r="G442" s="2387"/>
      <c r="H442" s="2387"/>
      <c r="I442" s="2387"/>
      <c r="J442" s="2387"/>
      <c r="K442" s="2387"/>
      <c r="L442" s="2387"/>
      <c r="M442" s="2387"/>
      <c r="N442" s="2387"/>
      <c r="O442" s="2387"/>
      <c r="P442" s="2387"/>
      <c r="Q442" s="2387"/>
      <c r="R442" s="2387"/>
      <c r="S442" s="2387"/>
      <c r="T442" s="2387"/>
      <c r="U442" s="2387"/>
      <c r="V442" s="2387"/>
      <c r="W442" s="2387"/>
      <c r="X442" s="2387"/>
      <c r="Y442" s="2387"/>
      <c r="Z442" s="2387"/>
      <c r="AA442" s="2387"/>
      <c r="AB442" s="2387"/>
      <c r="AC442" s="2387"/>
      <c r="AD442" s="2387"/>
      <c r="AE442" s="2387"/>
      <c r="AL442" s="555"/>
      <c r="AM442" s="410"/>
      <c r="AN442" s="432"/>
    </row>
    <row r="443" spans="1:60" s="393" customFormat="1" ht="12.75" customHeight="1">
      <c r="A443" s="382"/>
      <c r="B443" s="11"/>
      <c r="C443" s="2411" t="s">
        <v>829</v>
      </c>
      <c r="D443" s="2358"/>
      <c r="E443" s="517"/>
      <c r="F443" s="545" t="s">
        <v>2273</v>
      </c>
      <c r="G443" s="572"/>
      <c r="H443" s="572"/>
      <c r="I443" s="572"/>
      <c r="J443" s="572"/>
      <c r="K443" s="572"/>
      <c r="L443" s="572"/>
      <c r="M443" s="572"/>
      <c r="N443" s="572"/>
      <c r="O443" s="572"/>
      <c r="P443" s="572"/>
      <c r="Q443" s="572"/>
      <c r="R443" s="572"/>
      <c r="S443" s="572"/>
      <c r="T443" s="572"/>
      <c r="U443" s="572"/>
      <c r="V443" s="572"/>
      <c r="W443" s="572"/>
      <c r="X443" s="572"/>
      <c r="Y443" s="572"/>
      <c r="Z443" s="572"/>
      <c r="AA443" s="572"/>
      <c r="AB443" s="572"/>
      <c r="AC443" s="572"/>
      <c r="AD443" s="572"/>
      <c r="AF443" s="2337" t="s">
        <v>2252</v>
      </c>
      <c r="AG443" s="2337"/>
      <c r="AH443" s="2337"/>
      <c r="AI443" s="2337"/>
      <c r="AJ443" s="2337"/>
      <c r="AK443" s="2337"/>
      <c r="AL443" s="2418"/>
      <c r="AM443" s="410"/>
      <c r="AN443" s="432"/>
    </row>
    <row r="444" spans="1:60" s="393" customFormat="1" ht="12.75" customHeight="1">
      <c r="A444" s="382"/>
      <c r="B444" s="11"/>
      <c r="C444" s="566"/>
      <c r="D444" s="551"/>
      <c r="E444" s="548"/>
      <c r="F444" s="564"/>
      <c r="G444" s="550"/>
      <c r="H444" s="550"/>
      <c r="I444" s="550"/>
      <c r="J444" s="550"/>
      <c r="K444" s="550"/>
      <c r="L444" s="550"/>
      <c r="M444" s="550"/>
      <c r="N444" s="550"/>
      <c r="O444" s="550"/>
      <c r="P444" s="550"/>
      <c r="Q444" s="550"/>
      <c r="R444" s="550"/>
      <c r="S444" s="550"/>
      <c r="T444" s="550"/>
      <c r="U444" s="550"/>
      <c r="V444" s="550"/>
      <c r="W444" s="550"/>
      <c r="X444" s="550"/>
      <c r="Y444" s="550"/>
      <c r="Z444" s="550"/>
      <c r="AA444" s="550"/>
      <c r="AB444" s="550"/>
      <c r="AC444" s="550"/>
      <c r="AD444" s="550"/>
      <c r="AE444" s="551"/>
      <c r="AF444" s="551"/>
      <c r="AG444" s="551"/>
      <c r="AH444" s="551"/>
      <c r="AI444" s="551"/>
      <c r="AJ444" s="551"/>
      <c r="AK444" s="551"/>
      <c r="AL444" s="565"/>
      <c r="AM444" s="410"/>
      <c r="AN444" s="432"/>
    </row>
    <row r="445" spans="1:60" s="393" customFormat="1" ht="12.75" customHeight="1">
      <c r="A445" s="382"/>
      <c r="B445" s="11"/>
      <c r="C445" s="1173"/>
      <c r="D445" s="1173"/>
      <c r="E445" s="544"/>
      <c r="F445" s="545"/>
      <c r="G445" s="438"/>
      <c r="H445" s="438"/>
      <c r="I445" s="438"/>
      <c r="J445" s="438"/>
      <c r="K445" s="438"/>
      <c r="L445" s="438"/>
      <c r="M445" s="438"/>
      <c r="N445" s="438"/>
      <c r="O445" s="438"/>
      <c r="P445" s="438"/>
      <c r="Q445" s="438"/>
      <c r="R445" s="438"/>
      <c r="S445" s="438"/>
      <c r="T445" s="438"/>
      <c r="U445" s="438"/>
      <c r="V445" s="438"/>
      <c r="W445" s="438"/>
      <c r="X445" s="438"/>
      <c r="Y445" s="438"/>
      <c r="Z445" s="438"/>
      <c r="AA445" s="438"/>
      <c r="AB445" s="438"/>
      <c r="AC445" s="438"/>
      <c r="AD445" s="438"/>
      <c r="AE445" s="382"/>
      <c r="AM445" s="410"/>
      <c r="AN445" s="432"/>
    </row>
    <row r="446" spans="1:60" ht="13.2" customHeight="1">
      <c r="A446" s="382"/>
      <c r="C446" s="569"/>
      <c r="D446" s="570"/>
      <c r="E446" s="540" t="s">
        <v>2274</v>
      </c>
      <c r="F446" s="2386" t="s">
        <v>2275</v>
      </c>
      <c r="G446" s="2386"/>
      <c r="H446" s="2386"/>
      <c r="I446" s="2386"/>
      <c r="J446" s="2386"/>
      <c r="K446" s="2386"/>
      <c r="L446" s="2386"/>
      <c r="M446" s="2386"/>
      <c r="N446" s="2386"/>
      <c r="O446" s="2386"/>
      <c r="P446" s="2386"/>
      <c r="Q446" s="2386"/>
      <c r="R446" s="2386"/>
      <c r="S446" s="2386"/>
      <c r="T446" s="2386"/>
      <c r="U446" s="2386"/>
      <c r="V446" s="2386"/>
      <c r="W446" s="2386"/>
      <c r="X446" s="2386"/>
      <c r="Y446" s="2386"/>
      <c r="Z446" s="2386"/>
      <c r="AA446" s="2386"/>
      <c r="AB446" s="2386"/>
      <c r="AC446" s="2386"/>
      <c r="AD446" s="2386"/>
      <c r="AE446" s="2386"/>
      <c r="AF446" s="570"/>
      <c r="AG446" s="570"/>
      <c r="AH446" s="570"/>
      <c r="AI446" s="570"/>
      <c r="AJ446" s="570"/>
      <c r="AK446" s="570"/>
      <c r="AL446" s="571"/>
      <c r="AM446" s="410"/>
      <c r="AO446" s="393"/>
      <c r="AP446" s="393"/>
      <c r="BD446" s="11"/>
      <c r="BE446" s="11"/>
      <c r="BF446" s="11"/>
      <c r="BG446" s="11"/>
      <c r="BH446" s="11"/>
    </row>
    <row r="447" spans="1:60">
      <c r="A447" s="382"/>
      <c r="C447" s="554"/>
      <c r="E447" s="517"/>
      <c r="F447" s="2387"/>
      <c r="G447" s="2387"/>
      <c r="H447" s="2387"/>
      <c r="I447" s="2387"/>
      <c r="J447" s="2387"/>
      <c r="K447" s="2387"/>
      <c r="L447" s="2387"/>
      <c r="M447" s="2387"/>
      <c r="N447" s="2387"/>
      <c r="O447" s="2387"/>
      <c r="P447" s="2387"/>
      <c r="Q447" s="2387"/>
      <c r="R447" s="2387"/>
      <c r="S447" s="2387"/>
      <c r="T447" s="2387"/>
      <c r="U447" s="2387"/>
      <c r="V447" s="2387"/>
      <c r="W447" s="2387"/>
      <c r="X447" s="2387"/>
      <c r="Y447" s="2387"/>
      <c r="Z447" s="2387"/>
      <c r="AA447" s="2387"/>
      <c r="AB447" s="2387"/>
      <c r="AC447" s="2387"/>
      <c r="AD447" s="2387"/>
      <c r="AE447" s="2387"/>
      <c r="AF447" s="1149"/>
      <c r="AG447" s="1149"/>
      <c r="AH447" s="1149"/>
      <c r="AI447" s="1149"/>
      <c r="AJ447" s="1149"/>
      <c r="AK447" s="1149"/>
      <c r="AL447" s="1163"/>
      <c r="AM447" s="410"/>
      <c r="AO447" s="393"/>
      <c r="AP447" s="393"/>
    </row>
    <row r="448" spans="1:60" s="393" customFormat="1" ht="12.75" customHeight="1">
      <c r="A448" s="382"/>
      <c r="B448" s="11"/>
      <c r="C448" s="554"/>
      <c r="D448" s="11"/>
      <c r="E448" s="517"/>
      <c r="F448" s="2387"/>
      <c r="G448" s="2387"/>
      <c r="H448" s="2387"/>
      <c r="I448" s="2387"/>
      <c r="J448" s="2387"/>
      <c r="K448" s="2387"/>
      <c r="L448" s="2387"/>
      <c r="M448" s="2387"/>
      <c r="N448" s="2387"/>
      <c r="O448" s="2387"/>
      <c r="P448" s="2387"/>
      <c r="Q448" s="2387"/>
      <c r="R448" s="2387"/>
      <c r="S448" s="2387"/>
      <c r="T448" s="2387"/>
      <c r="U448" s="2387"/>
      <c r="V448" s="2387"/>
      <c r="W448" s="2387"/>
      <c r="X448" s="2387"/>
      <c r="Y448" s="2387"/>
      <c r="Z448" s="2387"/>
      <c r="AA448" s="2387"/>
      <c r="AB448" s="2387"/>
      <c r="AC448" s="2387"/>
      <c r="AD448" s="2387"/>
      <c r="AE448" s="2387"/>
      <c r="AF448" s="1149"/>
      <c r="AG448" s="1149"/>
      <c r="AH448" s="1149"/>
      <c r="AI448" s="1149"/>
      <c r="AJ448" s="1149"/>
      <c r="AK448" s="1149"/>
      <c r="AL448" s="1163"/>
      <c r="AM448" s="410"/>
      <c r="AN448" s="432"/>
    </row>
    <row r="449" spans="1:42" s="393" customFormat="1" ht="12.75" customHeight="1">
      <c r="A449" s="382"/>
      <c r="B449" s="11"/>
      <c r="C449" s="1172"/>
      <c r="D449" s="1173"/>
      <c r="E449" s="544"/>
      <c r="F449" s="2387"/>
      <c r="G449" s="2387"/>
      <c r="H449" s="2387"/>
      <c r="I449" s="2387"/>
      <c r="J449" s="2387"/>
      <c r="K449" s="2387"/>
      <c r="L449" s="2387"/>
      <c r="M449" s="2387"/>
      <c r="N449" s="2387"/>
      <c r="O449" s="2387"/>
      <c r="P449" s="2387"/>
      <c r="Q449" s="2387"/>
      <c r="R449" s="2387"/>
      <c r="S449" s="2387"/>
      <c r="T449" s="2387"/>
      <c r="U449" s="2387"/>
      <c r="V449" s="2387"/>
      <c r="W449" s="2387"/>
      <c r="X449" s="2387"/>
      <c r="Y449" s="2387"/>
      <c r="Z449" s="2387"/>
      <c r="AA449" s="2387"/>
      <c r="AB449" s="2387"/>
      <c r="AC449" s="2387"/>
      <c r="AD449" s="2387"/>
      <c r="AE449" s="2387"/>
      <c r="AF449" s="1149"/>
      <c r="AG449" s="1149"/>
      <c r="AH449" s="1149"/>
      <c r="AI449" s="1149"/>
      <c r="AJ449" s="1149"/>
      <c r="AK449" s="1149"/>
      <c r="AL449" s="1163"/>
      <c r="AM449" s="410"/>
      <c r="AN449" s="432"/>
      <c r="AO449" s="23"/>
      <c r="AP449" s="11"/>
    </row>
    <row r="450" spans="1:42" s="393" customFormat="1" ht="12.75" customHeight="1">
      <c r="A450" s="382"/>
      <c r="B450" s="11"/>
      <c r="C450" s="1172"/>
      <c r="D450" s="1173"/>
      <c r="E450" s="544"/>
      <c r="F450" s="2387"/>
      <c r="G450" s="2387"/>
      <c r="H450" s="2387"/>
      <c r="I450" s="2387"/>
      <c r="J450" s="2387"/>
      <c r="K450" s="2387"/>
      <c r="L450" s="2387"/>
      <c r="M450" s="2387"/>
      <c r="N450" s="2387"/>
      <c r="O450" s="2387"/>
      <c r="P450" s="2387"/>
      <c r="Q450" s="2387"/>
      <c r="R450" s="2387"/>
      <c r="S450" s="2387"/>
      <c r="T450" s="2387"/>
      <c r="U450" s="2387"/>
      <c r="V450" s="2387"/>
      <c r="W450" s="2387"/>
      <c r="X450" s="2387"/>
      <c r="Y450" s="2387"/>
      <c r="Z450" s="2387"/>
      <c r="AA450" s="2387"/>
      <c r="AB450" s="2387"/>
      <c r="AC450" s="2387"/>
      <c r="AD450" s="2387"/>
      <c r="AE450" s="2387"/>
      <c r="AF450" s="1149"/>
      <c r="AG450" s="1149"/>
      <c r="AH450" s="1149"/>
      <c r="AI450" s="1149"/>
      <c r="AJ450" s="1149"/>
      <c r="AK450" s="1149"/>
      <c r="AL450" s="1163"/>
      <c r="AM450" s="410"/>
      <c r="AN450" s="432"/>
    </row>
    <row r="451" spans="1:42" s="393" customFormat="1" ht="12.75" customHeight="1">
      <c r="A451" s="382"/>
      <c r="B451" s="11"/>
      <c r="C451" s="1172"/>
      <c r="D451" s="1173"/>
      <c r="E451" s="544"/>
      <c r="F451" s="2387"/>
      <c r="G451" s="2387"/>
      <c r="H451" s="2387"/>
      <c r="I451" s="2387"/>
      <c r="J451" s="2387"/>
      <c r="K451" s="2387"/>
      <c r="L451" s="2387"/>
      <c r="M451" s="2387"/>
      <c r="N451" s="2387"/>
      <c r="O451" s="2387"/>
      <c r="P451" s="2387"/>
      <c r="Q451" s="2387"/>
      <c r="R451" s="2387"/>
      <c r="S451" s="2387"/>
      <c r="T451" s="2387"/>
      <c r="U451" s="2387"/>
      <c r="V451" s="2387"/>
      <c r="W451" s="2387"/>
      <c r="X451" s="2387"/>
      <c r="Y451" s="2387"/>
      <c r="Z451" s="2387"/>
      <c r="AA451" s="2387"/>
      <c r="AB451" s="2387"/>
      <c r="AC451" s="2387"/>
      <c r="AD451" s="2387"/>
      <c r="AE451" s="2387"/>
      <c r="AF451" s="1149"/>
      <c r="AG451" s="1149"/>
      <c r="AH451" s="1149"/>
      <c r="AI451" s="1149"/>
      <c r="AJ451" s="1149"/>
      <c r="AK451" s="1149"/>
      <c r="AL451" s="1163"/>
      <c r="AM451" s="410"/>
      <c r="AN451" s="432"/>
    </row>
    <row r="452" spans="1:42" s="393" customFormat="1" ht="12.75" customHeight="1">
      <c r="A452" s="382"/>
      <c r="B452" s="11"/>
      <c r="C452" s="1172"/>
      <c r="D452" s="1173"/>
      <c r="E452" s="544"/>
      <c r="F452" s="2387"/>
      <c r="G452" s="2387"/>
      <c r="H452" s="2387"/>
      <c r="I452" s="2387"/>
      <c r="J452" s="2387"/>
      <c r="K452" s="2387"/>
      <c r="L452" s="2387"/>
      <c r="M452" s="2387"/>
      <c r="N452" s="2387"/>
      <c r="O452" s="2387"/>
      <c r="P452" s="2387"/>
      <c r="Q452" s="2387"/>
      <c r="R452" s="2387"/>
      <c r="S452" s="2387"/>
      <c r="T452" s="2387"/>
      <c r="U452" s="2387"/>
      <c r="V452" s="2387"/>
      <c r="W452" s="2387"/>
      <c r="X452" s="2387"/>
      <c r="Y452" s="2387"/>
      <c r="Z452" s="2387"/>
      <c r="AA452" s="2387"/>
      <c r="AB452" s="2387"/>
      <c r="AC452" s="2387"/>
      <c r="AD452" s="2387"/>
      <c r="AE452" s="2387"/>
      <c r="AF452" s="1149"/>
      <c r="AG452" s="1149"/>
      <c r="AH452" s="1149"/>
      <c r="AI452" s="1149"/>
      <c r="AJ452" s="1149"/>
      <c r="AK452" s="1149"/>
      <c r="AL452" s="1163"/>
      <c r="AM452" s="410"/>
      <c r="AN452" s="432"/>
    </row>
    <row r="453" spans="1:42" s="393" customFormat="1" ht="12.75" customHeight="1">
      <c r="A453" s="382"/>
      <c r="B453" s="11"/>
      <c r="C453" s="1172"/>
      <c r="D453" s="1173"/>
      <c r="E453" s="544"/>
      <c r="F453" s="2387"/>
      <c r="G453" s="2387"/>
      <c r="H453" s="2387"/>
      <c r="I453" s="2387"/>
      <c r="J453" s="2387"/>
      <c r="K453" s="2387"/>
      <c r="L453" s="2387"/>
      <c r="M453" s="2387"/>
      <c r="N453" s="2387"/>
      <c r="O453" s="2387"/>
      <c r="P453" s="2387"/>
      <c r="Q453" s="2387"/>
      <c r="R453" s="2387"/>
      <c r="S453" s="2387"/>
      <c r="T453" s="2387"/>
      <c r="U453" s="2387"/>
      <c r="V453" s="2387"/>
      <c r="W453" s="2387"/>
      <c r="X453" s="2387"/>
      <c r="Y453" s="2387"/>
      <c r="Z453" s="2387"/>
      <c r="AA453" s="2387"/>
      <c r="AB453" s="2387"/>
      <c r="AC453" s="2387"/>
      <c r="AD453" s="2387"/>
      <c r="AE453" s="2387"/>
      <c r="AF453" s="1149"/>
      <c r="AG453" s="1149"/>
      <c r="AH453" s="1149"/>
      <c r="AI453" s="1149"/>
      <c r="AJ453" s="1149"/>
      <c r="AK453" s="1149"/>
      <c r="AL453" s="1163"/>
      <c r="AM453" s="410"/>
      <c r="AN453" s="432"/>
    </row>
    <row r="454" spans="1:42" s="393" customFormat="1" ht="17.25" customHeight="1">
      <c r="A454" s="382"/>
      <c r="B454" s="11"/>
      <c r="C454" s="1172"/>
      <c r="D454" s="1173"/>
      <c r="E454" s="544"/>
      <c r="F454" s="2387"/>
      <c r="G454" s="2387"/>
      <c r="H454" s="2387"/>
      <c r="I454" s="2387"/>
      <c r="J454" s="2387"/>
      <c r="K454" s="2387"/>
      <c r="L454" s="2387"/>
      <c r="M454" s="2387"/>
      <c r="N454" s="2387"/>
      <c r="O454" s="2387"/>
      <c r="P454" s="2387"/>
      <c r="Q454" s="2387"/>
      <c r="R454" s="2387"/>
      <c r="S454" s="2387"/>
      <c r="T454" s="2387"/>
      <c r="U454" s="2387"/>
      <c r="V454" s="2387"/>
      <c r="W454" s="2387"/>
      <c r="X454" s="2387"/>
      <c r="Y454" s="2387"/>
      <c r="Z454" s="2387"/>
      <c r="AA454" s="2387"/>
      <c r="AB454" s="2387"/>
      <c r="AC454" s="2387"/>
      <c r="AD454" s="2387"/>
      <c r="AE454" s="2387"/>
      <c r="AL454" s="555"/>
      <c r="AM454" s="410"/>
      <c r="AN454" s="432"/>
    </row>
    <row r="455" spans="1:42" s="393" customFormat="1" ht="12.75" customHeight="1">
      <c r="A455" s="382"/>
      <c r="B455" s="11"/>
      <c r="C455" s="2411" t="s">
        <v>829</v>
      </c>
      <c r="D455" s="2358"/>
      <c r="E455" s="544"/>
      <c r="F455" s="431" t="s">
        <v>2276</v>
      </c>
      <c r="G455" s="503"/>
      <c r="H455" s="503"/>
      <c r="I455" s="503"/>
      <c r="J455" s="503"/>
      <c r="K455" s="503"/>
      <c r="L455" s="503"/>
      <c r="M455" s="503"/>
      <c r="N455" s="503"/>
      <c r="O455" s="503"/>
      <c r="P455" s="503"/>
      <c r="Q455" s="503"/>
      <c r="R455" s="503"/>
      <c r="S455" s="503"/>
      <c r="T455" s="503"/>
      <c r="U455" s="503"/>
      <c r="V455" s="503"/>
      <c r="W455" s="503"/>
      <c r="X455" s="503"/>
      <c r="Y455" s="503"/>
      <c r="Z455" s="503"/>
      <c r="AA455" s="503"/>
      <c r="AB455" s="503"/>
      <c r="AC455" s="503"/>
      <c r="AD455" s="503"/>
      <c r="AF455" s="2337" t="s">
        <v>2252</v>
      </c>
      <c r="AG455" s="2337"/>
      <c r="AH455" s="2337"/>
      <c r="AI455" s="2337"/>
      <c r="AJ455" s="2337"/>
      <c r="AK455" s="2337"/>
      <c r="AL455" s="2418"/>
      <c r="AM455" s="410"/>
      <c r="AN455" s="432"/>
    </row>
    <row r="456" spans="1:42" s="393" customFormat="1" ht="12.75" customHeight="1">
      <c r="A456" s="382"/>
      <c r="B456" s="11"/>
      <c r="C456" s="566"/>
      <c r="D456" s="551"/>
      <c r="E456" s="548"/>
      <c r="F456" s="564"/>
      <c r="G456" s="550"/>
      <c r="H456" s="550"/>
      <c r="I456" s="550"/>
      <c r="J456" s="550"/>
      <c r="K456" s="550"/>
      <c r="L456" s="550"/>
      <c r="M456" s="550"/>
      <c r="N456" s="550"/>
      <c r="O456" s="550"/>
      <c r="P456" s="550"/>
      <c r="Q456" s="550"/>
      <c r="R456" s="550"/>
      <c r="S456" s="550"/>
      <c r="T456" s="550"/>
      <c r="U456" s="550"/>
      <c r="V456" s="550"/>
      <c r="W456" s="550"/>
      <c r="X456" s="550"/>
      <c r="Y456" s="550"/>
      <c r="Z456" s="550"/>
      <c r="AA456" s="550"/>
      <c r="AB456" s="550"/>
      <c r="AC456" s="550"/>
      <c r="AD456" s="550"/>
      <c r="AE456" s="551"/>
      <c r="AF456" s="551"/>
      <c r="AG456" s="551"/>
      <c r="AH456" s="551"/>
      <c r="AI456" s="551"/>
      <c r="AJ456" s="551"/>
      <c r="AK456" s="551"/>
      <c r="AL456" s="565"/>
      <c r="AM456" s="410"/>
      <c r="AN456" s="432"/>
    </row>
    <row r="457" spans="1:42" s="393" customFormat="1" ht="12.75" customHeight="1">
      <c r="A457" s="382"/>
      <c r="B457" s="11"/>
      <c r="C457" s="1173"/>
      <c r="D457" s="1173"/>
      <c r="E457" s="544"/>
      <c r="F457" s="545"/>
      <c r="G457" s="438"/>
      <c r="H457" s="438"/>
      <c r="I457" s="438"/>
      <c r="J457" s="438"/>
      <c r="K457" s="438"/>
      <c r="L457" s="438"/>
      <c r="M457" s="438"/>
      <c r="N457" s="438"/>
      <c r="O457" s="438"/>
      <c r="P457" s="438"/>
      <c r="Q457" s="438"/>
      <c r="R457" s="438"/>
      <c r="S457" s="438"/>
      <c r="T457" s="438"/>
      <c r="U457" s="438"/>
      <c r="V457" s="438"/>
      <c r="W457" s="438"/>
      <c r="X457" s="438"/>
      <c r="Y457" s="438"/>
      <c r="Z457" s="438"/>
      <c r="AA457" s="438"/>
      <c r="AB457" s="438"/>
      <c r="AC457" s="438"/>
      <c r="AD457" s="438"/>
      <c r="AE457" s="1160"/>
      <c r="AF457" s="1160"/>
      <c r="AG457" s="1160"/>
      <c r="AH457" s="1160"/>
      <c r="AI457" s="1160"/>
      <c r="AJ457" s="1160"/>
      <c r="AK457" s="1160"/>
      <c r="AL457" s="1160"/>
      <c r="AM457" s="410"/>
      <c r="AN457" s="432"/>
    </row>
    <row r="458" spans="1:42" s="393" customFormat="1" ht="12.75" customHeight="1">
      <c r="A458" s="382"/>
      <c r="B458" s="11"/>
      <c r="C458" s="538"/>
      <c r="D458" s="539"/>
      <c r="E458" s="540" t="s">
        <v>2277</v>
      </c>
      <c r="F458" s="2386" t="s">
        <v>2278</v>
      </c>
      <c r="G458" s="2386"/>
      <c r="H458" s="2386"/>
      <c r="I458" s="2386"/>
      <c r="J458" s="2386"/>
      <c r="K458" s="2386"/>
      <c r="L458" s="2386"/>
      <c r="M458" s="2386"/>
      <c r="N458" s="2386"/>
      <c r="O458" s="2386"/>
      <c r="P458" s="2386"/>
      <c r="Q458" s="2386"/>
      <c r="R458" s="2386"/>
      <c r="S458" s="2386"/>
      <c r="T458" s="2386"/>
      <c r="U458" s="2386"/>
      <c r="V458" s="2386"/>
      <c r="W458" s="2386"/>
      <c r="X458" s="2386"/>
      <c r="Y458" s="2386"/>
      <c r="Z458" s="2386"/>
      <c r="AA458" s="2386"/>
      <c r="AB458" s="2386"/>
      <c r="AC458" s="2386"/>
      <c r="AD458" s="2386"/>
      <c r="AE458" s="2386"/>
      <c r="AF458" s="539"/>
      <c r="AG458" s="539"/>
      <c r="AH458" s="539"/>
      <c r="AI458" s="539"/>
      <c r="AJ458" s="539"/>
      <c r="AK458" s="539"/>
      <c r="AL458" s="568"/>
      <c r="AM458" s="410"/>
      <c r="AN458" s="432"/>
    </row>
    <row r="459" spans="1:42" s="393" customFormat="1" ht="12.75" customHeight="1">
      <c r="A459" s="382"/>
      <c r="B459" s="11"/>
      <c r="C459" s="1172"/>
      <c r="D459" s="1173"/>
      <c r="E459" s="544"/>
      <c r="F459" s="2387"/>
      <c r="G459" s="2387"/>
      <c r="H459" s="2387"/>
      <c r="I459" s="2387"/>
      <c r="J459" s="2387"/>
      <c r="K459" s="2387"/>
      <c r="L459" s="2387"/>
      <c r="M459" s="2387"/>
      <c r="N459" s="2387"/>
      <c r="O459" s="2387"/>
      <c r="P459" s="2387"/>
      <c r="Q459" s="2387"/>
      <c r="R459" s="2387"/>
      <c r="S459" s="2387"/>
      <c r="T459" s="2387"/>
      <c r="U459" s="2387"/>
      <c r="V459" s="2387"/>
      <c r="W459" s="2387"/>
      <c r="X459" s="2387"/>
      <c r="Y459" s="2387"/>
      <c r="Z459" s="2387"/>
      <c r="AA459" s="2387"/>
      <c r="AB459" s="2387"/>
      <c r="AC459" s="2387"/>
      <c r="AD459" s="2387"/>
      <c r="AE459" s="2387"/>
      <c r="AF459" s="1160"/>
      <c r="AG459" s="1160"/>
      <c r="AH459" s="1160"/>
      <c r="AI459" s="1160"/>
      <c r="AJ459" s="1160"/>
      <c r="AK459" s="1160"/>
      <c r="AL459" s="1161"/>
      <c r="AM459" s="410"/>
      <c r="AN459" s="432"/>
    </row>
    <row r="460" spans="1:42" s="393" customFormat="1" ht="12.75" customHeight="1">
      <c r="A460" s="382"/>
      <c r="B460" s="11"/>
      <c r="C460" s="1172"/>
      <c r="D460" s="1173"/>
      <c r="E460" s="544"/>
      <c r="F460" s="2387"/>
      <c r="G460" s="2387"/>
      <c r="H460" s="2387"/>
      <c r="I460" s="2387"/>
      <c r="J460" s="2387"/>
      <c r="K460" s="2387"/>
      <c r="L460" s="2387"/>
      <c r="M460" s="2387"/>
      <c r="N460" s="2387"/>
      <c r="O460" s="2387"/>
      <c r="P460" s="2387"/>
      <c r="Q460" s="2387"/>
      <c r="R460" s="2387"/>
      <c r="S460" s="2387"/>
      <c r="T460" s="2387"/>
      <c r="U460" s="2387"/>
      <c r="V460" s="2387"/>
      <c r="W460" s="2387"/>
      <c r="X460" s="2387"/>
      <c r="Y460" s="2387"/>
      <c r="Z460" s="2387"/>
      <c r="AA460" s="2387"/>
      <c r="AB460" s="2387"/>
      <c r="AC460" s="2387"/>
      <c r="AD460" s="2387"/>
      <c r="AE460" s="2387"/>
      <c r="AF460" s="1160"/>
      <c r="AG460" s="1160"/>
      <c r="AH460" s="1160"/>
      <c r="AI460" s="1160"/>
      <c r="AJ460" s="1160"/>
      <c r="AK460" s="1160"/>
      <c r="AL460" s="1161"/>
      <c r="AM460" s="410"/>
      <c r="AN460" s="432"/>
    </row>
    <row r="461" spans="1:42" s="393" customFormat="1" ht="12.75" customHeight="1">
      <c r="A461" s="382"/>
      <c r="B461" s="11"/>
      <c r="C461" s="1172"/>
      <c r="D461" s="1173"/>
      <c r="E461" s="544"/>
      <c r="F461" s="2387"/>
      <c r="G461" s="2387"/>
      <c r="H461" s="2387"/>
      <c r="I461" s="2387"/>
      <c r="J461" s="2387"/>
      <c r="K461" s="2387"/>
      <c r="L461" s="2387"/>
      <c r="M461" s="2387"/>
      <c r="N461" s="2387"/>
      <c r="O461" s="2387"/>
      <c r="P461" s="2387"/>
      <c r="Q461" s="2387"/>
      <c r="R461" s="2387"/>
      <c r="S461" s="2387"/>
      <c r="T461" s="2387"/>
      <c r="U461" s="2387"/>
      <c r="V461" s="2387"/>
      <c r="W461" s="2387"/>
      <c r="X461" s="2387"/>
      <c r="Y461" s="2387"/>
      <c r="Z461" s="2387"/>
      <c r="AA461" s="2387"/>
      <c r="AB461" s="2387"/>
      <c r="AC461" s="2387"/>
      <c r="AD461" s="2387"/>
      <c r="AE461" s="2387"/>
      <c r="AL461" s="555"/>
      <c r="AM461" s="410"/>
      <c r="AN461" s="432"/>
    </row>
    <row r="462" spans="1:42" s="393" customFormat="1" ht="12.75" customHeight="1">
      <c r="A462" s="382"/>
      <c r="B462" s="11"/>
      <c r="C462" s="2411" t="s">
        <v>829</v>
      </c>
      <c r="D462" s="2358"/>
      <c r="E462" s="544"/>
      <c r="F462" s="545" t="s">
        <v>2279</v>
      </c>
      <c r="G462" s="438"/>
      <c r="H462" s="438"/>
      <c r="I462" s="438"/>
      <c r="J462" s="438"/>
      <c r="K462" s="438"/>
      <c r="L462" s="438"/>
      <c r="M462" s="438"/>
      <c r="N462" s="438"/>
      <c r="O462" s="438"/>
      <c r="P462" s="438"/>
      <c r="Q462" s="438"/>
      <c r="R462" s="438"/>
      <c r="S462" s="438"/>
      <c r="T462" s="438"/>
      <c r="U462" s="438"/>
      <c r="V462" s="438"/>
      <c r="W462" s="438"/>
      <c r="X462" s="438"/>
      <c r="Y462" s="438"/>
      <c r="Z462" s="438"/>
      <c r="AA462" s="438"/>
      <c r="AB462" s="438"/>
      <c r="AC462" s="438"/>
      <c r="AD462" s="438"/>
      <c r="AF462" s="2337" t="s">
        <v>2252</v>
      </c>
      <c r="AG462" s="2337"/>
      <c r="AH462" s="2337"/>
      <c r="AI462" s="2337"/>
      <c r="AJ462" s="2337"/>
      <c r="AK462" s="2337"/>
      <c r="AL462" s="2418"/>
      <c r="AM462" s="410"/>
      <c r="AN462" s="574"/>
    </row>
    <row r="463" spans="1:42" s="393" customFormat="1" ht="12.75" customHeight="1">
      <c r="A463" s="382"/>
      <c r="B463" s="11"/>
      <c r="C463" s="1172"/>
      <c r="D463" s="1173"/>
      <c r="E463" s="544"/>
      <c r="F463" s="545"/>
      <c r="G463" s="438"/>
      <c r="H463" s="438"/>
      <c r="I463" s="438"/>
      <c r="J463" s="438"/>
      <c r="K463" s="438"/>
      <c r="L463" s="438"/>
      <c r="M463" s="438"/>
      <c r="N463" s="438"/>
      <c r="O463" s="438"/>
      <c r="P463" s="438"/>
      <c r="Q463" s="438"/>
      <c r="R463" s="438"/>
      <c r="S463" s="438"/>
      <c r="T463" s="438"/>
      <c r="U463" s="438"/>
      <c r="V463" s="438"/>
      <c r="W463" s="438"/>
      <c r="X463" s="438"/>
      <c r="Y463" s="438"/>
      <c r="Z463" s="438"/>
      <c r="AA463" s="438"/>
      <c r="AB463" s="438"/>
      <c r="AC463" s="438"/>
      <c r="AD463" s="438"/>
      <c r="AE463" s="1160"/>
      <c r="AL463" s="555"/>
      <c r="AM463" s="410"/>
      <c r="AN463" s="574"/>
    </row>
    <row r="464" spans="1:42" s="393" customFormat="1" ht="12.75" customHeight="1">
      <c r="A464" s="382"/>
      <c r="B464" s="11"/>
      <c r="C464" s="563"/>
      <c r="D464" s="556"/>
      <c r="E464" s="557"/>
      <c r="F464" s="551" t="s">
        <v>2259</v>
      </c>
      <c r="G464" s="558"/>
      <c r="H464" s="558"/>
      <c r="I464" s="558"/>
      <c r="J464" s="558"/>
      <c r="K464" s="558"/>
      <c r="L464" s="558"/>
      <c r="M464" s="558"/>
      <c r="N464" s="558"/>
      <c r="O464" s="558"/>
      <c r="P464" s="558"/>
      <c r="Q464" s="558"/>
      <c r="R464" s="558"/>
      <c r="S464" s="558"/>
      <c r="T464" s="558"/>
      <c r="U464" s="558"/>
      <c r="V464" s="558"/>
      <c r="W464" s="558"/>
      <c r="X464" s="558"/>
      <c r="Y464" s="558"/>
      <c r="Z464" s="558"/>
      <c r="AA464" s="558"/>
      <c r="AB464" s="558"/>
      <c r="AC464" s="558"/>
      <c r="AD464" s="558"/>
      <c r="AE464" s="560"/>
      <c r="AF464" s="421"/>
      <c r="AG464" s="560"/>
      <c r="AH464" s="551"/>
      <c r="AI464" s="551"/>
      <c r="AJ464" s="551"/>
      <c r="AK464" s="551"/>
      <c r="AL464" s="565"/>
      <c r="AM464" s="410"/>
      <c r="AN464" s="574"/>
    </row>
    <row r="465" spans="1:40" s="393" customFormat="1" ht="12.75" customHeight="1">
      <c r="A465" s="382"/>
      <c r="B465" s="11"/>
      <c r="C465" s="1173"/>
      <c r="D465" s="1173"/>
      <c r="E465" s="544"/>
      <c r="F465" s="545"/>
      <c r="G465" s="438"/>
      <c r="H465" s="438"/>
      <c r="I465" s="438"/>
      <c r="J465" s="438"/>
      <c r="K465" s="438"/>
      <c r="L465" s="438"/>
      <c r="M465" s="438"/>
      <c r="N465" s="438"/>
      <c r="O465" s="438"/>
      <c r="P465" s="438"/>
      <c r="Q465" s="438"/>
      <c r="R465" s="438"/>
      <c r="S465" s="438"/>
      <c r="T465" s="438"/>
      <c r="U465" s="438"/>
      <c r="V465" s="438"/>
      <c r="W465" s="438"/>
      <c r="X465" s="438"/>
      <c r="Y465" s="438"/>
      <c r="Z465" s="438"/>
      <c r="AA465" s="438"/>
      <c r="AB465" s="438"/>
      <c r="AC465" s="438"/>
      <c r="AD465" s="438"/>
      <c r="AE465" s="1160"/>
      <c r="AM465" s="410"/>
      <c r="AN465" s="574"/>
    </row>
    <row r="466" spans="1:40" s="393" customFormat="1" ht="12.75" customHeight="1">
      <c r="A466" s="382"/>
      <c r="B466" s="11"/>
      <c r="C466" s="2496" t="s">
        <v>829</v>
      </c>
      <c r="D466" s="2497"/>
      <c r="E466" s="540" t="s">
        <v>2280</v>
      </c>
      <c r="F466" s="2386" t="s">
        <v>2281</v>
      </c>
      <c r="G466" s="2386"/>
      <c r="H466" s="2386"/>
      <c r="I466" s="2386"/>
      <c r="J466" s="2386"/>
      <c r="K466" s="2386"/>
      <c r="L466" s="2386"/>
      <c r="M466" s="2386"/>
      <c r="N466" s="2386"/>
      <c r="O466" s="2386"/>
      <c r="P466" s="2386"/>
      <c r="Q466" s="2386"/>
      <c r="R466" s="2386"/>
      <c r="S466" s="2386"/>
      <c r="T466" s="2386"/>
      <c r="U466" s="2386"/>
      <c r="V466" s="2386"/>
      <c r="W466" s="2386"/>
      <c r="X466" s="2386"/>
      <c r="Y466" s="2386"/>
      <c r="Z466" s="2386"/>
      <c r="AA466" s="2386"/>
      <c r="AB466" s="2386"/>
      <c r="AC466" s="2386"/>
      <c r="AD466" s="2386"/>
      <c r="AE466" s="2386"/>
      <c r="AF466" s="2414" t="s">
        <v>2252</v>
      </c>
      <c r="AG466" s="2414"/>
      <c r="AH466" s="2414"/>
      <c r="AI466" s="2414"/>
      <c r="AJ466" s="2414"/>
      <c r="AK466" s="2414"/>
      <c r="AL466" s="2415"/>
      <c r="AM466" s="410"/>
      <c r="AN466" s="574"/>
    </row>
    <row r="467" spans="1:40" s="393" customFormat="1" ht="12.75" customHeight="1">
      <c r="A467" s="382"/>
      <c r="B467" s="11"/>
      <c r="C467" s="1172"/>
      <c r="D467" s="1173"/>
      <c r="E467" s="544"/>
      <c r="F467" s="2387"/>
      <c r="G467" s="2387"/>
      <c r="H467" s="2387"/>
      <c r="I467" s="2387"/>
      <c r="J467" s="2387"/>
      <c r="K467" s="2387"/>
      <c r="L467" s="2387"/>
      <c r="M467" s="2387"/>
      <c r="N467" s="2387"/>
      <c r="O467" s="2387"/>
      <c r="P467" s="2387"/>
      <c r="Q467" s="2387"/>
      <c r="R467" s="2387"/>
      <c r="S467" s="2387"/>
      <c r="T467" s="2387"/>
      <c r="U467" s="2387"/>
      <c r="V467" s="2387"/>
      <c r="W467" s="2387"/>
      <c r="X467" s="2387"/>
      <c r="Y467" s="2387"/>
      <c r="Z467" s="2387"/>
      <c r="AA467" s="2387"/>
      <c r="AB467" s="2387"/>
      <c r="AC467" s="2387"/>
      <c r="AD467" s="2387"/>
      <c r="AE467" s="2387"/>
      <c r="AF467" s="1160"/>
      <c r="AG467" s="1160"/>
      <c r="AH467" s="1160"/>
      <c r="AI467" s="1160"/>
      <c r="AJ467" s="1160"/>
      <c r="AK467" s="1160"/>
      <c r="AL467" s="1161"/>
      <c r="AM467" s="410"/>
      <c r="AN467" s="575"/>
    </row>
    <row r="468" spans="1:40" s="393" customFormat="1" ht="17.7" customHeight="1">
      <c r="A468" s="382"/>
      <c r="B468" s="11"/>
      <c r="C468" s="577"/>
      <c r="D468" s="547"/>
      <c r="E468" s="548"/>
      <c r="F468" s="2388"/>
      <c r="G468" s="2388"/>
      <c r="H468" s="2388"/>
      <c r="I468" s="2388"/>
      <c r="J468" s="2388"/>
      <c r="K468" s="2388"/>
      <c r="L468" s="2388"/>
      <c r="M468" s="2388"/>
      <c r="N468" s="2388"/>
      <c r="O468" s="2388"/>
      <c r="P468" s="2388"/>
      <c r="Q468" s="2388"/>
      <c r="R468" s="2388"/>
      <c r="S468" s="2388"/>
      <c r="T468" s="2388"/>
      <c r="U468" s="2388"/>
      <c r="V468" s="2388"/>
      <c r="W468" s="2388"/>
      <c r="X468" s="2388"/>
      <c r="Y468" s="2388"/>
      <c r="Z468" s="2388"/>
      <c r="AA468" s="2388"/>
      <c r="AB468" s="2388"/>
      <c r="AC468" s="2388"/>
      <c r="AD468" s="2388"/>
      <c r="AE468" s="2388"/>
      <c r="AF468" s="552"/>
      <c r="AG468" s="552"/>
      <c r="AH468" s="552"/>
      <c r="AI468" s="552"/>
      <c r="AJ468" s="552"/>
      <c r="AK468" s="552"/>
      <c r="AL468" s="578"/>
      <c r="AM468" s="410"/>
      <c r="AN468" s="381"/>
    </row>
    <row r="469" spans="1:40" s="393" customFormat="1" ht="12.75" customHeight="1">
      <c r="A469" s="382"/>
      <c r="B469" s="11"/>
      <c r="C469" s="1173"/>
      <c r="D469" s="1173"/>
      <c r="E469" s="544"/>
      <c r="F469" s="545"/>
      <c r="G469" s="438"/>
      <c r="H469" s="438"/>
      <c r="I469" s="438"/>
      <c r="J469" s="438"/>
      <c r="K469" s="438"/>
      <c r="L469" s="438"/>
      <c r="M469" s="438"/>
      <c r="N469" s="438"/>
      <c r="O469" s="438"/>
      <c r="P469" s="438"/>
      <c r="Q469" s="438"/>
      <c r="R469" s="438"/>
      <c r="S469" s="438"/>
      <c r="T469" s="438"/>
      <c r="U469" s="438"/>
      <c r="V469" s="438"/>
      <c r="W469" s="438"/>
      <c r="X469" s="438"/>
      <c r="Y469" s="438"/>
      <c r="Z469" s="438"/>
      <c r="AA469" s="438"/>
      <c r="AB469" s="438"/>
      <c r="AC469" s="438"/>
      <c r="AD469" s="438"/>
      <c r="AE469" s="1160"/>
      <c r="AM469" s="410"/>
      <c r="AN469" s="381"/>
    </row>
    <row r="470" spans="1:40" s="393" customFormat="1" ht="12.75" customHeight="1">
      <c r="A470" s="382"/>
      <c r="B470" s="11"/>
      <c r="C470" s="2411" t="s">
        <v>829</v>
      </c>
      <c r="D470" s="2358"/>
      <c r="E470" s="540" t="s">
        <v>2282</v>
      </c>
      <c r="F470" s="2386" t="s">
        <v>2283</v>
      </c>
      <c r="G470" s="2386"/>
      <c r="H470" s="2386"/>
      <c r="I470" s="2386"/>
      <c r="J470" s="2386"/>
      <c r="K470" s="2386"/>
      <c r="L470" s="2386"/>
      <c r="M470" s="2386"/>
      <c r="N470" s="2386"/>
      <c r="O470" s="2386"/>
      <c r="P470" s="2386"/>
      <c r="Q470" s="2386"/>
      <c r="R470" s="2386"/>
      <c r="S470" s="2386"/>
      <c r="T470" s="2386"/>
      <c r="U470" s="2386"/>
      <c r="V470" s="2386"/>
      <c r="W470" s="2386"/>
      <c r="X470" s="2386"/>
      <c r="Y470" s="2386"/>
      <c r="Z470" s="2386"/>
      <c r="AA470" s="2386"/>
      <c r="AB470" s="2386"/>
      <c r="AC470" s="2386"/>
      <c r="AD470" s="2386"/>
      <c r="AE470" s="2386"/>
      <c r="AF470" s="2414" t="s">
        <v>2252</v>
      </c>
      <c r="AG470" s="2414"/>
      <c r="AH470" s="2414"/>
      <c r="AI470" s="2414"/>
      <c r="AJ470" s="2414"/>
      <c r="AK470" s="2414"/>
      <c r="AL470" s="2415"/>
      <c r="AM470" s="410"/>
      <c r="AN470" s="381"/>
    </row>
    <row r="471" spans="1:40" s="393" customFormat="1" ht="12.75" customHeight="1">
      <c r="A471" s="382"/>
      <c r="B471" s="11"/>
      <c r="C471" s="554"/>
      <c r="D471" s="11"/>
      <c r="E471" s="517"/>
      <c r="F471" s="2387"/>
      <c r="G471" s="2387"/>
      <c r="H471" s="2387"/>
      <c r="I471" s="2387"/>
      <c r="J471" s="2387"/>
      <c r="K471" s="2387"/>
      <c r="L471" s="2387"/>
      <c r="M471" s="2387"/>
      <c r="N471" s="2387"/>
      <c r="O471" s="2387"/>
      <c r="P471" s="2387"/>
      <c r="Q471" s="2387"/>
      <c r="R471" s="2387"/>
      <c r="S471" s="2387"/>
      <c r="T471" s="2387"/>
      <c r="U471" s="2387"/>
      <c r="V471" s="2387"/>
      <c r="W471" s="2387"/>
      <c r="X471" s="2387"/>
      <c r="Y471" s="2387"/>
      <c r="Z471" s="2387"/>
      <c r="AA471" s="2387"/>
      <c r="AB471" s="2387"/>
      <c r="AC471" s="2387"/>
      <c r="AD471" s="2387"/>
      <c r="AE471" s="2387"/>
      <c r="AF471" s="385"/>
      <c r="AG471" s="382"/>
      <c r="AL471" s="555"/>
      <c r="AM471" s="410"/>
      <c r="AN471" s="381"/>
    </row>
    <row r="472" spans="1:40" s="393" customFormat="1" ht="12.75" customHeight="1">
      <c r="A472" s="382"/>
      <c r="B472" s="11"/>
      <c r="C472" s="554"/>
      <c r="D472" s="11"/>
      <c r="E472" s="517"/>
      <c r="F472" s="2387"/>
      <c r="G472" s="2387"/>
      <c r="H472" s="2387"/>
      <c r="I472" s="2387"/>
      <c r="J472" s="2387"/>
      <c r="K472" s="2387"/>
      <c r="L472" s="2387"/>
      <c r="M472" s="2387"/>
      <c r="N472" s="2387"/>
      <c r="O472" s="2387"/>
      <c r="P472" s="2387"/>
      <c r="Q472" s="2387"/>
      <c r="R472" s="2387"/>
      <c r="S472" s="2387"/>
      <c r="T472" s="2387"/>
      <c r="U472" s="2387"/>
      <c r="V472" s="2387"/>
      <c r="W472" s="2387"/>
      <c r="X472" s="2387"/>
      <c r="Y472" s="2387"/>
      <c r="Z472" s="2387"/>
      <c r="AA472" s="2387"/>
      <c r="AB472" s="2387"/>
      <c r="AC472" s="2387"/>
      <c r="AD472" s="2387"/>
      <c r="AE472" s="2387"/>
      <c r="AF472" s="385"/>
      <c r="AG472" s="382"/>
      <c r="AL472" s="555"/>
      <c r="AM472" s="410"/>
      <c r="AN472" s="381"/>
    </row>
    <row r="473" spans="1:40" s="393" customFormat="1" ht="12.75" customHeight="1">
      <c r="A473" s="382"/>
      <c r="B473" s="11"/>
      <c r="C473" s="577"/>
      <c r="D473" s="547"/>
      <c r="E473" s="548"/>
      <c r="F473" s="2388"/>
      <c r="G473" s="2388"/>
      <c r="H473" s="2388"/>
      <c r="I473" s="2388"/>
      <c r="J473" s="2388"/>
      <c r="K473" s="2388"/>
      <c r="L473" s="2388"/>
      <c r="M473" s="2388"/>
      <c r="N473" s="2388"/>
      <c r="O473" s="2388"/>
      <c r="P473" s="2388"/>
      <c r="Q473" s="2388"/>
      <c r="R473" s="2388"/>
      <c r="S473" s="2388"/>
      <c r="T473" s="2388"/>
      <c r="U473" s="2388"/>
      <c r="V473" s="2388"/>
      <c r="W473" s="2388"/>
      <c r="X473" s="2388"/>
      <c r="Y473" s="2388"/>
      <c r="Z473" s="2388"/>
      <c r="AA473" s="2388"/>
      <c r="AB473" s="2388"/>
      <c r="AC473" s="2388"/>
      <c r="AD473" s="2388"/>
      <c r="AE473" s="2388"/>
      <c r="AF473" s="552"/>
      <c r="AG473" s="552"/>
      <c r="AH473" s="552"/>
      <c r="AI473" s="552"/>
      <c r="AJ473" s="552"/>
      <c r="AK473" s="552"/>
      <c r="AL473" s="578"/>
      <c r="AM473" s="410"/>
      <c r="AN473" s="432"/>
    </row>
    <row r="474" spans="1:40" s="393" customFormat="1" ht="12.75" customHeight="1">
      <c r="A474" s="382"/>
      <c r="B474" s="11"/>
      <c r="G474" s="438"/>
      <c r="H474" s="438"/>
      <c r="I474" s="438"/>
      <c r="J474" s="438"/>
      <c r="K474" s="438"/>
      <c r="L474" s="438"/>
      <c r="M474" s="438"/>
      <c r="N474" s="438"/>
      <c r="O474" s="438"/>
      <c r="P474" s="438"/>
      <c r="Q474" s="438"/>
      <c r="R474" s="438"/>
      <c r="S474" s="438"/>
      <c r="T474" s="438"/>
      <c r="U474" s="438"/>
      <c r="V474" s="438"/>
      <c r="W474" s="438"/>
      <c r="X474" s="438"/>
      <c r="Y474" s="438"/>
      <c r="Z474" s="438"/>
      <c r="AA474" s="438"/>
      <c r="AB474" s="438"/>
      <c r="AC474" s="438"/>
      <c r="AD474" s="438"/>
      <c r="AM474" s="410"/>
      <c r="AN474" s="432"/>
    </row>
    <row r="475" spans="1:40" s="393" customFormat="1" ht="12.75" customHeight="1">
      <c r="A475" s="382"/>
      <c r="B475" s="11"/>
      <c r="C475" s="538"/>
      <c r="D475" s="539"/>
      <c r="E475" s="540" t="s">
        <v>2284</v>
      </c>
      <c r="F475" s="2386" t="s">
        <v>2285</v>
      </c>
      <c r="G475" s="2386"/>
      <c r="H475" s="2386"/>
      <c r="I475" s="2386"/>
      <c r="J475" s="2386"/>
      <c r="K475" s="2386"/>
      <c r="L475" s="2386"/>
      <c r="M475" s="2386"/>
      <c r="N475" s="2386"/>
      <c r="O475" s="2386"/>
      <c r="P475" s="2386"/>
      <c r="Q475" s="2386"/>
      <c r="R475" s="2386"/>
      <c r="S475" s="2386"/>
      <c r="T475" s="2386"/>
      <c r="U475" s="2386"/>
      <c r="V475" s="2386"/>
      <c r="W475" s="2386"/>
      <c r="X475" s="2386"/>
      <c r="Y475" s="2386"/>
      <c r="Z475" s="2386"/>
      <c r="AA475" s="2386"/>
      <c r="AB475" s="2386"/>
      <c r="AC475" s="2386"/>
      <c r="AD475" s="2386"/>
      <c r="AE475" s="2386"/>
      <c r="AF475" s="2386"/>
      <c r="AG475" s="567"/>
      <c r="AH475" s="539"/>
      <c r="AI475" s="539"/>
      <c r="AJ475" s="539"/>
      <c r="AK475" s="539"/>
      <c r="AL475" s="568"/>
      <c r="AM475" s="410"/>
      <c r="AN475" s="432"/>
    </row>
    <row r="476" spans="1:40" s="393" customFormat="1" ht="12.75" customHeight="1">
      <c r="A476" s="382"/>
      <c r="B476" s="11"/>
      <c r="C476" s="554"/>
      <c r="D476" s="11"/>
      <c r="E476" s="517"/>
      <c r="F476" s="2387"/>
      <c r="G476" s="2387"/>
      <c r="H476" s="2387"/>
      <c r="I476" s="2387"/>
      <c r="J476" s="2387"/>
      <c r="K476" s="2387"/>
      <c r="L476" s="2387"/>
      <c r="M476" s="2387"/>
      <c r="N476" s="2387"/>
      <c r="O476" s="2387"/>
      <c r="P476" s="2387"/>
      <c r="Q476" s="2387"/>
      <c r="R476" s="2387"/>
      <c r="S476" s="2387"/>
      <c r="T476" s="2387"/>
      <c r="U476" s="2387"/>
      <c r="V476" s="2387"/>
      <c r="W476" s="2387"/>
      <c r="X476" s="2387"/>
      <c r="Y476" s="2387"/>
      <c r="Z476" s="2387"/>
      <c r="AA476" s="2387"/>
      <c r="AB476" s="2387"/>
      <c r="AC476" s="2387"/>
      <c r="AD476" s="2387"/>
      <c r="AE476" s="2387"/>
      <c r="AF476" s="2387"/>
      <c r="AL476" s="555"/>
      <c r="AM476" s="410"/>
      <c r="AN476" s="432"/>
    </row>
    <row r="477" spans="1:40" s="393" customFormat="1" ht="12.75" customHeight="1">
      <c r="A477" s="382"/>
      <c r="B477" s="11"/>
      <c r="C477" s="562"/>
      <c r="F477" s="2387"/>
      <c r="G477" s="2387"/>
      <c r="H477" s="2387"/>
      <c r="I477" s="2387"/>
      <c r="J477" s="2387"/>
      <c r="K477" s="2387"/>
      <c r="L477" s="2387"/>
      <c r="M477" s="2387"/>
      <c r="N477" s="2387"/>
      <c r="O477" s="2387"/>
      <c r="P477" s="2387"/>
      <c r="Q477" s="2387"/>
      <c r="R477" s="2387"/>
      <c r="S477" s="2387"/>
      <c r="T477" s="2387"/>
      <c r="U477" s="2387"/>
      <c r="V477" s="2387"/>
      <c r="W477" s="2387"/>
      <c r="X477" s="2387"/>
      <c r="Y477" s="2387"/>
      <c r="Z477" s="2387"/>
      <c r="AA477" s="2387"/>
      <c r="AB477" s="2387"/>
      <c r="AC477" s="2387"/>
      <c r="AD477" s="2387"/>
      <c r="AE477" s="2387"/>
      <c r="AF477" s="2387"/>
      <c r="AL477" s="555"/>
      <c r="AM477" s="410"/>
      <c r="AN477" s="432"/>
    </row>
    <row r="478" spans="1:40" s="393" customFormat="1" ht="12.75" customHeight="1">
      <c r="A478" s="382"/>
      <c r="B478" s="11"/>
      <c r="C478" s="562"/>
      <c r="F478" s="2387"/>
      <c r="G478" s="2387"/>
      <c r="H478" s="2387"/>
      <c r="I478" s="2387"/>
      <c r="J478" s="2387"/>
      <c r="K478" s="2387"/>
      <c r="L478" s="2387"/>
      <c r="M478" s="2387"/>
      <c r="N478" s="2387"/>
      <c r="O478" s="2387"/>
      <c r="P478" s="2387"/>
      <c r="Q478" s="2387"/>
      <c r="R478" s="2387"/>
      <c r="S478" s="2387"/>
      <c r="T478" s="2387"/>
      <c r="U478" s="2387"/>
      <c r="V478" s="2387"/>
      <c r="W478" s="2387"/>
      <c r="X478" s="2387"/>
      <c r="Y478" s="2387"/>
      <c r="Z478" s="2387"/>
      <c r="AA478" s="2387"/>
      <c r="AB478" s="2387"/>
      <c r="AC478" s="2387"/>
      <c r="AD478" s="2387"/>
      <c r="AE478" s="2387"/>
      <c r="AF478" s="2387"/>
      <c r="AL478" s="555"/>
      <c r="AM478" s="410"/>
      <c r="AN478" s="432"/>
    </row>
    <row r="479" spans="1:40" s="393" customFormat="1" ht="12.75" customHeight="1">
      <c r="A479" s="382"/>
      <c r="B479" s="11"/>
      <c r="C479" s="2411" t="s">
        <v>829</v>
      </c>
      <c r="D479" s="2358"/>
      <c r="E479" s="544"/>
      <c r="F479" s="545" t="s">
        <v>2268</v>
      </c>
      <c r="G479" s="438"/>
      <c r="H479" s="438"/>
      <c r="I479" s="438"/>
      <c r="J479" s="438"/>
      <c r="K479" s="438"/>
      <c r="L479" s="438"/>
      <c r="M479" s="438"/>
      <c r="N479" s="438"/>
      <c r="O479" s="438"/>
      <c r="P479" s="438"/>
      <c r="Q479" s="438"/>
      <c r="R479" s="438"/>
      <c r="S479" s="438"/>
      <c r="T479" s="438"/>
      <c r="U479" s="438"/>
      <c r="V479" s="438"/>
      <c r="W479" s="438"/>
      <c r="X479" s="438"/>
      <c r="Y479" s="438"/>
      <c r="Z479" s="438"/>
      <c r="AA479" s="438"/>
      <c r="AB479" s="438"/>
      <c r="AC479" s="438"/>
      <c r="AD479" s="438"/>
      <c r="AF479" s="2412" t="s">
        <v>2252</v>
      </c>
      <c r="AG479" s="2412"/>
      <c r="AH479" s="2412"/>
      <c r="AI479" s="2412"/>
      <c r="AJ479" s="2412"/>
      <c r="AK479" s="2412"/>
      <c r="AL479" s="2413"/>
      <c r="AM479" s="410"/>
      <c r="AN479" s="432"/>
    </row>
    <row r="480" spans="1:40" s="393" customFormat="1" ht="12.75" customHeight="1">
      <c r="A480" s="382"/>
      <c r="B480" s="11"/>
      <c r="C480" s="563"/>
      <c r="D480" s="556"/>
      <c r="E480" s="557"/>
      <c r="F480" s="551"/>
      <c r="G480" s="551"/>
      <c r="H480" s="551"/>
      <c r="I480" s="551"/>
      <c r="J480" s="551"/>
      <c r="K480" s="551"/>
      <c r="L480" s="551"/>
      <c r="M480" s="551"/>
      <c r="N480" s="551"/>
      <c r="O480" s="551"/>
      <c r="P480" s="551"/>
      <c r="Q480" s="551"/>
      <c r="R480" s="551"/>
      <c r="S480" s="551"/>
      <c r="T480" s="551"/>
      <c r="U480" s="551"/>
      <c r="V480" s="551"/>
      <c r="W480" s="551"/>
      <c r="X480" s="551"/>
      <c r="Y480" s="551"/>
      <c r="Z480" s="551"/>
      <c r="AA480" s="551"/>
      <c r="AB480" s="551"/>
      <c r="AC480" s="551"/>
      <c r="AD480" s="551"/>
      <c r="AE480" s="551"/>
      <c r="AF480" s="551"/>
      <c r="AG480" s="551"/>
      <c r="AH480" s="551"/>
      <c r="AI480" s="551"/>
      <c r="AJ480" s="551"/>
      <c r="AK480" s="551"/>
      <c r="AL480" s="565"/>
      <c r="AN480" s="432"/>
    </row>
    <row r="481" spans="1:59" s="393" customFormat="1" ht="12.75" customHeight="1">
      <c r="A481" s="382"/>
      <c r="B481" s="11"/>
      <c r="C481" s="794"/>
      <c r="D481" s="410"/>
      <c r="F481" s="545"/>
      <c r="G481" s="438"/>
      <c r="H481" s="438"/>
      <c r="I481" s="438"/>
      <c r="J481" s="438"/>
      <c r="K481" s="438"/>
      <c r="L481" s="438"/>
      <c r="M481" s="438"/>
      <c r="N481" s="438"/>
      <c r="O481" s="438"/>
      <c r="P481" s="438"/>
      <c r="Q481" s="438"/>
      <c r="R481" s="438"/>
      <c r="S481" s="438"/>
      <c r="T481" s="438"/>
      <c r="U481" s="438"/>
      <c r="V481" s="438"/>
      <c r="W481" s="438"/>
      <c r="X481" s="438"/>
      <c r="Y481" s="438"/>
      <c r="Z481" s="438"/>
      <c r="AA481" s="438"/>
      <c r="AB481" s="438"/>
      <c r="AC481" s="438"/>
      <c r="AD481" s="438"/>
      <c r="AF481" s="447"/>
      <c r="AG481" s="447"/>
      <c r="AH481" s="447"/>
      <c r="AI481" s="447"/>
      <c r="AJ481" s="447"/>
      <c r="AK481" s="447"/>
      <c r="AL481" s="447"/>
      <c r="AN481" s="432"/>
    </row>
    <row r="482" spans="1:59" s="393" customFormat="1" ht="12.75" customHeight="1">
      <c r="A482" s="435"/>
      <c r="B482" s="671" t="s">
        <v>2286</v>
      </c>
      <c r="D482" s="504"/>
      <c r="E482" s="436"/>
      <c r="F482" s="436"/>
      <c r="G482" s="436"/>
      <c r="H482" s="436"/>
      <c r="I482" s="436"/>
      <c r="J482" s="436"/>
      <c r="K482" s="436"/>
      <c r="L482" s="436"/>
      <c r="M482" s="436"/>
      <c r="N482" s="436"/>
      <c r="O482" s="436"/>
      <c r="P482" s="436"/>
      <c r="Q482" s="436"/>
      <c r="R482" s="436"/>
      <c r="S482" s="436"/>
      <c r="T482" s="436"/>
      <c r="U482" s="436"/>
      <c r="V482" s="436"/>
      <c r="W482" s="436"/>
      <c r="X482" s="436"/>
      <c r="Y482" s="436"/>
      <c r="Z482" s="436"/>
      <c r="AA482" s="436"/>
      <c r="AB482" s="436"/>
      <c r="AC482" s="436"/>
      <c r="AD482" s="436"/>
      <c r="AE482" s="404"/>
      <c r="AF482" s="404"/>
      <c r="AG482" s="404"/>
      <c r="AH482" s="404"/>
      <c r="AI482" s="405"/>
      <c r="AJ482" s="405" t="s">
        <v>2287</v>
      </c>
      <c r="AK482" s="2339">
        <f>IF(Application!D214="N/A",AS371,AS373)</f>
        <v>10</v>
      </c>
      <c r="AL482" s="2385"/>
      <c r="AM482" s="2340"/>
      <c r="AN482" s="432"/>
    </row>
    <row r="483" spans="1:59" s="393" customFormat="1" ht="12.75" customHeight="1" thickBot="1">
      <c r="A483" s="580"/>
      <c r="B483" s="580"/>
      <c r="C483" s="580"/>
      <c r="D483" s="580"/>
      <c r="E483" s="580"/>
      <c r="F483" s="580"/>
      <c r="G483" s="580"/>
      <c r="H483" s="580"/>
      <c r="I483" s="580"/>
      <c r="J483" s="580"/>
      <c r="K483" s="580"/>
      <c r="L483" s="580"/>
      <c r="M483" s="580"/>
      <c r="N483" s="580"/>
      <c r="O483" s="580"/>
      <c r="P483" s="580"/>
      <c r="Q483" s="580"/>
      <c r="R483" s="580"/>
      <c r="S483" s="580"/>
      <c r="T483" s="580"/>
      <c r="U483" s="580"/>
      <c r="V483" s="580"/>
      <c r="W483" s="580"/>
      <c r="X483" s="580"/>
      <c r="Y483" s="580"/>
      <c r="Z483" s="580"/>
      <c r="AA483" s="580"/>
      <c r="AB483" s="580"/>
      <c r="AC483" s="580"/>
      <c r="AD483" s="580"/>
      <c r="AE483" s="580"/>
      <c r="AF483" s="580"/>
      <c r="AG483" s="580"/>
      <c r="AH483" s="580"/>
      <c r="AI483" s="580"/>
      <c r="AJ483" s="580"/>
      <c r="AK483" s="580"/>
      <c r="AL483" s="580"/>
      <c r="AM483" s="581"/>
      <c r="AN483" s="432"/>
    </row>
    <row r="484" spans="1:59" s="393" customFormat="1" ht="12.75" hidden="1" customHeight="1" thickTop="1">
      <c r="A484" s="49"/>
      <c r="B484" s="411"/>
      <c r="C484" s="412"/>
      <c r="D484" s="412"/>
      <c r="E484" s="412"/>
      <c r="F484" s="412"/>
      <c r="G484" s="412"/>
      <c r="H484" s="412"/>
      <c r="I484" s="1138"/>
      <c r="J484" s="1138"/>
      <c r="K484" s="1138"/>
      <c r="L484" s="1138"/>
      <c r="M484" s="1138"/>
      <c r="N484" s="1138"/>
      <c r="O484" s="1138"/>
      <c r="P484" s="1138"/>
      <c r="Q484" s="1138"/>
      <c r="R484" s="410"/>
      <c r="S484" s="385"/>
      <c r="T484" s="385"/>
      <c r="U484" s="385"/>
      <c r="V484" s="385"/>
      <c r="W484" s="385"/>
      <c r="X484" s="385"/>
      <c r="Y484" s="385"/>
      <c r="Z484" s="385"/>
      <c r="AA484" s="385"/>
      <c r="AB484" s="385"/>
      <c r="AC484" s="385"/>
      <c r="AD484" s="385"/>
      <c r="AE484" s="385"/>
      <c r="AF484" s="410"/>
      <c r="AG484" s="385"/>
      <c r="AH484" s="385"/>
      <c r="AI484" s="385"/>
      <c r="AJ484" s="385"/>
      <c r="AM484" s="11"/>
      <c r="AN484" s="432"/>
      <c r="AO484" s="393" t="s">
        <v>829</v>
      </c>
      <c r="AP484" s="393">
        <v>0</v>
      </c>
      <c r="AT484" s="393" t="s">
        <v>829</v>
      </c>
      <c r="AU484" s="393">
        <v>0</v>
      </c>
      <c r="AV484" s="573"/>
    </row>
    <row r="485" spans="1:59" s="393" customFormat="1" ht="12.75" hidden="1" customHeight="1">
      <c r="A485" s="385" t="s">
        <v>2288</v>
      </c>
      <c r="C485" s="385"/>
      <c r="E485" s="431"/>
      <c r="AE485" s="2412" t="s">
        <v>2289</v>
      </c>
      <c r="AF485" s="2412"/>
      <c r="AG485" s="2412"/>
      <c r="AH485" s="2412"/>
      <c r="AI485" s="2412"/>
      <c r="AJ485" s="2412"/>
      <c r="AK485" s="2412"/>
      <c r="AL485" s="1160"/>
      <c r="AN485" s="432"/>
      <c r="AO485" s="393" t="s">
        <v>2290</v>
      </c>
      <c r="AP485" s="393">
        <v>5</v>
      </c>
      <c r="AT485" s="393" t="s">
        <v>2290</v>
      </c>
      <c r="AU485" s="393">
        <v>5</v>
      </c>
      <c r="AV485" s="573"/>
    </row>
    <row r="486" spans="1:59" s="393" customFormat="1" ht="12.75" hidden="1" customHeight="1">
      <c r="A486" s="385"/>
      <c r="B486" s="382" t="s">
        <v>2291</v>
      </c>
      <c r="C486" s="385"/>
      <c r="E486" s="431"/>
      <c r="AE486" s="1160"/>
      <c r="AF486" s="1160"/>
      <c r="AG486" s="1160"/>
      <c r="AH486" s="1160"/>
      <c r="AI486" s="1160"/>
      <c r="AJ486" s="1160"/>
      <c r="AK486" s="1160"/>
      <c r="AL486" s="1160"/>
      <c r="AN486" s="432"/>
      <c r="AO486" s="393" t="s">
        <v>2292</v>
      </c>
      <c r="AP486" s="393">
        <v>5</v>
      </c>
      <c r="AT486" s="393" t="s">
        <v>2293</v>
      </c>
      <c r="AU486" s="393">
        <v>5</v>
      </c>
      <c r="AV486" s="573"/>
    </row>
    <row r="487" spans="1:59" s="393" customFormat="1" ht="12.75" hidden="1" customHeight="1">
      <c r="A487" s="385"/>
      <c r="B487" s="385" t="s">
        <v>2294</v>
      </c>
      <c r="C487" s="385"/>
      <c r="E487" s="431"/>
      <c r="AE487" s="1160"/>
      <c r="AF487" s="1160"/>
      <c r="AG487" s="1160"/>
      <c r="AH487" s="1160"/>
      <c r="AI487" s="1160"/>
      <c r="AJ487" s="1160"/>
      <c r="AK487" s="1160"/>
      <c r="AL487" s="1160"/>
      <c r="AN487" s="432"/>
      <c r="AO487" s="393" t="s">
        <v>2295</v>
      </c>
      <c r="AP487" s="393">
        <v>5</v>
      </c>
      <c r="AQ487" s="385"/>
      <c r="AR487" s="385"/>
      <c r="AS487" s="576"/>
      <c r="AT487" s="393" t="s">
        <v>2295</v>
      </c>
      <c r="AU487" s="393">
        <v>5</v>
      </c>
      <c r="AV487" s="382"/>
    </row>
    <row r="488" spans="1:59" s="393" customFormat="1" ht="12.75" hidden="1" customHeight="1">
      <c r="A488" s="385"/>
      <c r="B488" s="385" t="s">
        <v>2296</v>
      </c>
      <c r="C488" s="385"/>
      <c r="E488" s="431"/>
      <c r="AE488" s="1160"/>
      <c r="AF488" s="1160"/>
      <c r="AG488" s="1160"/>
      <c r="AH488" s="1160"/>
      <c r="AI488" s="1160"/>
      <c r="AJ488" s="1160"/>
      <c r="AK488" s="1160"/>
      <c r="AL488" s="1160"/>
      <c r="AN488" s="432"/>
      <c r="AO488" s="393" t="s">
        <v>2297</v>
      </c>
      <c r="AP488" s="393">
        <v>5</v>
      </c>
      <c r="AQ488" s="385"/>
      <c r="AR488" s="385"/>
      <c r="AT488" s="393" t="s">
        <v>2297</v>
      </c>
      <c r="AU488" s="393">
        <v>5</v>
      </c>
    </row>
    <row r="489" spans="1:59" s="393" customFormat="1" ht="12.75" hidden="1" customHeight="1">
      <c r="A489" s="385"/>
      <c r="C489" s="385"/>
      <c r="E489" s="431"/>
      <c r="AE489" s="1160"/>
      <c r="AF489" s="1160"/>
      <c r="AG489" s="1160"/>
      <c r="AH489" s="1160"/>
      <c r="AI489" s="1160"/>
      <c r="AJ489" s="1160"/>
      <c r="AK489" s="1160"/>
      <c r="AL489" s="1160"/>
      <c r="AN489" s="432"/>
      <c r="AO489" s="393" t="s">
        <v>2298</v>
      </c>
      <c r="AP489" s="393">
        <v>5</v>
      </c>
      <c r="AQ489" s="385"/>
      <c r="AR489" s="385"/>
      <c r="AT489" s="393" t="s">
        <v>2298</v>
      </c>
      <c r="AU489" s="393">
        <v>5</v>
      </c>
    </row>
    <row r="490" spans="1:59" s="393" customFormat="1" ht="12.75" hidden="1" customHeight="1">
      <c r="A490" s="385"/>
      <c r="C490" s="537" t="s">
        <v>2299</v>
      </c>
      <c r="D490" s="410"/>
      <c r="AE490" s="1160"/>
      <c r="AF490" s="1160"/>
      <c r="AG490" s="431"/>
      <c r="AH490" s="431"/>
      <c r="AI490" s="431"/>
      <c r="AJ490" s="431"/>
      <c r="AK490" s="431"/>
      <c r="AL490" s="431"/>
      <c r="AN490" s="432"/>
      <c r="AO490" s="393" t="s">
        <v>2300</v>
      </c>
      <c r="AP490" s="393">
        <v>5</v>
      </c>
      <c r="AT490" s="393" t="s">
        <v>2300</v>
      </c>
      <c r="AU490" s="393">
        <v>5</v>
      </c>
    </row>
    <row r="491" spans="1:59" s="393" customFormat="1" ht="12.75" hidden="1" customHeight="1">
      <c r="A491" s="385"/>
      <c r="C491" s="2361" t="s">
        <v>829</v>
      </c>
      <c r="D491" s="2362"/>
      <c r="E491" s="582" t="s">
        <v>51</v>
      </c>
      <c r="F491" s="2397" t="s">
        <v>2301</v>
      </c>
      <c r="G491" s="2397"/>
      <c r="H491" s="2397"/>
      <c r="I491" s="2397"/>
      <c r="J491" s="2397"/>
      <c r="K491" s="2397"/>
      <c r="L491" s="2397"/>
      <c r="M491" s="2397"/>
      <c r="N491" s="2397"/>
      <c r="O491" s="2397"/>
      <c r="P491" s="2397"/>
      <c r="Q491" s="2397"/>
      <c r="R491" s="2397"/>
      <c r="S491" s="2397"/>
      <c r="T491" s="2397"/>
      <c r="U491" s="2397"/>
      <c r="V491" s="2397"/>
      <c r="W491" s="2397"/>
      <c r="X491" s="2397"/>
      <c r="Y491" s="2397"/>
      <c r="Z491" s="2397"/>
      <c r="AA491" s="2397"/>
      <c r="AB491" s="2397"/>
      <c r="AC491" s="2397"/>
      <c r="AD491" s="2397"/>
      <c r="AE491" s="2397"/>
      <c r="AF491" s="539"/>
      <c r="AG491" s="539"/>
      <c r="AH491" s="539"/>
      <c r="AI491" s="539"/>
      <c r="AJ491" s="539"/>
      <c r="AK491" s="568"/>
      <c r="AN491" s="432"/>
      <c r="AO491" s="393" t="s">
        <v>2302</v>
      </c>
      <c r="AP491" s="393">
        <v>5</v>
      </c>
      <c r="AS491" s="579"/>
      <c r="AT491" s="393" t="s">
        <v>2303</v>
      </c>
      <c r="AU491" s="393">
        <v>5</v>
      </c>
    </row>
    <row r="492" spans="1:59" s="393" customFormat="1" ht="12.75" hidden="1" customHeight="1">
      <c r="C492" s="583"/>
      <c r="E492" s="584"/>
      <c r="F492" s="2398"/>
      <c r="G492" s="2398"/>
      <c r="H492" s="2398"/>
      <c r="I492" s="2398"/>
      <c r="J492" s="2398"/>
      <c r="K492" s="2398"/>
      <c r="L492" s="2398"/>
      <c r="M492" s="2398"/>
      <c r="N492" s="2398"/>
      <c r="O492" s="2398"/>
      <c r="P492" s="2398"/>
      <c r="Q492" s="2398"/>
      <c r="R492" s="2398"/>
      <c r="S492" s="2398"/>
      <c r="T492" s="2398"/>
      <c r="U492" s="2398"/>
      <c r="V492" s="2398"/>
      <c r="W492" s="2398"/>
      <c r="X492" s="2398"/>
      <c r="Y492" s="2398"/>
      <c r="Z492" s="2398"/>
      <c r="AA492" s="2398"/>
      <c r="AB492" s="2398"/>
      <c r="AC492" s="2398"/>
      <c r="AD492" s="2398"/>
      <c r="AE492" s="2398"/>
      <c r="AG492" s="394"/>
      <c r="AH492" s="394"/>
      <c r="AI492" s="394"/>
      <c r="AJ492" s="394"/>
      <c r="AK492" s="555"/>
      <c r="AN492" s="432"/>
      <c r="AO492" s="393" t="s">
        <v>2304</v>
      </c>
      <c r="AP492" s="393">
        <v>1</v>
      </c>
      <c r="AT492" s="393" t="s">
        <v>2304</v>
      </c>
      <c r="AU492" s="393">
        <v>1</v>
      </c>
    </row>
    <row r="493" spans="1:59" s="393" customFormat="1" ht="12.75" hidden="1" customHeight="1">
      <c r="C493" s="585"/>
      <c r="D493" s="551"/>
      <c r="E493" s="586"/>
      <c r="F493" s="2395" t="s">
        <v>829</v>
      </c>
      <c r="G493" s="2395"/>
      <c r="H493" s="2395"/>
      <c r="I493" s="2395"/>
      <c r="J493" s="2395"/>
      <c r="K493" s="2395"/>
      <c r="L493" s="2395"/>
      <c r="M493" s="2395"/>
      <c r="N493" s="2395"/>
      <c r="O493" s="2395"/>
      <c r="P493" s="2395"/>
      <c r="Q493" s="2395"/>
      <c r="R493" s="2395"/>
      <c r="S493" s="2395"/>
      <c r="T493" s="2395"/>
      <c r="U493" s="2395"/>
      <c r="V493" s="2395"/>
      <c r="W493" s="2395"/>
      <c r="X493" s="2395"/>
      <c r="Y493" s="2395"/>
      <c r="Z493" s="2395"/>
      <c r="AA493" s="587"/>
      <c r="AB493" s="485"/>
      <c r="AC493" s="485"/>
      <c r="AD493" s="551"/>
      <c r="AE493" s="551"/>
      <c r="AF493" s="551"/>
      <c r="AG493" s="588">
        <f>IF($C$491="Yes",(VLOOKUP($F$493,$AT$484:$AU$492,2,FALSE)),0)</f>
        <v>0</v>
      </c>
      <c r="AH493" s="589" t="s">
        <v>2086</v>
      </c>
      <c r="AI493" s="588"/>
      <c r="AJ493" s="588"/>
      <c r="AK493" s="565"/>
      <c r="AN493" s="432"/>
      <c r="AS493" s="576"/>
      <c r="AX493" s="576"/>
      <c r="BB493" s="576" t="s">
        <v>2305</v>
      </c>
      <c r="BF493" s="576" t="s">
        <v>2306</v>
      </c>
    </row>
    <row r="494" spans="1:59" s="393" customFormat="1" ht="12.75" hidden="1" customHeight="1">
      <c r="C494" s="394"/>
      <c r="E494" s="584"/>
      <c r="F494" s="429"/>
      <c r="G494" s="429"/>
      <c r="H494" s="429"/>
      <c r="I494" s="429"/>
      <c r="J494" s="429"/>
      <c r="K494" s="429"/>
      <c r="L494" s="429"/>
      <c r="M494" s="429"/>
      <c r="N494" s="429"/>
      <c r="O494" s="429"/>
      <c r="P494" s="429"/>
      <c r="Q494" s="429"/>
      <c r="R494" s="429"/>
      <c r="S494" s="429"/>
      <c r="T494" s="429"/>
      <c r="U494" s="429"/>
      <c r="V494" s="429"/>
      <c r="W494" s="429"/>
      <c r="X494" s="429"/>
      <c r="Y494" s="429"/>
      <c r="Z494" s="429"/>
      <c r="AA494" s="410"/>
      <c r="AB494" s="394"/>
      <c r="AC494" s="394"/>
      <c r="AG494" s="394"/>
      <c r="AH494" s="394"/>
      <c r="AI494" s="394"/>
      <c r="AJ494" s="394"/>
      <c r="AN494" s="432"/>
      <c r="AO494" s="393" t="s">
        <v>829</v>
      </c>
      <c r="AP494" s="470">
        <v>0</v>
      </c>
      <c r="AT494" s="393" t="s">
        <v>829</v>
      </c>
      <c r="AU494" s="470">
        <v>0</v>
      </c>
      <c r="AW494" s="393" t="s">
        <v>829</v>
      </c>
      <c r="AX494" s="470">
        <v>0</v>
      </c>
      <c r="AY494" s="429"/>
      <c r="BB494" s="393" t="s">
        <v>829</v>
      </c>
      <c r="BC494" s="429">
        <v>0</v>
      </c>
      <c r="BF494" s="393" t="s">
        <v>829</v>
      </c>
      <c r="BG494" s="429">
        <v>0</v>
      </c>
    </row>
    <row r="495" spans="1:59" s="393" customFormat="1" ht="12.75" hidden="1" customHeight="1">
      <c r="C495" s="2364" t="s">
        <v>860</v>
      </c>
      <c r="D495" s="2365"/>
      <c r="E495" s="582" t="s">
        <v>53</v>
      </c>
      <c r="F495" s="590" t="s">
        <v>2307</v>
      </c>
      <c r="G495" s="478"/>
      <c r="H495" s="478"/>
      <c r="I495" s="478"/>
      <c r="J495" s="478"/>
      <c r="K495" s="478"/>
      <c r="L495" s="478"/>
      <c r="M495" s="478"/>
      <c r="N495" s="478"/>
      <c r="O495" s="478"/>
      <c r="P495" s="478"/>
      <c r="Q495" s="478"/>
      <c r="R495" s="478"/>
      <c r="S495" s="478"/>
      <c r="T495" s="478"/>
      <c r="U495" s="478"/>
      <c r="V495" s="478"/>
      <c r="W495" s="478"/>
      <c r="X495" s="478"/>
      <c r="Y495" s="478"/>
      <c r="Z495" s="478"/>
      <c r="AA495" s="478"/>
      <c r="AB495" s="478"/>
      <c r="AC495" s="478"/>
      <c r="AD495" s="539"/>
      <c r="AE495" s="539"/>
      <c r="AF495" s="539"/>
      <c r="AG495" s="478"/>
      <c r="AH495" s="478"/>
      <c r="AI495" s="478"/>
      <c r="AJ495" s="478"/>
      <c r="AK495" s="568"/>
      <c r="AN495" s="432"/>
      <c r="AO495" s="579">
        <v>0.15</v>
      </c>
      <c r="AP495" s="470">
        <v>3</v>
      </c>
      <c r="AT495" s="579">
        <v>7.0000000000000007E-2</v>
      </c>
      <c r="AU495" s="470">
        <v>3</v>
      </c>
      <c r="AW495" s="393" t="s">
        <v>2308</v>
      </c>
      <c r="AX495" s="470">
        <v>3</v>
      </c>
      <c r="AY495" s="429"/>
      <c r="BB495" s="579">
        <v>0.4</v>
      </c>
      <c r="BC495" s="429">
        <v>3</v>
      </c>
      <c r="BF495" s="579">
        <v>0.4</v>
      </c>
      <c r="BG495" s="429">
        <v>4</v>
      </c>
    </row>
    <row r="496" spans="1:59" s="393" customFormat="1" ht="12.75" hidden="1" customHeight="1">
      <c r="C496" s="591" t="s">
        <v>2309</v>
      </c>
      <c r="F496" s="592" t="s">
        <v>2310</v>
      </c>
      <c r="G496" s="394"/>
      <c r="H496" s="394"/>
      <c r="I496" s="394"/>
      <c r="J496" s="394"/>
      <c r="K496" s="394"/>
      <c r="L496" s="394"/>
      <c r="M496" s="394"/>
      <c r="N496" s="394"/>
      <c r="O496" s="394"/>
      <c r="P496" s="394"/>
      <c r="Q496" s="394"/>
      <c r="R496" s="394"/>
      <c r="S496" s="394"/>
      <c r="T496" s="394"/>
      <c r="U496" s="394"/>
      <c r="V496" s="394"/>
      <c r="W496" s="394"/>
      <c r="X496" s="394"/>
      <c r="Y496" s="394"/>
      <c r="Z496" s="394"/>
      <c r="AA496" s="394"/>
      <c r="AB496" s="394"/>
      <c r="AC496" s="1160"/>
      <c r="AG496" s="447"/>
      <c r="AH496" s="447"/>
      <c r="AI496" s="447"/>
      <c r="AJ496" s="447"/>
      <c r="AK496" s="555"/>
      <c r="AN496" s="432"/>
      <c r="AO496" s="579">
        <v>0.2</v>
      </c>
      <c r="AP496" s="470">
        <v>5</v>
      </c>
      <c r="AT496" s="579">
        <v>0.12</v>
      </c>
      <c r="AU496" s="470">
        <v>5</v>
      </c>
      <c r="AW496" s="393" t="s">
        <v>2311</v>
      </c>
      <c r="AX496" s="470">
        <v>5</v>
      </c>
      <c r="AY496" s="429"/>
      <c r="BB496" s="579">
        <v>0.6</v>
      </c>
      <c r="BC496" s="429">
        <v>4</v>
      </c>
      <c r="BF496" s="579">
        <v>0.6</v>
      </c>
      <c r="BG496" s="429">
        <v>5</v>
      </c>
    </row>
    <row r="497" spans="1:81" s="393" customFormat="1" ht="12.75" hidden="1" customHeight="1">
      <c r="C497" s="1172"/>
      <c r="D497" s="1173"/>
      <c r="E497" s="593"/>
      <c r="F497" s="592" t="s">
        <v>2312</v>
      </c>
      <c r="G497" s="592"/>
      <c r="H497" s="592"/>
      <c r="I497" s="592"/>
      <c r="J497" s="592"/>
      <c r="K497" s="592"/>
      <c r="L497" s="592"/>
      <c r="M497" s="592"/>
      <c r="N497" s="592"/>
      <c r="O497" s="592"/>
      <c r="P497" s="592"/>
      <c r="Q497" s="592"/>
      <c r="R497" s="592"/>
      <c r="S497" s="592"/>
      <c r="T497" s="592"/>
      <c r="U497" s="592"/>
      <c r="V497" s="592"/>
      <c r="W497" s="592"/>
      <c r="X497" s="592"/>
      <c r="Y497" s="592"/>
      <c r="Z497" s="592"/>
      <c r="AA497" s="592"/>
      <c r="AB497" s="592"/>
      <c r="AC497" s="594"/>
      <c r="AD497" s="443"/>
      <c r="AE497" s="443"/>
      <c r="AF497" s="443"/>
      <c r="AG497" s="595"/>
      <c r="AH497" s="447"/>
      <c r="AI497" s="447"/>
      <c r="AJ497" s="447"/>
      <c r="AK497" s="555"/>
      <c r="AN497" s="505"/>
      <c r="AO497" s="579"/>
      <c r="AP497" s="429"/>
      <c r="AT497" s="579"/>
      <c r="AU497" s="429"/>
      <c r="AX497" s="579"/>
      <c r="AY497" s="429"/>
      <c r="BB497" s="579">
        <v>0.8</v>
      </c>
      <c r="BC497" s="429">
        <v>5</v>
      </c>
      <c r="BF497" s="579"/>
      <c r="BG497" s="429"/>
    </row>
    <row r="498" spans="1:81" s="431" customFormat="1" ht="12.75" hidden="1" customHeight="1">
      <c r="A498" s="470"/>
      <c r="B498" s="393"/>
      <c r="C498" s="583"/>
      <c r="D498" s="393"/>
      <c r="E498" s="584"/>
      <c r="F498" s="596" t="s">
        <v>2313</v>
      </c>
      <c r="G498" s="393"/>
      <c r="H498" s="393"/>
      <c r="I498" s="592"/>
      <c r="J498" s="592"/>
      <c r="K498" s="592"/>
      <c r="L498" s="592"/>
      <c r="M498" s="592"/>
      <c r="N498" s="592"/>
      <c r="O498" s="592"/>
      <c r="P498" s="592"/>
      <c r="Q498" s="592"/>
      <c r="R498" s="592"/>
      <c r="S498" s="592"/>
      <c r="T498" s="592"/>
      <c r="U498" s="592"/>
      <c r="V498" s="2394" t="s">
        <v>829</v>
      </c>
      <c r="W498" s="2394"/>
      <c r="X498" s="2394"/>
      <c r="Y498" s="592"/>
      <c r="Z498" s="592"/>
      <c r="AA498" s="592"/>
      <c r="AB498" s="592"/>
      <c r="AC498" s="592"/>
      <c r="AD498" s="443"/>
      <c r="AE498" s="443"/>
      <c r="AF498" s="443"/>
      <c r="AG498" s="447">
        <f>IF(AND($C$495="Yes",$V$500="N/A",$V$505="N/A",$V$509="N/A",$V$511="N/A"),(VLOOKUP(V498,$AW$494:$AX$496,2,FALSE)),0)</f>
        <v>0</v>
      </c>
      <c r="AH498" s="1155" t="s">
        <v>2086</v>
      </c>
      <c r="AI498" s="394"/>
      <c r="AJ498" s="394"/>
      <c r="AK498" s="555"/>
      <c r="AL498" s="393"/>
      <c r="AM498" s="393"/>
      <c r="AN498" s="432"/>
      <c r="AT498" s="393" t="s">
        <v>829</v>
      </c>
      <c r="AU498" s="470">
        <v>0</v>
      </c>
      <c r="AV498" s="393"/>
      <c r="AW498" s="393"/>
      <c r="AX498" s="393"/>
      <c r="AY498" s="393"/>
      <c r="AZ498" s="393"/>
      <c r="BA498" s="393"/>
      <c r="BB498" s="579"/>
      <c r="BC498" s="429"/>
      <c r="BD498" s="393"/>
      <c r="BE498" s="393"/>
      <c r="BF498" s="393"/>
      <c r="BG498" s="393"/>
    </row>
    <row r="499" spans="1:81" s="431" customFormat="1" ht="12.75" hidden="1" customHeight="1">
      <c r="A499" s="470"/>
      <c r="B499" s="393"/>
      <c r="C499" s="583"/>
      <c r="D499" s="393"/>
      <c r="E499" s="584"/>
      <c r="F499" s="596"/>
      <c r="G499" s="393"/>
      <c r="H499" s="393"/>
      <c r="I499" s="592"/>
      <c r="J499" s="592"/>
      <c r="K499" s="592"/>
      <c r="L499" s="592"/>
      <c r="M499" s="592"/>
      <c r="N499" s="592"/>
      <c r="O499" s="592"/>
      <c r="P499" s="592"/>
      <c r="Q499" s="592"/>
      <c r="R499" s="592"/>
      <c r="S499" s="592"/>
      <c r="T499" s="592"/>
      <c r="U499" s="592"/>
      <c r="V499" s="592"/>
      <c r="W499" s="592"/>
      <c r="X499" s="592"/>
      <c r="Y499" s="592"/>
      <c r="Z499" s="592"/>
      <c r="AA499" s="592"/>
      <c r="AB499" s="592"/>
      <c r="AC499" s="592"/>
      <c r="AD499" s="443"/>
      <c r="AE499" s="443"/>
      <c r="AF499" s="443"/>
      <c r="AG499" s="447"/>
      <c r="AH499" s="1155"/>
      <c r="AI499" s="394"/>
      <c r="AJ499" s="394"/>
      <c r="AK499" s="555"/>
      <c r="AL499" s="393"/>
      <c r="AM499" s="393"/>
      <c r="AN499" s="432"/>
      <c r="AT499" s="579">
        <v>0.09</v>
      </c>
      <c r="AU499" s="470">
        <v>3</v>
      </c>
      <c r="AV499" s="393"/>
      <c r="AW499" s="393"/>
      <c r="AX499" s="576"/>
      <c r="AY499" s="393"/>
      <c r="AZ499" s="393"/>
      <c r="BA499" s="393"/>
      <c r="BB499" s="393"/>
      <c r="BC499" s="393"/>
      <c r="BD499" s="393"/>
      <c r="BE499" s="393"/>
      <c r="BF499" s="393"/>
      <c r="BG499" s="393"/>
    </row>
    <row r="500" spans="1:81" s="431" customFormat="1" ht="12.75" hidden="1" customHeight="1">
      <c r="A500" s="470"/>
      <c r="B500" s="393"/>
      <c r="C500" s="583"/>
      <c r="D500" s="393"/>
      <c r="E500" s="584"/>
      <c r="F500" s="596" t="s">
        <v>2314</v>
      </c>
      <c r="G500" s="393"/>
      <c r="H500" s="393"/>
      <c r="I500" s="592"/>
      <c r="J500" s="592"/>
      <c r="K500" s="592"/>
      <c r="L500" s="592"/>
      <c r="M500" s="592"/>
      <c r="N500" s="592"/>
      <c r="O500" s="592"/>
      <c r="P500" s="592"/>
      <c r="Q500" s="592"/>
      <c r="R500" s="592"/>
      <c r="S500" s="592"/>
      <c r="T500" s="592"/>
      <c r="U500" s="592"/>
      <c r="V500" s="2394" t="s">
        <v>829</v>
      </c>
      <c r="W500" s="2394"/>
      <c r="X500" s="2394"/>
      <c r="Y500" s="592"/>
      <c r="Z500" s="592"/>
      <c r="AA500" s="592"/>
      <c r="AB500" s="592"/>
      <c r="AC500" s="592"/>
      <c r="AD500" s="443"/>
      <c r="AE500" s="443"/>
      <c r="AF500" s="443"/>
      <c r="AG500" s="447">
        <f>IF(AND($C$495="Yes",$V$498="N/A", $V$505="N/A",$V$509="N/A",$V$511="N/A"),(VLOOKUP(V500,$AT$494:$AU$496,2,FALSE)),0)</f>
        <v>0</v>
      </c>
      <c r="AH500" s="1155" t="s">
        <v>2086</v>
      </c>
      <c r="AI500" s="394"/>
      <c r="AJ500" s="394"/>
      <c r="AK500" s="555"/>
      <c r="AL500" s="393"/>
      <c r="AM500" s="393"/>
      <c r="AN500" s="432"/>
      <c r="AT500" s="579">
        <v>0.15</v>
      </c>
      <c r="AU500" s="470">
        <v>5</v>
      </c>
      <c r="AV500" s="393"/>
      <c r="AW500" s="393"/>
      <c r="AX500" s="393"/>
      <c r="AY500" s="393"/>
      <c r="AZ500" s="393"/>
      <c r="BA500" s="393"/>
      <c r="BB500" s="393"/>
      <c r="BC500" s="393"/>
      <c r="BD500" s="393"/>
      <c r="BE500" s="393"/>
      <c r="BF500" s="393"/>
      <c r="BG500" s="393"/>
    </row>
    <row r="501" spans="1:81" s="393" customFormat="1" ht="12.75" hidden="1" customHeight="1">
      <c r="C501" s="583"/>
      <c r="E501" s="584"/>
      <c r="F501" s="431"/>
      <c r="G501" s="597"/>
      <c r="H501" s="597"/>
      <c r="I501" s="597"/>
      <c r="J501" s="597"/>
      <c r="K501" s="597"/>
      <c r="L501" s="597"/>
      <c r="M501" s="597"/>
      <c r="N501" s="597"/>
      <c r="O501" s="597"/>
      <c r="P501" s="597"/>
      <c r="Q501" s="394"/>
      <c r="R501" s="394"/>
      <c r="S501" s="394"/>
      <c r="T501" s="394"/>
      <c r="U501" s="394"/>
      <c r="V501" s="394"/>
      <c r="W501" s="394"/>
      <c r="X501" s="394"/>
      <c r="Y501" s="394"/>
      <c r="Z501" s="394"/>
      <c r="AA501" s="394"/>
      <c r="AB501" s="394"/>
      <c r="AC501" s="394"/>
      <c r="AG501" s="431"/>
      <c r="AH501" s="431"/>
      <c r="AI501" s="431"/>
      <c r="AJ501" s="431"/>
      <c r="AK501" s="555"/>
      <c r="AN501" s="432"/>
      <c r="AO501" s="393" t="s">
        <v>829</v>
      </c>
      <c r="AP501" s="393">
        <v>0</v>
      </c>
    </row>
    <row r="502" spans="1:81" s="393" customFormat="1" ht="12.75" hidden="1" customHeight="1">
      <c r="C502" s="583"/>
      <c r="E502" s="584"/>
      <c r="F502" s="597" t="s">
        <v>2315</v>
      </c>
      <c r="I502" s="584"/>
      <c r="J502" s="584"/>
      <c r="K502" s="584"/>
      <c r="L502" s="584"/>
      <c r="M502" s="584"/>
      <c r="N502" s="584"/>
      <c r="O502" s="584"/>
      <c r="P502" s="584"/>
      <c r="Q502" s="394"/>
      <c r="R502" s="394"/>
      <c r="S502" s="394"/>
      <c r="T502" s="394"/>
      <c r="U502" s="394"/>
      <c r="V502" s="394"/>
      <c r="W502" s="394"/>
      <c r="X502" s="394"/>
      <c r="Y502" s="394"/>
      <c r="Z502" s="394"/>
      <c r="AA502" s="394"/>
      <c r="AB502" s="394"/>
      <c r="AC502" s="394"/>
      <c r="AJ502" s="394"/>
      <c r="AK502" s="555"/>
      <c r="AN502" s="432"/>
      <c r="AO502" s="393" t="s">
        <v>2316</v>
      </c>
      <c r="AP502" s="470">
        <v>2</v>
      </c>
    </row>
    <row r="503" spans="1:81" s="393" customFormat="1" ht="12.75" hidden="1" customHeight="1">
      <c r="C503" s="583"/>
      <c r="F503" s="443" t="s">
        <v>2317</v>
      </c>
      <c r="M503" s="584"/>
      <c r="N503" s="584"/>
      <c r="O503" s="584"/>
      <c r="P503" s="584"/>
      <c r="Q503" s="394"/>
      <c r="R503" s="394"/>
      <c r="S503" s="394"/>
      <c r="T503" s="394"/>
      <c r="U503" s="394"/>
      <c r="V503" s="394"/>
      <c r="W503" s="394"/>
      <c r="X503" s="394"/>
      <c r="Y503" s="394"/>
      <c r="Z503" s="394"/>
      <c r="AA503" s="394"/>
      <c r="AB503" s="394"/>
      <c r="AC503" s="394"/>
      <c r="AG503" s="447"/>
      <c r="AH503" s="1155"/>
      <c r="AI503" s="394"/>
      <c r="AJ503" s="394"/>
      <c r="AK503" s="555"/>
      <c r="AN503" s="432"/>
      <c r="AO503" s="393" t="s">
        <v>2318</v>
      </c>
      <c r="AP503" s="393">
        <v>2</v>
      </c>
    </row>
    <row r="504" spans="1:81" s="431" customFormat="1" ht="12.75" hidden="1" customHeight="1">
      <c r="A504" s="393"/>
      <c r="B504" s="393"/>
      <c r="C504" s="562"/>
      <c r="D504" s="410"/>
      <c r="E504" s="410"/>
      <c r="F504" s="443" t="s">
        <v>2319</v>
      </c>
      <c r="G504" s="393"/>
      <c r="H504" s="393"/>
      <c r="I504" s="393"/>
      <c r="J504" s="393"/>
      <c r="K504" s="393"/>
      <c r="L504" s="393"/>
      <c r="M504" s="584"/>
      <c r="N504" s="584"/>
      <c r="O504" s="584"/>
      <c r="P504" s="584"/>
      <c r="Q504" s="394"/>
      <c r="R504" s="394"/>
      <c r="S504" s="394"/>
      <c r="T504" s="394"/>
      <c r="U504" s="394"/>
      <c r="V504" s="394"/>
      <c r="W504" s="394"/>
      <c r="X504" s="394"/>
      <c r="Y504" s="394"/>
      <c r="Z504" s="394"/>
      <c r="AA504" s="394"/>
      <c r="AB504" s="394"/>
      <c r="AC504" s="394"/>
      <c r="AD504" s="393"/>
      <c r="AE504" s="393"/>
      <c r="AF504" s="393"/>
      <c r="AG504" s="447"/>
      <c r="AH504" s="1155"/>
      <c r="AI504" s="394"/>
      <c r="AJ504" s="394"/>
      <c r="AK504" s="555"/>
      <c r="AL504" s="393"/>
      <c r="AM504" s="393"/>
      <c r="AN504" s="505"/>
      <c r="AO504" s="393" t="s">
        <v>2320</v>
      </c>
      <c r="AP504" s="393">
        <v>2</v>
      </c>
    </row>
    <row r="505" spans="1:81" s="393" customFormat="1" ht="12.75" hidden="1" customHeight="1">
      <c r="C505" s="598"/>
      <c r="F505" s="596" t="s">
        <v>2321</v>
      </c>
      <c r="M505" s="584"/>
      <c r="N505" s="584"/>
      <c r="O505" s="584"/>
      <c r="P505" s="584"/>
      <c r="Q505" s="394"/>
      <c r="R505" s="394"/>
      <c r="S505" s="394"/>
      <c r="T505" s="394"/>
      <c r="U505" s="394"/>
      <c r="V505" s="2394" t="s">
        <v>829</v>
      </c>
      <c r="W505" s="2394"/>
      <c r="X505" s="2394"/>
      <c r="Y505" s="394"/>
      <c r="Z505" s="394"/>
      <c r="AA505" s="394"/>
      <c r="AB505" s="394"/>
      <c r="AC505" s="394"/>
      <c r="AG505" s="447">
        <f>IF(AND($C$495="Yes",$V$498="N/A",$V$500="N/A", $V$509="N/A",$V$511="N/A"),(VLOOKUP($V$505,$AT$498:$AU$500,2,FALSE)),0)</f>
        <v>0</v>
      </c>
      <c r="AH505" s="1155" t="s">
        <v>2086</v>
      </c>
      <c r="AI505" s="394"/>
      <c r="AJ505" s="394"/>
      <c r="AK505" s="555"/>
      <c r="AN505" s="381"/>
    </row>
    <row r="506" spans="1:81" s="393" customFormat="1" ht="12.75" hidden="1" customHeight="1">
      <c r="C506" s="583"/>
      <c r="M506" s="584"/>
      <c r="N506" s="584"/>
      <c r="O506" s="584"/>
      <c r="P506" s="584"/>
      <c r="Q506" s="394"/>
      <c r="R506" s="394"/>
      <c r="S506" s="394"/>
      <c r="T506" s="394"/>
      <c r="U506" s="394"/>
      <c r="V506" s="394"/>
      <c r="W506" s="394"/>
      <c r="X506" s="394"/>
      <c r="Y506" s="394"/>
      <c r="Z506" s="394"/>
      <c r="AA506" s="394"/>
      <c r="AB506" s="394"/>
      <c r="AC506" s="394"/>
      <c r="AJ506" s="394"/>
      <c r="AK506" s="555"/>
      <c r="AN506" s="599"/>
    </row>
    <row r="507" spans="1:81" s="431" customFormat="1" ht="12.75" hidden="1" customHeight="1">
      <c r="A507" s="393"/>
      <c r="B507" s="393"/>
      <c r="C507" s="600" t="s">
        <v>2322</v>
      </c>
      <c r="D507" s="539"/>
      <c r="E507" s="539"/>
      <c r="F507" s="601" t="s">
        <v>2323</v>
      </c>
      <c r="G507" s="539"/>
      <c r="H507" s="539"/>
      <c r="I507" s="539"/>
      <c r="J507" s="539"/>
      <c r="K507" s="539"/>
      <c r="L507" s="539"/>
      <c r="M507" s="539"/>
      <c r="N507" s="539"/>
      <c r="O507" s="539"/>
      <c r="P507" s="539"/>
      <c r="Q507" s="539"/>
      <c r="R507" s="539"/>
      <c r="S507" s="539"/>
      <c r="T507" s="539"/>
      <c r="U507" s="539"/>
      <c r="V507" s="539"/>
      <c r="W507" s="539"/>
      <c r="X507" s="539"/>
      <c r="Y507" s="539"/>
      <c r="Z507" s="539"/>
      <c r="AA507" s="539"/>
      <c r="AB507" s="539"/>
      <c r="AC507" s="539"/>
      <c r="AD507" s="539"/>
      <c r="AE507" s="539"/>
      <c r="AF507" s="539"/>
      <c r="AG507" s="539"/>
      <c r="AH507" s="539"/>
      <c r="AI507" s="539"/>
      <c r="AJ507" s="539"/>
      <c r="AK507" s="568"/>
      <c r="AL507" s="393"/>
      <c r="AM507" s="393"/>
      <c r="AN507" s="428"/>
      <c r="AO507" s="393" t="s">
        <v>829</v>
      </c>
      <c r="AP507" s="393">
        <v>0</v>
      </c>
      <c r="AQ507" s="385"/>
    </row>
    <row r="508" spans="1:81" s="431" customFormat="1" ht="12.75" hidden="1" customHeight="1">
      <c r="A508" s="393"/>
      <c r="B508" s="393"/>
      <c r="C508" s="602"/>
      <c r="D508" s="2363"/>
      <c r="E508" s="2363"/>
      <c r="F508" s="592" t="s">
        <v>2324</v>
      </c>
      <c r="I508" s="393"/>
      <c r="J508" s="393"/>
      <c r="K508" s="393"/>
      <c r="L508" s="393"/>
      <c r="M508" s="393"/>
      <c r="N508" s="393"/>
      <c r="O508" s="393"/>
      <c r="P508" s="393"/>
      <c r="Q508" s="393"/>
      <c r="R508" s="393"/>
      <c r="S508" s="393"/>
      <c r="T508" s="393"/>
      <c r="U508" s="393"/>
      <c r="Y508" s="393"/>
      <c r="Z508" s="393"/>
      <c r="AA508" s="393"/>
      <c r="AB508" s="393"/>
      <c r="AC508" s="393"/>
      <c r="AD508" s="393"/>
      <c r="AE508" s="393"/>
      <c r="AF508" s="393"/>
      <c r="AK508" s="555"/>
      <c r="AL508" s="393"/>
      <c r="AM508" s="393"/>
      <c r="AN508" s="428"/>
      <c r="AO508" s="393" t="s">
        <v>2325</v>
      </c>
      <c r="AP508" s="470">
        <v>5</v>
      </c>
      <c r="AQ508" s="385"/>
    </row>
    <row r="509" spans="1:81" s="410" customFormat="1" ht="12.75" hidden="1" customHeight="1">
      <c r="A509" s="1165"/>
      <c r="B509" s="393"/>
      <c r="C509" s="583"/>
      <c r="D509" s="393"/>
      <c r="E509" s="393"/>
      <c r="F509" s="603" t="s">
        <v>2313</v>
      </c>
      <c r="G509" s="393"/>
      <c r="H509" s="393"/>
      <c r="I509" s="393"/>
      <c r="J509" s="393"/>
      <c r="K509" s="393"/>
      <c r="L509" s="393"/>
      <c r="M509" s="393"/>
      <c r="N509" s="393"/>
      <c r="O509" s="393"/>
      <c r="P509" s="393"/>
      <c r="Q509" s="393"/>
      <c r="R509" s="393"/>
      <c r="S509" s="393"/>
      <c r="T509" s="393"/>
      <c r="U509" s="393"/>
      <c r="V509" s="2394" t="s">
        <v>829</v>
      </c>
      <c r="W509" s="2394"/>
      <c r="X509" s="2394"/>
      <c r="Y509" s="393"/>
      <c r="Z509" s="393"/>
      <c r="AA509" s="393"/>
      <c r="AB509" s="393"/>
      <c r="AC509" s="393"/>
      <c r="AD509" s="393"/>
      <c r="AE509" s="393"/>
      <c r="AF509" s="393"/>
      <c r="AG509" s="447">
        <f>IF(AND($C$495="Yes",$V$498="N/A",V500="N/A",$V$505="N/A",$V$511="N/A"),(VLOOKUP($V$509,$BB$494:$BC$497,2,FALSE)),0)</f>
        <v>0</v>
      </c>
      <c r="AH509" s="1155" t="s">
        <v>2086</v>
      </c>
      <c r="AI509" s="394"/>
      <c r="AJ509" s="393"/>
      <c r="AK509" s="555"/>
      <c r="AL509" s="393"/>
      <c r="AM509" s="393"/>
      <c r="AN509" s="510"/>
      <c r="AO509" s="393" t="s">
        <v>2326</v>
      </c>
      <c r="AP509" s="393">
        <v>5</v>
      </c>
      <c r="AS509" s="393"/>
      <c r="AT509" s="393"/>
      <c r="AU509" s="393"/>
      <c r="AV509" s="393"/>
      <c r="AW509" s="393"/>
      <c r="AX509" s="393"/>
      <c r="AY509" s="393"/>
      <c r="AZ509" s="393"/>
      <c r="BA509" s="393"/>
      <c r="BB509" s="393"/>
      <c r="BO509" s="393"/>
      <c r="BP509" s="393"/>
      <c r="BQ509" s="393"/>
      <c r="BR509" s="393"/>
      <c r="BS509" s="393"/>
      <c r="BT509" s="393"/>
      <c r="BU509" s="393"/>
      <c r="BV509" s="393"/>
      <c r="BW509" s="393"/>
      <c r="BX509" s="393"/>
      <c r="BY509" s="393"/>
      <c r="BZ509" s="393"/>
      <c r="CA509" s="393"/>
      <c r="CB509" s="393"/>
      <c r="CC509" s="393"/>
    </row>
    <row r="510" spans="1:81" s="410" customFormat="1" ht="12.75" hidden="1" customHeight="1">
      <c r="A510" s="1165"/>
      <c r="B510" s="393"/>
      <c r="C510" s="583"/>
      <c r="D510" s="393"/>
      <c r="E510" s="393"/>
      <c r="I510" s="393"/>
      <c r="J510" s="393"/>
      <c r="K510" s="393"/>
      <c r="L510" s="393"/>
      <c r="M510" s="393"/>
      <c r="N510" s="393"/>
      <c r="O510" s="393"/>
      <c r="P510" s="393"/>
      <c r="Q510" s="393"/>
      <c r="R510" s="393"/>
      <c r="S510" s="393"/>
      <c r="T510" s="393"/>
      <c r="U510" s="393"/>
      <c r="V510" s="393"/>
      <c r="W510" s="393"/>
      <c r="X510" s="393"/>
      <c r="Y510" s="393"/>
      <c r="Z510" s="393"/>
      <c r="AA510" s="393"/>
      <c r="AB510" s="393"/>
      <c r="AC510" s="393"/>
      <c r="AD510" s="393"/>
      <c r="AE510" s="393"/>
      <c r="AF510" s="393"/>
      <c r="AK510" s="555"/>
      <c r="AL510" s="393"/>
      <c r="AM510" s="393"/>
      <c r="AN510" s="510"/>
      <c r="AO510" s="393" t="s">
        <v>2327</v>
      </c>
      <c r="AP510" s="393">
        <v>5</v>
      </c>
      <c r="AS510" s="393"/>
      <c r="AT510" s="393"/>
      <c r="AU510" s="393"/>
      <c r="AV510" s="393"/>
      <c r="AW510" s="393"/>
      <c r="AX510" s="393"/>
      <c r="AY510" s="393"/>
      <c r="AZ510" s="393"/>
      <c r="BA510" s="393"/>
      <c r="BB510" s="393"/>
      <c r="BC510" s="393"/>
      <c r="BD510" s="393"/>
      <c r="BE510" s="393"/>
      <c r="BF510" s="393"/>
      <c r="BG510" s="393"/>
      <c r="BH510" s="393"/>
      <c r="BI510" s="393"/>
      <c r="BJ510" s="393"/>
      <c r="BK510" s="393"/>
      <c r="BL510" s="393"/>
      <c r="BM510" s="393"/>
      <c r="BN510" s="393"/>
      <c r="BO510" s="393"/>
      <c r="BP510" s="393"/>
      <c r="BQ510" s="393"/>
      <c r="BR510" s="393"/>
      <c r="BS510" s="393"/>
      <c r="BT510" s="393"/>
      <c r="BU510" s="393"/>
      <c r="BV510" s="393"/>
      <c r="BW510" s="393"/>
      <c r="BX510" s="393"/>
      <c r="BY510" s="393"/>
      <c r="BZ510" s="393"/>
      <c r="CA510" s="393"/>
      <c r="CB510" s="393"/>
      <c r="CC510" s="393"/>
    </row>
    <row r="511" spans="1:81" s="385" customFormat="1" ht="12.75" hidden="1" customHeight="1">
      <c r="A511" s="1165"/>
      <c r="B511" s="393"/>
      <c r="C511" s="585"/>
      <c r="D511" s="551"/>
      <c r="E511" s="551"/>
      <c r="F511" s="596" t="s">
        <v>2314</v>
      </c>
      <c r="G511" s="587"/>
      <c r="H511" s="587"/>
      <c r="I511" s="551"/>
      <c r="J511" s="551"/>
      <c r="K511" s="551"/>
      <c r="L511" s="551"/>
      <c r="M511" s="551"/>
      <c r="N511" s="551"/>
      <c r="O511" s="551"/>
      <c r="P511" s="551"/>
      <c r="Q511" s="551"/>
      <c r="R511" s="551"/>
      <c r="S511" s="551"/>
      <c r="T511" s="551"/>
      <c r="U511" s="551"/>
      <c r="V511" s="2394" t="s">
        <v>829</v>
      </c>
      <c r="W511" s="2394"/>
      <c r="X511" s="2394"/>
      <c r="Y511" s="551"/>
      <c r="Z511" s="551"/>
      <c r="AA511" s="551"/>
      <c r="AB511" s="551"/>
      <c r="AC511" s="551"/>
      <c r="AD511" s="551"/>
      <c r="AE511" s="551"/>
      <c r="AF511" s="551"/>
      <c r="AG511" s="604">
        <f>IF(AND($C$495="Yes",$V$498="N/A",$V$500="N/A",$V$505="N/A",$V$509="N/A"),(VLOOKUP($V$511,$BF$494:$BG$496,2,FALSE)),0)</f>
        <v>0</v>
      </c>
      <c r="AH511" s="589" t="s">
        <v>2086</v>
      </c>
      <c r="AI511" s="551"/>
      <c r="AJ511" s="551"/>
      <c r="AK511" s="565"/>
      <c r="AL511" s="393"/>
      <c r="AM511" s="393"/>
      <c r="AN511" s="605"/>
      <c r="AP511" s="431"/>
      <c r="AQ511" s="431"/>
      <c r="AR511" s="431"/>
      <c r="AS511" s="431"/>
      <c r="AT511" s="431"/>
      <c r="AU511" s="431"/>
      <c r="AV511" s="431"/>
      <c r="AW511" s="431"/>
      <c r="AX511" s="431"/>
      <c r="AY511" s="431"/>
      <c r="AZ511" s="431"/>
      <c r="BA511" s="431"/>
      <c r="BB511" s="431"/>
      <c r="BC511" s="431"/>
      <c r="BE511" s="431"/>
      <c r="BF511" s="431"/>
      <c r="BG511" s="431"/>
      <c r="BH511" s="431"/>
      <c r="BI511" s="431"/>
      <c r="BJ511" s="431"/>
      <c r="BK511" s="431"/>
      <c r="BL511" s="431"/>
      <c r="BM511" s="431"/>
      <c r="BN511" s="431"/>
      <c r="BO511" s="431"/>
      <c r="BP511" s="431"/>
      <c r="BQ511" s="431"/>
      <c r="BR511" s="431"/>
    </row>
    <row r="512" spans="1:81" s="385" customFormat="1" ht="12.75" hidden="1" customHeight="1">
      <c r="A512" s="1165"/>
      <c r="B512" s="393"/>
      <c r="C512" s="394"/>
      <c r="D512" s="393"/>
      <c r="E512" s="584"/>
      <c r="F512" s="393"/>
      <c r="G512" s="393"/>
      <c r="H512" s="393"/>
      <c r="I512" s="393"/>
      <c r="J512" s="393"/>
      <c r="K512" s="393"/>
      <c r="L512" s="393"/>
      <c r="M512" s="393"/>
      <c r="N512" s="393"/>
      <c r="O512" s="393"/>
      <c r="P512" s="393"/>
      <c r="Q512" s="393"/>
      <c r="R512" s="393"/>
      <c r="S512" s="393"/>
      <c r="T512" s="393"/>
      <c r="U512" s="393"/>
      <c r="V512" s="393"/>
      <c r="W512" s="393"/>
      <c r="X512" s="393"/>
      <c r="Y512" s="393"/>
      <c r="Z512" s="393"/>
      <c r="AA512" s="393"/>
      <c r="AB512" s="393"/>
      <c r="AC512" s="393"/>
      <c r="AD512" s="393"/>
      <c r="AE512" s="393"/>
      <c r="AF512" s="393"/>
      <c r="AG512" s="393"/>
      <c r="AH512" s="393"/>
      <c r="AI512" s="393"/>
      <c r="AJ512" s="393"/>
      <c r="AK512" s="393"/>
      <c r="AL512" s="393"/>
      <c r="AM512" s="393"/>
      <c r="AN512" s="605"/>
      <c r="AO512" s="606"/>
      <c r="AP512" s="393"/>
      <c r="AQ512" s="393"/>
      <c r="AR512" s="393"/>
      <c r="AS512" s="393"/>
      <c r="AT512" s="393"/>
      <c r="AU512" s="607"/>
      <c r="AV512" s="607"/>
      <c r="AW512" s="607"/>
      <c r="AX512" s="607"/>
      <c r="AY512" s="607"/>
      <c r="AZ512" s="607"/>
      <c r="BA512" s="607"/>
      <c r="BB512" s="431"/>
      <c r="BC512" s="431"/>
      <c r="BE512" s="393"/>
      <c r="BF512" s="393"/>
      <c r="BG512" s="393"/>
      <c r="BH512" s="393"/>
      <c r="BI512" s="393"/>
      <c r="BJ512" s="607"/>
      <c r="BK512" s="607"/>
      <c r="BL512" s="607"/>
      <c r="BM512" s="607"/>
      <c r="BN512" s="607"/>
      <c r="BO512" s="607"/>
      <c r="BP512" s="607"/>
      <c r="BQ512" s="431"/>
      <c r="BR512" s="393"/>
    </row>
    <row r="513" spans="1:81" s="385" customFormat="1" ht="12.75" hidden="1" customHeight="1">
      <c r="A513" s="1165"/>
      <c r="B513" s="393"/>
      <c r="C513" s="537" t="s">
        <v>2328</v>
      </c>
      <c r="D513" s="393"/>
      <c r="E513" s="584"/>
      <c r="F513" s="394"/>
      <c r="G513" s="394"/>
      <c r="H513" s="394"/>
      <c r="I513" s="394"/>
      <c r="J513" s="394"/>
      <c r="K513" s="394"/>
      <c r="L513" s="394"/>
      <c r="M513" s="394"/>
      <c r="N513" s="394"/>
      <c r="O513" s="394"/>
      <c r="P513" s="394"/>
      <c r="Q513" s="394"/>
      <c r="R513" s="394"/>
      <c r="S513" s="394"/>
      <c r="T513" s="394"/>
      <c r="U513" s="394"/>
      <c r="V513" s="394"/>
      <c r="W513" s="394"/>
      <c r="X513" s="394"/>
      <c r="Y513" s="394"/>
      <c r="Z513" s="394"/>
      <c r="AA513" s="394"/>
      <c r="AB513" s="394"/>
      <c r="AC513" s="394"/>
      <c r="AD513" s="393"/>
      <c r="AE513" s="393"/>
      <c r="AF513" s="393"/>
      <c r="AG513" s="394"/>
      <c r="AH513" s="394"/>
      <c r="AI513" s="394"/>
      <c r="AJ513" s="394"/>
      <c r="AK513" s="393"/>
      <c r="AL513" s="393"/>
      <c r="AM513" s="393"/>
      <c r="AN513" s="605"/>
      <c r="AO513" s="606"/>
      <c r="AP513" s="393"/>
      <c r="AQ513" s="393"/>
      <c r="AR513" s="393"/>
      <c r="AS513" s="393"/>
      <c r="AT513" s="393"/>
      <c r="AU513" s="607"/>
      <c r="AV513" s="607"/>
      <c r="AW513" s="607"/>
      <c r="AX513" s="607"/>
      <c r="AY513" s="607"/>
      <c r="AZ513" s="607"/>
      <c r="BA513" s="607"/>
      <c r="BB513" s="431"/>
      <c r="BC513" s="431"/>
      <c r="BE513" s="393"/>
      <c r="BF513" s="393"/>
      <c r="BG513" s="393"/>
      <c r="BH513" s="393"/>
      <c r="BI513" s="393"/>
      <c r="BJ513" s="607"/>
      <c r="BK513" s="607"/>
      <c r="BL513" s="607"/>
      <c r="BM513" s="607"/>
      <c r="BN513" s="607"/>
      <c r="BO513" s="607"/>
      <c r="BP513" s="607"/>
      <c r="BQ513" s="431"/>
      <c r="BR513" s="393"/>
    </row>
    <row r="514" spans="1:81" s="410" customFormat="1" ht="12.75" hidden="1" customHeight="1">
      <c r="A514" s="1165"/>
      <c r="B514" s="393"/>
      <c r="C514" s="2361" t="s">
        <v>829</v>
      </c>
      <c r="D514" s="2362"/>
      <c r="E514" s="582" t="s">
        <v>51</v>
      </c>
      <c r="F514" s="2397" t="s">
        <v>2301</v>
      </c>
      <c r="G514" s="2397"/>
      <c r="H514" s="2397"/>
      <c r="I514" s="2397"/>
      <c r="J514" s="2397"/>
      <c r="K514" s="2397"/>
      <c r="L514" s="2397"/>
      <c r="M514" s="2397"/>
      <c r="N514" s="2397"/>
      <c r="O514" s="2397"/>
      <c r="P514" s="2397"/>
      <c r="Q514" s="2397"/>
      <c r="R514" s="2397"/>
      <c r="S514" s="2397"/>
      <c r="T514" s="2397"/>
      <c r="U514" s="2397"/>
      <c r="V514" s="2397"/>
      <c r="W514" s="2397"/>
      <c r="X514" s="2397"/>
      <c r="Y514" s="2397"/>
      <c r="Z514" s="2397"/>
      <c r="AA514" s="2397"/>
      <c r="AB514" s="2397"/>
      <c r="AC514" s="2397"/>
      <c r="AD514" s="2397"/>
      <c r="AE514" s="2397"/>
      <c r="AF514" s="539"/>
      <c r="AG514" s="541"/>
      <c r="AH514" s="541"/>
      <c r="AI514" s="541"/>
      <c r="AJ514" s="541"/>
      <c r="AK514" s="568"/>
      <c r="AL514" s="393"/>
      <c r="AM514" s="393"/>
      <c r="AN514" s="380"/>
      <c r="AO514" s="23"/>
      <c r="AP514" s="393"/>
      <c r="AQ514" s="393"/>
      <c r="AR514" s="393"/>
      <c r="AS514" s="393"/>
      <c r="AT514" s="393"/>
      <c r="AU514" s="608"/>
      <c r="AV514" s="608"/>
      <c r="AW514" s="608"/>
      <c r="AX514" s="608"/>
      <c r="AY514" s="608"/>
      <c r="AZ514" s="608"/>
      <c r="BA514" s="608"/>
      <c r="BB514" s="393"/>
      <c r="BC514" s="393"/>
      <c r="BD514" s="382"/>
      <c r="BE514" s="393"/>
      <c r="BF514" s="393"/>
      <c r="BG514" s="393"/>
      <c r="BH514" s="393"/>
      <c r="BI514" s="393"/>
      <c r="BJ514" s="608"/>
      <c r="BK514" s="608"/>
      <c r="BL514" s="608"/>
      <c r="BM514" s="608"/>
      <c r="BN514" s="608"/>
      <c r="BO514" s="608"/>
      <c r="BP514" s="608"/>
      <c r="BQ514" s="393"/>
      <c r="BR514" s="393"/>
      <c r="BS514" s="382"/>
      <c r="BT514" s="382"/>
      <c r="BU514" s="382"/>
      <c r="BV514" s="382"/>
      <c r="BW514" s="382"/>
      <c r="BX514" s="382"/>
      <c r="BY514" s="382"/>
      <c r="BZ514" s="382"/>
      <c r="CA514" s="382"/>
      <c r="CB514" s="382"/>
      <c r="CC514" s="382"/>
    </row>
    <row r="515" spans="1:81" s="410" customFormat="1" ht="12.75" hidden="1" customHeight="1">
      <c r="A515" s="1165"/>
      <c r="B515" s="393"/>
      <c r="C515" s="583"/>
      <c r="D515" s="393"/>
      <c r="E515" s="584"/>
      <c r="F515" s="2398"/>
      <c r="G515" s="2398"/>
      <c r="H515" s="2398"/>
      <c r="I515" s="2398"/>
      <c r="J515" s="2398"/>
      <c r="K515" s="2398"/>
      <c r="L515" s="2398"/>
      <c r="M515" s="2398"/>
      <c r="N515" s="2398"/>
      <c r="O515" s="2398"/>
      <c r="P515" s="2398"/>
      <c r="Q515" s="2398"/>
      <c r="R515" s="2398"/>
      <c r="S515" s="2398"/>
      <c r="T515" s="2398"/>
      <c r="U515" s="2398"/>
      <c r="V515" s="2398"/>
      <c r="W515" s="2398"/>
      <c r="X515" s="2398"/>
      <c r="Y515" s="2398"/>
      <c r="Z515" s="2398"/>
      <c r="AA515" s="2398"/>
      <c r="AB515" s="2398"/>
      <c r="AC515" s="2398"/>
      <c r="AD515" s="2398"/>
      <c r="AE515" s="2398"/>
      <c r="AF515" s="393"/>
      <c r="AG515" s="394"/>
      <c r="AH515" s="394"/>
      <c r="AI515" s="394"/>
      <c r="AJ515" s="394"/>
      <c r="AK515" s="555"/>
      <c r="AL515" s="393"/>
      <c r="AM515" s="393"/>
      <c r="AN515" s="380"/>
      <c r="AO515" s="23"/>
      <c r="AP515" s="609"/>
      <c r="AQ515" s="609"/>
      <c r="AR515" s="609"/>
      <c r="AS515" s="1165"/>
      <c r="AT515" s="393"/>
      <c r="AU515" s="610"/>
      <c r="AV515" s="610"/>
      <c r="AW515" s="610"/>
      <c r="AX515" s="610"/>
      <c r="AY515" s="610"/>
      <c r="AZ515" s="610"/>
      <c r="BA515" s="610"/>
      <c r="BB515" s="11"/>
      <c r="BC515" s="11"/>
      <c r="BD515" s="382"/>
      <c r="BE515" s="609"/>
      <c r="BF515" s="609"/>
      <c r="BG515" s="609"/>
      <c r="BH515" s="1165"/>
      <c r="BI515" s="393"/>
      <c r="BJ515" s="611"/>
      <c r="BK515" s="610"/>
      <c r="BL515" s="610"/>
      <c r="BM515" s="610"/>
      <c r="BN515" s="610"/>
      <c r="BO515" s="610"/>
      <c r="BP515" s="610"/>
      <c r="BQ515" s="11"/>
      <c r="BR515" s="393"/>
      <c r="BS515" s="382"/>
      <c r="BT515" s="382"/>
      <c r="BU515" s="382"/>
      <c r="BV515" s="382"/>
      <c r="BW515" s="382"/>
      <c r="BX515" s="382"/>
      <c r="BY515" s="382"/>
      <c r="BZ515" s="382"/>
      <c r="CA515" s="382"/>
      <c r="CB515" s="382"/>
      <c r="CC515" s="382"/>
    </row>
    <row r="516" spans="1:81" s="410" customFormat="1" ht="12.75" hidden="1" customHeight="1">
      <c r="A516" s="1165"/>
      <c r="B516" s="393"/>
      <c r="C516" s="585"/>
      <c r="D516" s="551"/>
      <c r="E516" s="586"/>
      <c r="F516" s="2390" t="s">
        <v>829</v>
      </c>
      <c r="G516" s="2390"/>
      <c r="H516" s="2390"/>
      <c r="I516" s="2390"/>
      <c r="J516" s="2390"/>
      <c r="K516" s="2390"/>
      <c r="L516" s="2390"/>
      <c r="M516" s="2390"/>
      <c r="N516" s="2390"/>
      <c r="O516" s="2390"/>
      <c r="P516" s="2390"/>
      <c r="Q516" s="2390"/>
      <c r="R516" s="2390"/>
      <c r="S516" s="2390"/>
      <c r="T516" s="2390"/>
      <c r="U516" s="2390"/>
      <c r="V516" s="2390"/>
      <c r="W516" s="2390"/>
      <c r="X516" s="2390"/>
      <c r="Y516" s="2390"/>
      <c r="Z516" s="2390"/>
      <c r="AA516" s="587"/>
      <c r="AB516" s="485"/>
      <c r="AC516" s="485"/>
      <c r="AD516" s="551"/>
      <c r="AE516" s="551"/>
      <c r="AF516" s="551"/>
      <c r="AG516" s="588">
        <f>IF($C$514="Yes",(VLOOKUP($F$516,$AO$484:$AP$492,2,FALSE)),0)</f>
        <v>0</v>
      </c>
      <c r="AH516" s="589" t="s">
        <v>2086</v>
      </c>
      <c r="AI516" s="588"/>
      <c r="AJ516" s="485"/>
      <c r="AK516" s="565"/>
      <c r="AL516" s="393"/>
      <c r="AM516" s="393"/>
      <c r="AN516" s="380"/>
      <c r="AO516" s="23"/>
      <c r="AP516" s="609"/>
      <c r="AQ516" s="609"/>
      <c r="AR516" s="609"/>
      <c r="AS516" s="1165"/>
      <c r="AT516" s="393"/>
      <c r="AU516" s="610"/>
      <c r="AV516" s="610"/>
      <c r="AW516" s="610"/>
      <c r="AX516" s="610"/>
      <c r="AY516" s="610"/>
      <c r="AZ516" s="610"/>
      <c r="BA516" s="610"/>
      <c r="BB516" s="11"/>
      <c r="BC516" s="11"/>
      <c r="BD516" s="382"/>
      <c r="BE516" s="609"/>
      <c r="BF516" s="609"/>
      <c r="BG516" s="609"/>
      <c r="BH516" s="1165"/>
      <c r="BI516" s="393"/>
      <c r="BJ516" s="611"/>
      <c r="BK516" s="610"/>
      <c r="BL516" s="610"/>
      <c r="BM516" s="610"/>
      <c r="BN516" s="610"/>
      <c r="BO516" s="610"/>
      <c r="BP516" s="610"/>
      <c r="BQ516" s="11"/>
      <c r="BR516" s="393"/>
      <c r="BS516" s="382"/>
      <c r="BT516" s="382"/>
      <c r="BU516" s="382"/>
      <c r="BV516" s="382"/>
      <c r="BW516" s="382"/>
      <c r="BX516" s="382"/>
      <c r="BY516" s="382"/>
      <c r="BZ516" s="382"/>
      <c r="CA516" s="382"/>
      <c r="CB516" s="382"/>
      <c r="CC516" s="382"/>
    </row>
    <row r="517" spans="1:81" s="410" customFormat="1" ht="12.75" hidden="1" customHeight="1">
      <c r="A517" s="1165"/>
      <c r="B517" s="393"/>
      <c r="C517" s="537"/>
      <c r="D517" s="393"/>
      <c r="E517" s="584"/>
      <c r="F517" s="394"/>
      <c r="G517" s="394"/>
      <c r="H517" s="394"/>
      <c r="I517" s="394"/>
      <c r="J517" s="394"/>
      <c r="K517" s="394"/>
      <c r="L517" s="394"/>
      <c r="M517" s="394"/>
      <c r="N517" s="394"/>
      <c r="O517" s="394"/>
      <c r="P517" s="394"/>
      <c r="Q517" s="394"/>
      <c r="R517" s="394"/>
      <c r="S517" s="394"/>
      <c r="T517" s="394"/>
      <c r="U517" s="394"/>
      <c r="V517" s="394"/>
      <c r="W517" s="394"/>
      <c r="X517" s="394"/>
      <c r="Y517" s="394"/>
      <c r="Z517" s="394"/>
      <c r="AA517" s="394"/>
      <c r="AB517" s="394"/>
      <c r="AC517" s="394"/>
      <c r="AD517" s="393"/>
      <c r="AE517" s="393"/>
      <c r="AF517" s="393"/>
      <c r="AG517" s="394"/>
      <c r="AH517" s="394"/>
      <c r="AI517" s="394"/>
      <c r="AJ517" s="394"/>
      <c r="AK517" s="393"/>
      <c r="AL517" s="393"/>
      <c r="AM517" s="393"/>
      <c r="AN517" s="380"/>
      <c r="AO517" s="23"/>
      <c r="AP517" s="609"/>
      <c r="AQ517" s="609"/>
      <c r="AR517" s="609"/>
      <c r="AS517" s="1165"/>
      <c r="AT517" s="393"/>
      <c r="AU517" s="610"/>
      <c r="AV517" s="610"/>
      <c r="AW517" s="610"/>
      <c r="AX517" s="610"/>
      <c r="AY517" s="610"/>
      <c r="AZ517" s="610"/>
      <c r="BA517" s="610"/>
      <c r="BB517" s="11"/>
      <c r="BC517" s="11"/>
      <c r="BD517" s="382"/>
      <c r="BE517" s="609"/>
      <c r="BF517" s="609"/>
      <c r="BG517" s="609"/>
      <c r="BH517" s="1165"/>
      <c r="BI517" s="393"/>
      <c r="BJ517" s="611"/>
      <c r="BK517" s="610"/>
      <c r="BL517" s="610"/>
      <c r="BM517" s="610"/>
      <c r="BN517" s="610"/>
      <c r="BO517" s="610"/>
      <c r="BP517" s="610"/>
      <c r="BQ517" s="11"/>
      <c r="BR517" s="393"/>
      <c r="BS517" s="382"/>
      <c r="BT517" s="382"/>
      <c r="BU517" s="382"/>
      <c r="BV517" s="382"/>
      <c r="BW517" s="382"/>
      <c r="BX517" s="382"/>
      <c r="BY517" s="382"/>
      <c r="BZ517" s="382"/>
      <c r="CA517" s="382"/>
      <c r="CB517" s="382"/>
      <c r="CC517" s="382"/>
    </row>
    <row r="518" spans="1:81" s="410" customFormat="1" ht="12.75" hidden="1" customHeight="1">
      <c r="A518" s="393"/>
      <c r="B518" s="393"/>
      <c r="C518" s="2361" t="s">
        <v>829</v>
      </c>
      <c r="D518" s="2362"/>
      <c r="E518" s="582" t="s">
        <v>53</v>
      </c>
      <c r="F518" s="2391" t="s">
        <v>2329</v>
      </c>
      <c r="G518" s="2391"/>
      <c r="H518" s="2391"/>
      <c r="I518" s="2391"/>
      <c r="J518" s="2391"/>
      <c r="K518" s="2391"/>
      <c r="L518" s="2391"/>
      <c r="M518" s="2391"/>
      <c r="N518" s="2391"/>
      <c r="O518" s="2391"/>
      <c r="P518" s="2391"/>
      <c r="Q518" s="2391"/>
      <c r="R518" s="2391"/>
      <c r="S518" s="2391"/>
      <c r="T518" s="2391"/>
      <c r="U518" s="2391"/>
      <c r="V518" s="2391"/>
      <c r="W518" s="2391"/>
      <c r="X518" s="2391"/>
      <c r="Y518" s="2391"/>
      <c r="Z518" s="2391"/>
      <c r="AA518" s="2391"/>
      <c r="AB518" s="2391"/>
      <c r="AC518" s="2391"/>
      <c r="AD518" s="2391"/>
      <c r="AE518" s="2391"/>
      <c r="AF518" s="539"/>
      <c r="AG518" s="478"/>
      <c r="AH518" s="478"/>
      <c r="AI518" s="478"/>
      <c r="AJ518" s="478"/>
      <c r="AK518" s="568"/>
      <c r="AL518" s="393"/>
      <c r="AM518" s="393"/>
      <c r="AN518" s="380"/>
      <c r="AO518" s="23"/>
      <c r="AP518" s="609"/>
      <c r="AQ518" s="609"/>
      <c r="AR518" s="609"/>
      <c r="AS518" s="1165"/>
      <c r="AT518" s="393"/>
      <c r="AU518" s="610"/>
      <c r="AV518" s="610"/>
      <c r="AW518" s="610"/>
      <c r="AX518" s="610"/>
      <c r="AY518" s="610"/>
      <c r="AZ518" s="610"/>
      <c r="BA518" s="610"/>
      <c r="BB518" s="11"/>
      <c r="BC518" s="11"/>
      <c r="BD518" s="382"/>
      <c r="BE518" s="609"/>
      <c r="BF518" s="609"/>
      <c r="BG518" s="609"/>
      <c r="BH518" s="1165"/>
      <c r="BI518" s="393"/>
      <c r="BJ518" s="611"/>
      <c r="BK518" s="610"/>
      <c r="BL518" s="610"/>
      <c r="BM518" s="610"/>
      <c r="BN518" s="610"/>
      <c r="BO518" s="610"/>
      <c r="BP518" s="610"/>
      <c r="BQ518" s="11"/>
      <c r="BR518" s="393"/>
      <c r="BS518" s="382"/>
      <c r="BT518" s="382"/>
      <c r="BU518" s="382"/>
      <c r="BV518" s="382"/>
      <c r="BW518" s="382"/>
      <c r="BX518" s="382"/>
      <c r="BY518" s="382"/>
      <c r="BZ518" s="382"/>
      <c r="CA518" s="382"/>
      <c r="CB518" s="382"/>
      <c r="CC518" s="382"/>
    </row>
    <row r="519" spans="1:81" s="410" customFormat="1" ht="12.75" hidden="1" customHeight="1">
      <c r="A519" s="393"/>
      <c r="B519" s="393"/>
      <c r="C519" s="583"/>
      <c r="D519" s="393"/>
      <c r="E519" s="584"/>
      <c r="F519" s="2392"/>
      <c r="G519" s="2392"/>
      <c r="H519" s="2392"/>
      <c r="I519" s="2392"/>
      <c r="J519" s="2392"/>
      <c r="K519" s="2392"/>
      <c r="L519" s="2392"/>
      <c r="M519" s="2392"/>
      <c r="N519" s="2392"/>
      <c r="O519" s="2392"/>
      <c r="P519" s="2392"/>
      <c r="Q519" s="2392"/>
      <c r="R519" s="2392"/>
      <c r="S519" s="2392"/>
      <c r="T519" s="2392"/>
      <c r="U519" s="2392"/>
      <c r="V519" s="2392"/>
      <c r="W519" s="2392"/>
      <c r="X519" s="2392"/>
      <c r="Y519" s="2392"/>
      <c r="Z519" s="2392"/>
      <c r="AA519" s="2392"/>
      <c r="AB519" s="2392"/>
      <c r="AC519" s="2392"/>
      <c r="AD519" s="2392"/>
      <c r="AE519" s="2392"/>
      <c r="AF519" s="393"/>
      <c r="AG519" s="394"/>
      <c r="AH519" s="394"/>
      <c r="AI519" s="394"/>
      <c r="AJ519" s="394"/>
      <c r="AK519" s="555"/>
      <c r="AL519" s="393"/>
      <c r="AM519" s="393"/>
      <c r="AN519" s="380"/>
      <c r="AO519" s="23"/>
      <c r="AP519" s="609"/>
      <c r="AQ519" s="609"/>
      <c r="AR519" s="609"/>
      <c r="AS519" s="1165"/>
      <c r="AT519" s="393"/>
      <c r="AU519" s="610"/>
      <c r="AV519" s="610"/>
      <c r="AW519" s="610"/>
      <c r="AX519" s="610"/>
      <c r="AY519" s="610"/>
      <c r="AZ519" s="610"/>
      <c r="BA519" s="610"/>
      <c r="BB519" s="11"/>
      <c r="BC519" s="11"/>
      <c r="BD519" s="382"/>
      <c r="BE519" s="609"/>
      <c r="BF519" s="609"/>
      <c r="BG519" s="609"/>
      <c r="BH519" s="1165"/>
      <c r="BI519" s="393"/>
      <c r="BJ519" s="611"/>
      <c r="BK519" s="610"/>
      <c r="BL519" s="610"/>
      <c r="BM519" s="610"/>
      <c r="BN519" s="610"/>
      <c r="BO519" s="610"/>
      <c r="BP519" s="610"/>
      <c r="BQ519" s="11"/>
      <c r="BR519" s="393"/>
      <c r="BS519" s="382"/>
      <c r="BT519" s="382"/>
      <c r="BU519" s="382"/>
      <c r="BV519" s="382"/>
      <c r="BW519" s="382"/>
      <c r="BX519" s="382"/>
      <c r="BY519" s="382"/>
      <c r="BZ519" s="382"/>
      <c r="CA519" s="382"/>
      <c r="CB519" s="382"/>
      <c r="CC519" s="382"/>
    </row>
    <row r="520" spans="1:81" s="410" customFormat="1" ht="12.75" hidden="1" customHeight="1">
      <c r="A520" s="393"/>
      <c r="B520" s="393"/>
      <c r="C520" s="562"/>
      <c r="D520" s="393"/>
      <c r="E520" s="393"/>
      <c r="F520" s="603" t="s">
        <v>2330</v>
      </c>
      <c r="G520" s="394"/>
      <c r="H520" s="394"/>
      <c r="I520" s="394"/>
      <c r="J520" s="394"/>
      <c r="K520" s="394"/>
      <c r="L520" s="394"/>
      <c r="M520" s="394"/>
      <c r="N520" s="394"/>
      <c r="O520" s="394"/>
      <c r="P520" s="394"/>
      <c r="Q520" s="394"/>
      <c r="R520" s="394"/>
      <c r="S520" s="394"/>
      <c r="T520" s="394"/>
      <c r="U520" s="394"/>
      <c r="V520" s="394"/>
      <c r="W520" s="394"/>
      <c r="X520" s="394"/>
      <c r="Y520" s="394"/>
      <c r="Z520" s="394"/>
      <c r="AA520" s="394"/>
      <c r="AB520" s="394"/>
      <c r="AC520" s="1160"/>
      <c r="AD520" s="393"/>
      <c r="AE520" s="393"/>
      <c r="AF520" s="393"/>
      <c r="AG520" s="447"/>
      <c r="AH520" s="447"/>
      <c r="AI520" s="447"/>
      <c r="AJ520" s="447"/>
      <c r="AK520" s="555"/>
      <c r="AL520" s="393"/>
      <c r="AM520" s="393"/>
      <c r="AN520" s="380"/>
      <c r="AO520" s="382"/>
      <c r="AP520" s="609"/>
      <c r="AQ520" s="609"/>
      <c r="AR520" s="609"/>
      <c r="AS520" s="1165"/>
      <c r="AT520" s="393"/>
      <c r="AU520" s="610"/>
      <c r="AV520" s="610"/>
      <c r="AW520" s="610"/>
      <c r="AX520" s="610"/>
      <c r="AY520" s="610"/>
      <c r="AZ520" s="610"/>
      <c r="BA520" s="610"/>
      <c r="BB520" s="382"/>
      <c r="BC520" s="382"/>
      <c r="BD520" s="382"/>
      <c r="BE520" s="609"/>
      <c r="BF520" s="609"/>
      <c r="BG520" s="609"/>
      <c r="BH520" s="1165"/>
      <c r="BI520" s="393"/>
      <c r="BJ520" s="611"/>
      <c r="BK520" s="610"/>
      <c r="BL520" s="610"/>
      <c r="BM520" s="610"/>
      <c r="BN520" s="610"/>
      <c r="BO520" s="610"/>
      <c r="BP520" s="610"/>
      <c r="BQ520" s="382"/>
      <c r="BR520" s="393"/>
      <c r="BS520" s="382"/>
      <c r="BT520" s="382"/>
      <c r="BU520" s="382"/>
      <c r="BV520" s="382"/>
      <c r="BW520" s="382"/>
      <c r="BX520" s="382"/>
      <c r="BY520" s="382"/>
      <c r="BZ520" s="382"/>
      <c r="CA520" s="382"/>
      <c r="CB520" s="382"/>
      <c r="CC520" s="382"/>
    </row>
    <row r="521" spans="1:81" s="410" customFormat="1" hidden="1">
      <c r="A521" s="393"/>
      <c r="B521" s="393"/>
      <c r="C521" s="585"/>
      <c r="D521" s="551"/>
      <c r="E521" s="586"/>
      <c r="F521" s="2393" t="s">
        <v>829</v>
      </c>
      <c r="G521" s="2393"/>
      <c r="H521" s="2393"/>
      <c r="I521" s="485"/>
      <c r="J521" s="485"/>
      <c r="K521" s="485"/>
      <c r="L521" s="485"/>
      <c r="M521" s="485"/>
      <c r="N521" s="485"/>
      <c r="O521" s="485"/>
      <c r="P521" s="485"/>
      <c r="Q521" s="485"/>
      <c r="R521" s="485"/>
      <c r="S521" s="485"/>
      <c r="T521" s="485"/>
      <c r="U521" s="485"/>
      <c r="V521" s="485"/>
      <c r="W521" s="485"/>
      <c r="X521" s="485"/>
      <c r="Y521" s="485"/>
      <c r="Z521" s="485"/>
      <c r="AA521" s="485"/>
      <c r="AB521" s="485"/>
      <c r="AC521" s="485"/>
      <c r="AD521" s="551"/>
      <c r="AE521" s="551"/>
      <c r="AF521" s="551"/>
      <c r="AG521" s="588">
        <f>IF($C$518="Yes",(VLOOKUP($F$521,$AO$494:$AP$496,2,FALSE)),0)</f>
        <v>0</v>
      </c>
      <c r="AH521" s="589" t="s">
        <v>2086</v>
      </c>
      <c r="AI521" s="485"/>
      <c r="AJ521" s="485"/>
      <c r="AK521" s="565"/>
      <c r="AL521" s="393"/>
      <c r="AM521" s="393"/>
      <c r="AN521" s="380"/>
      <c r="AO521" s="382"/>
      <c r="AP521" s="609"/>
      <c r="AQ521" s="609"/>
      <c r="AR521" s="609"/>
      <c r="AS521" s="608"/>
      <c r="AT521" s="393"/>
      <c r="AU521" s="610"/>
      <c r="AV521" s="610"/>
      <c r="AW521" s="610"/>
      <c r="AX521" s="610"/>
      <c r="AY521" s="610"/>
      <c r="AZ521" s="610"/>
      <c r="BA521" s="610"/>
      <c r="BB521" s="382"/>
      <c r="BC521" s="382"/>
      <c r="BD521" s="382"/>
      <c r="BE521" s="609"/>
      <c r="BF521" s="609"/>
      <c r="BG521" s="609"/>
      <c r="BH521" s="608"/>
      <c r="BI521" s="393"/>
      <c r="BJ521" s="611"/>
      <c r="BK521" s="610"/>
      <c r="BL521" s="610"/>
      <c r="BM521" s="610"/>
      <c r="BN521" s="610"/>
      <c r="BO521" s="610"/>
      <c r="BP521" s="610"/>
      <c r="BQ521" s="382"/>
      <c r="BR521" s="393"/>
      <c r="BS521" s="382"/>
      <c r="BT521" s="382"/>
      <c r="BU521" s="382"/>
      <c r="BV521" s="382"/>
      <c r="BW521" s="382"/>
      <c r="BX521" s="382"/>
      <c r="BY521" s="382"/>
      <c r="BZ521" s="382"/>
      <c r="CA521" s="382"/>
      <c r="CB521" s="382"/>
      <c r="CC521" s="382"/>
    </row>
    <row r="522" spans="1:81" s="410" customFormat="1" hidden="1">
      <c r="A522" s="394"/>
      <c r="B522" s="394"/>
      <c r="C522" s="394"/>
      <c r="D522" s="394"/>
      <c r="E522" s="394"/>
      <c r="F522" s="394"/>
      <c r="G522" s="394"/>
      <c r="H522" s="394"/>
      <c r="I522" s="394"/>
      <c r="J522" s="394"/>
      <c r="K522" s="394"/>
      <c r="L522" s="394"/>
      <c r="M522" s="394"/>
      <c r="N522" s="394"/>
      <c r="O522" s="394"/>
      <c r="P522" s="394"/>
      <c r="Q522" s="394"/>
      <c r="R522" s="394"/>
      <c r="S522" s="394"/>
      <c r="T522" s="394"/>
      <c r="U522" s="394"/>
      <c r="V522" s="394"/>
      <c r="W522" s="394"/>
      <c r="X522" s="394"/>
      <c r="Y522" s="394"/>
      <c r="Z522" s="394"/>
      <c r="AA522" s="394"/>
      <c r="AB522" s="394"/>
      <c r="AC522" s="394"/>
      <c r="AD522" s="394"/>
      <c r="AE522" s="393"/>
      <c r="AF522" s="393"/>
      <c r="AG522" s="447"/>
      <c r="AH522" s="1155"/>
      <c r="AI522" s="394"/>
      <c r="AJ522" s="394"/>
      <c r="AK522" s="393"/>
      <c r="AL522" s="393"/>
      <c r="AM522" s="393"/>
      <c r="AN522" s="380"/>
      <c r="AO522" s="382"/>
      <c r="AP522" s="609"/>
      <c r="AQ522" s="609"/>
      <c r="AR522" s="609"/>
      <c r="AS522" s="608"/>
      <c r="AT522" s="393"/>
      <c r="AU522" s="610"/>
      <c r="AV522" s="610"/>
      <c r="AW522" s="610"/>
      <c r="AX522" s="610"/>
      <c r="AY522" s="610"/>
      <c r="AZ522" s="610"/>
      <c r="BA522" s="610"/>
      <c r="BB522" s="382"/>
      <c r="BC522" s="382"/>
      <c r="BD522" s="382"/>
      <c r="BE522" s="609"/>
      <c r="BF522" s="609"/>
      <c r="BG522" s="609"/>
      <c r="BH522" s="608"/>
      <c r="BI522" s="393"/>
      <c r="BJ522" s="611"/>
      <c r="BK522" s="610"/>
      <c r="BL522" s="610"/>
      <c r="BM522" s="610"/>
      <c r="BN522" s="610"/>
      <c r="BO522" s="610"/>
      <c r="BP522" s="610"/>
      <c r="BQ522" s="382"/>
      <c r="BR522" s="393"/>
      <c r="BS522" s="382"/>
      <c r="BT522" s="382"/>
      <c r="BU522" s="382"/>
      <c r="BV522" s="382"/>
      <c r="BW522" s="382"/>
      <c r="BX522" s="382"/>
      <c r="BY522" s="382"/>
      <c r="BZ522" s="382"/>
      <c r="CA522" s="382"/>
      <c r="CB522" s="382"/>
      <c r="CC522" s="382"/>
    </row>
    <row r="523" spans="1:81" s="410" customFormat="1" hidden="1">
      <c r="A523" s="393"/>
      <c r="B523" s="393"/>
      <c r="C523" s="2361" t="s">
        <v>829</v>
      </c>
      <c r="D523" s="2362"/>
      <c r="E523" s="582" t="s">
        <v>2331</v>
      </c>
      <c r="F523" s="601" t="s">
        <v>2332</v>
      </c>
      <c r="G523" s="478"/>
      <c r="H523" s="478"/>
      <c r="I523" s="478"/>
      <c r="J523" s="478"/>
      <c r="K523" s="478"/>
      <c r="L523" s="478"/>
      <c r="M523" s="478"/>
      <c r="N523" s="478"/>
      <c r="O523" s="478"/>
      <c r="P523" s="478"/>
      <c r="Q523" s="478"/>
      <c r="R523" s="478"/>
      <c r="S523" s="478"/>
      <c r="T523" s="478"/>
      <c r="U523" s="478"/>
      <c r="V523" s="478"/>
      <c r="W523" s="478"/>
      <c r="X523" s="478"/>
      <c r="Y523" s="478"/>
      <c r="Z523" s="478"/>
      <c r="AA523" s="478"/>
      <c r="AB523" s="478"/>
      <c r="AC523" s="612"/>
      <c r="AD523" s="539"/>
      <c r="AE523" s="539"/>
      <c r="AF523" s="539"/>
      <c r="AG523" s="613"/>
      <c r="AH523" s="613"/>
      <c r="AI523" s="613"/>
      <c r="AJ523" s="613"/>
      <c r="AK523" s="568"/>
      <c r="AL523" s="393"/>
      <c r="AM523" s="393"/>
      <c r="AN523" s="380"/>
      <c r="AO523" s="382"/>
      <c r="AP523" s="609"/>
      <c r="AQ523" s="609"/>
      <c r="AR523" s="609"/>
      <c r="AS523" s="608"/>
      <c r="AT523" s="393"/>
      <c r="AU523" s="610"/>
      <c r="AV523" s="610"/>
      <c r="AW523" s="610"/>
      <c r="AX523" s="610"/>
      <c r="AY523" s="610"/>
      <c r="AZ523" s="610"/>
      <c r="BA523" s="610"/>
      <c r="BB523" s="382"/>
      <c r="BC523" s="382"/>
      <c r="BD523" s="382"/>
      <c r="BE523" s="609"/>
      <c r="BF523" s="609"/>
      <c r="BG523" s="609"/>
      <c r="BH523" s="608"/>
      <c r="BI523" s="393"/>
      <c r="BJ523" s="611"/>
      <c r="BK523" s="610"/>
      <c r="BL523" s="610"/>
      <c r="BM523" s="610"/>
      <c r="BN523" s="610"/>
      <c r="BO523" s="610"/>
      <c r="BP523" s="610"/>
      <c r="BQ523" s="382"/>
      <c r="BR523" s="393"/>
      <c r="BS523" s="382"/>
      <c r="BT523" s="382"/>
      <c r="BU523" s="382"/>
      <c r="BV523" s="382"/>
      <c r="BW523" s="382"/>
      <c r="BX523" s="382"/>
      <c r="BY523" s="382"/>
      <c r="BZ523" s="382"/>
      <c r="CA523" s="382"/>
      <c r="CB523" s="382"/>
      <c r="CC523" s="382"/>
    </row>
    <row r="524" spans="1:81" s="410" customFormat="1" hidden="1">
      <c r="A524" s="393"/>
      <c r="B524" s="393"/>
      <c r="C524" s="583"/>
      <c r="D524" s="393"/>
      <c r="E524" s="584"/>
      <c r="F524" s="394"/>
      <c r="G524" s="394"/>
      <c r="H524" s="394"/>
      <c r="I524" s="394"/>
      <c r="J524" s="394"/>
      <c r="K524" s="394"/>
      <c r="L524" s="394"/>
      <c r="M524" s="394"/>
      <c r="N524" s="394"/>
      <c r="O524" s="394"/>
      <c r="P524" s="394"/>
      <c r="Q524" s="394"/>
      <c r="R524" s="394"/>
      <c r="S524" s="394"/>
      <c r="T524" s="394"/>
      <c r="U524" s="394"/>
      <c r="V524" s="394"/>
      <c r="W524" s="394"/>
      <c r="X524" s="394"/>
      <c r="Y524" s="394"/>
      <c r="Z524" s="394"/>
      <c r="AA524" s="394"/>
      <c r="AB524" s="394"/>
      <c r="AC524" s="394"/>
      <c r="AD524" s="393"/>
      <c r="AE524" s="393"/>
      <c r="AF524" s="393"/>
      <c r="AG524" s="394"/>
      <c r="AH524" s="394"/>
      <c r="AI524" s="394"/>
      <c r="AJ524" s="394"/>
      <c r="AK524" s="555"/>
      <c r="AL524" s="393"/>
      <c r="AM524" s="393"/>
      <c r="AN524" s="380"/>
      <c r="AO524" s="382"/>
      <c r="AP524" s="609"/>
      <c r="AQ524" s="609"/>
      <c r="AR524" s="609"/>
      <c r="AS524" s="608"/>
      <c r="AT524" s="393"/>
      <c r="AU524" s="610"/>
      <c r="AV524" s="610"/>
      <c r="AW524" s="610"/>
      <c r="AX524" s="610"/>
      <c r="AY524" s="610"/>
      <c r="AZ524" s="610"/>
      <c r="BA524" s="610"/>
      <c r="BB524" s="382"/>
      <c r="BC524" s="382"/>
      <c r="BD524" s="382"/>
      <c r="BE524" s="609"/>
      <c r="BF524" s="609"/>
      <c r="BG524" s="609"/>
      <c r="BH524" s="608"/>
      <c r="BI524" s="393"/>
      <c r="BJ524" s="611"/>
      <c r="BK524" s="610"/>
      <c r="BL524" s="610"/>
      <c r="BM524" s="610"/>
      <c r="BN524" s="610"/>
      <c r="BO524" s="610"/>
      <c r="BP524" s="610"/>
      <c r="BQ524" s="382"/>
      <c r="BR524" s="11"/>
      <c r="BS524" s="382"/>
      <c r="BT524" s="382"/>
      <c r="BU524" s="382"/>
      <c r="BV524" s="382"/>
      <c r="BW524" s="382"/>
      <c r="BX524" s="382"/>
      <c r="BY524" s="382"/>
      <c r="BZ524" s="382"/>
      <c r="CA524" s="382"/>
      <c r="CB524" s="382"/>
      <c r="CC524" s="382"/>
    </row>
    <row r="525" spans="1:81" s="410" customFormat="1" hidden="1">
      <c r="A525" s="393"/>
      <c r="B525" s="393"/>
      <c r="C525" s="2419"/>
      <c r="D525" s="2363"/>
      <c r="E525" s="593"/>
      <c r="F525" s="394" t="s">
        <v>2333</v>
      </c>
      <c r="G525" s="394"/>
      <c r="H525" s="394"/>
      <c r="I525" s="394"/>
      <c r="J525" s="394"/>
      <c r="K525" s="394"/>
      <c r="L525" s="394"/>
      <c r="M525" s="394"/>
      <c r="N525" s="394"/>
      <c r="O525" s="394"/>
      <c r="P525" s="394"/>
      <c r="Q525" s="394"/>
      <c r="R525" s="394"/>
      <c r="S525" s="394"/>
      <c r="T525" s="394"/>
      <c r="U525" s="394"/>
      <c r="V525" s="394"/>
      <c r="W525" s="394"/>
      <c r="X525" s="394"/>
      <c r="Y525" s="394"/>
      <c r="Z525" s="394"/>
      <c r="AA525" s="394"/>
      <c r="AB525" s="394"/>
      <c r="AC525" s="1160"/>
      <c r="AD525" s="393"/>
      <c r="AE525" s="393"/>
      <c r="AF525" s="393"/>
      <c r="AG525" s="447">
        <f>IF($C$523="Yes",(VLOOKUP($G$526,$AO$501:$AP$504,2,FALSE)),0)</f>
        <v>0</v>
      </c>
      <c r="AH525" s="1155" t="s">
        <v>2086</v>
      </c>
      <c r="AI525" s="394"/>
      <c r="AJ525" s="447"/>
      <c r="AK525" s="555"/>
      <c r="AL525" s="393"/>
      <c r="AM525" s="393"/>
      <c r="AN525" s="380"/>
      <c r="AO525" s="382"/>
      <c r="AP525" s="609"/>
      <c r="AQ525" s="609"/>
      <c r="AR525" s="609"/>
      <c r="AS525" s="608"/>
      <c r="AT525" s="393"/>
      <c r="AU525" s="610"/>
      <c r="AV525" s="610"/>
      <c r="AW525" s="610"/>
      <c r="AX525" s="610"/>
      <c r="AY525" s="610"/>
      <c r="AZ525" s="610"/>
      <c r="BA525" s="610"/>
      <c r="BB525" s="382"/>
      <c r="BC525" s="382"/>
      <c r="BD525" s="382"/>
      <c r="BE525" s="609"/>
      <c r="BF525" s="609"/>
      <c r="BG525" s="609"/>
      <c r="BH525" s="608"/>
      <c r="BI525" s="393"/>
      <c r="BJ525" s="611"/>
      <c r="BK525" s="610"/>
      <c r="BL525" s="610"/>
      <c r="BM525" s="610"/>
      <c r="BN525" s="610"/>
      <c r="BO525" s="610"/>
      <c r="BP525" s="610"/>
      <c r="BQ525" s="382"/>
      <c r="BR525" s="393"/>
      <c r="BS525" s="382"/>
      <c r="BT525" s="382"/>
      <c r="BU525" s="382"/>
      <c r="BV525" s="382"/>
      <c r="BW525" s="382"/>
      <c r="BX525" s="382"/>
      <c r="BY525" s="382"/>
      <c r="BZ525" s="382"/>
      <c r="CA525" s="382"/>
      <c r="CB525" s="382"/>
      <c r="CC525" s="382"/>
    </row>
    <row r="526" spans="1:81" s="410" customFormat="1" hidden="1">
      <c r="A526" s="393"/>
      <c r="B526" s="393"/>
      <c r="C526" s="583"/>
      <c r="D526" s="393"/>
      <c r="E526" s="584"/>
      <c r="F526" s="394"/>
      <c r="G526" s="2420" t="s">
        <v>829</v>
      </c>
      <c r="H526" s="2420"/>
      <c r="I526" s="2420"/>
      <c r="J526" s="2420"/>
      <c r="K526" s="2420"/>
      <c r="L526" s="2420"/>
      <c r="M526" s="2420"/>
      <c r="N526" s="2420"/>
      <c r="O526" s="2420"/>
      <c r="P526" s="2420"/>
      <c r="Q526" s="2420"/>
      <c r="R526" s="2420"/>
      <c r="S526" s="2420"/>
      <c r="T526" s="2420"/>
      <c r="U526" s="2420"/>
      <c r="V526" s="2420"/>
      <c r="W526" s="2420"/>
      <c r="X526" s="2420"/>
      <c r="Y526" s="2420"/>
      <c r="Z526" s="2420"/>
      <c r="AA526" s="2420"/>
      <c r="AB526" s="2420"/>
      <c r="AC526" s="2420"/>
      <c r="AD526" s="2420"/>
      <c r="AE526" s="2420"/>
      <c r="AF526" s="2420"/>
      <c r="AG526" s="393"/>
      <c r="AH526" s="393"/>
      <c r="AI526" s="393"/>
      <c r="AJ526" s="394"/>
      <c r="AK526" s="555"/>
      <c r="AL526" s="393"/>
      <c r="AM526" s="393"/>
      <c r="AN526" s="380"/>
      <c r="AO526" s="382"/>
      <c r="AP526" s="609"/>
      <c r="AQ526" s="609"/>
      <c r="AR526" s="609"/>
      <c r="AS526" s="608"/>
      <c r="AT526" s="393"/>
      <c r="AU526" s="610"/>
      <c r="AV526" s="610"/>
      <c r="AW526" s="610"/>
      <c r="AX526" s="610"/>
      <c r="AY526" s="610"/>
      <c r="AZ526" s="610"/>
      <c r="BA526" s="610"/>
      <c r="BB526" s="382"/>
      <c r="BC526" s="382"/>
      <c r="BD526" s="382"/>
      <c r="BE526" s="609"/>
      <c r="BF526" s="609"/>
      <c r="BG526" s="609"/>
      <c r="BH526" s="608"/>
      <c r="BI526" s="393"/>
      <c r="BJ526" s="611"/>
      <c r="BK526" s="610"/>
      <c r="BL526" s="610"/>
      <c r="BM526" s="610"/>
      <c r="BN526" s="610"/>
      <c r="BO526" s="610"/>
      <c r="BP526" s="610"/>
      <c r="BQ526" s="382"/>
      <c r="BR526" s="393"/>
      <c r="BS526" s="382"/>
      <c r="BT526" s="382"/>
      <c r="BU526" s="382"/>
      <c r="BV526" s="382"/>
      <c r="BW526" s="382"/>
      <c r="BX526" s="382"/>
      <c r="BY526" s="382"/>
      <c r="BZ526" s="382"/>
      <c r="CA526" s="382"/>
      <c r="CB526" s="382"/>
      <c r="CC526" s="382"/>
    </row>
    <row r="527" spans="1:81" s="410" customFormat="1" hidden="1">
      <c r="A527" s="393"/>
      <c r="B527" s="393"/>
      <c r="C527" s="554"/>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3"/>
      <c r="AE527" s="393"/>
      <c r="AF527" s="393"/>
      <c r="AG527" s="11"/>
      <c r="AH527" s="11"/>
      <c r="AI527" s="11"/>
      <c r="AJ527" s="11"/>
      <c r="AK527" s="555"/>
      <c r="AL527" s="393"/>
      <c r="AM527" s="393"/>
      <c r="AN527" s="380"/>
      <c r="AO527" s="382"/>
      <c r="AP527" s="609"/>
      <c r="AQ527" s="609"/>
      <c r="AR527" s="609"/>
      <c r="AS527" s="608"/>
      <c r="AT527" s="393"/>
      <c r="AU527" s="610"/>
      <c r="AV527" s="610"/>
      <c r="AW527" s="610"/>
      <c r="AX527" s="610"/>
      <c r="AY527" s="610"/>
      <c r="AZ527" s="610"/>
      <c r="BA527" s="610"/>
      <c r="BB527" s="382"/>
      <c r="BC527" s="382"/>
      <c r="BD527" s="382"/>
      <c r="BE527" s="609"/>
      <c r="BF527" s="609"/>
      <c r="BG527" s="609"/>
      <c r="BH527" s="608"/>
      <c r="BI527" s="393"/>
      <c r="BJ527" s="611"/>
      <c r="BK527" s="610"/>
      <c r="BL527" s="610"/>
      <c r="BM527" s="610"/>
      <c r="BN527" s="610"/>
      <c r="BO527" s="610"/>
      <c r="BP527" s="610"/>
      <c r="BQ527" s="382"/>
      <c r="BR527" s="393"/>
      <c r="BS527" s="382"/>
      <c r="BT527" s="382"/>
      <c r="BU527" s="382"/>
      <c r="BV527" s="382"/>
      <c r="BW527" s="382"/>
      <c r="BX527" s="382"/>
      <c r="BY527" s="382"/>
      <c r="BZ527" s="382"/>
      <c r="CA527" s="382"/>
      <c r="CB527" s="382"/>
      <c r="CC527" s="382"/>
    </row>
    <row r="528" spans="1:81" s="410" customFormat="1" ht="12.75" hidden="1" customHeight="1">
      <c r="A528" s="11"/>
      <c r="B528" s="393"/>
      <c r="C528" s="2421" t="s">
        <v>829</v>
      </c>
      <c r="D528" s="2422"/>
      <c r="F528" s="394" t="s">
        <v>2334</v>
      </c>
      <c r="G528" s="394"/>
      <c r="H528" s="394"/>
      <c r="I528" s="394"/>
      <c r="J528" s="394"/>
      <c r="K528" s="394"/>
      <c r="L528" s="394"/>
      <c r="M528" s="394"/>
      <c r="N528" s="394"/>
      <c r="O528" s="394"/>
      <c r="P528" s="394"/>
      <c r="Q528" s="394"/>
      <c r="R528" s="394"/>
      <c r="S528" s="394"/>
      <c r="T528" s="394"/>
      <c r="U528" s="394"/>
      <c r="V528" s="394"/>
      <c r="W528" s="394"/>
      <c r="X528" s="394"/>
      <c r="Y528" s="394"/>
      <c r="Z528" s="394"/>
      <c r="AA528" s="394"/>
      <c r="AB528" s="394"/>
      <c r="AC528" s="1160"/>
      <c r="AD528" s="393"/>
      <c r="AE528" s="393"/>
      <c r="AF528" s="393"/>
      <c r="AG528" s="447">
        <f>IF(AND($C$528="Yes",$C$523="Yes"),2,0)</f>
        <v>0</v>
      </c>
      <c r="AH528" s="1155" t="s">
        <v>2086</v>
      </c>
      <c r="AI528" s="394"/>
      <c r="AJ528" s="1149"/>
      <c r="AK528" s="555"/>
      <c r="AL528" s="393"/>
      <c r="AM528" s="393"/>
      <c r="AN528" s="380"/>
      <c r="AO528" s="382"/>
      <c r="AP528" s="609"/>
      <c r="AQ528" s="609"/>
      <c r="AR528" s="609"/>
      <c r="AS528" s="608"/>
      <c r="AT528" s="393"/>
      <c r="AU528" s="610"/>
      <c r="AV528" s="610"/>
      <c r="AW528" s="610"/>
      <c r="AX528" s="610"/>
      <c r="AY528" s="610"/>
      <c r="AZ528" s="610"/>
      <c r="BA528" s="610"/>
      <c r="BB528" s="382"/>
      <c r="BC528" s="382"/>
      <c r="BD528" s="382"/>
      <c r="BE528" s="609"/>
      <c r="BF528" s="609"/>
      <c r="BG528" s="609"/>
      <c r="BH528" s="608"/>
      <c r="BI528" s="393"/>
      <c r="BJ528" s="611"/>
      <c r="BK528" s="610"/>
      <c r="BL528" s="610"/>
      <c r="BM528" s="610"/>
      <c r="BN528" s="610"/>
      <c r="BO528" s="610"/>
      <c r="BP528" s="610"/>
      <c r="BQ528" s="382"/>
      <c r="BR528" s="393"/>
      <c r="BS528" s="382"/>
      <c r="BT528" s="382"/>
      <c r="BU528" s="382"/>
      <c r="BV528" s="382"/>
      <c r="BW528" s="382"/>
      <c r="BX528" s="382"/>
      <c r="BY528" s="382"/>
      <c r="BZ528" s="382"/>
      <c r="CA528" s="382"/>
      <c r="CB528" s="382"/>
      <c r="CC528" s="382"/>
    </row>
    <row r="529" spans="1:81" s="410" customFormat="1" hidden="1">
      <c r="A529" s="11"/>
      <c r="B529" s="393"/>
      <c r="C529" s="602"/>
      <c r="D529" s="1173"/>
      <c r="E529" s="1173"/>
      <c r="F529" s="394"/>
      <c r="G529" s="394" t="s">
        <v>2335</v>
      </c>
      <c r="H529" s="394"/>
      <c r="I529" s="394"/>
      <c r="J529" s="394"/>
      <c r="K529" s="394"/>
      <c r="L529" s="394"/>
      <c r="M529" s="394"/>
      <c r="N529" s="394"/>
      <c r="O529" s="394"/>
      <c r="P529" s="394"/>
      <c r="Q529" s="394"/>
      <c r="R529" s="394"/>
      <c r="S529" s="394"/>
      <c r="T529" s="394"/>
      <c r="U529" s="394"/>
      <c r="V529" s="394"/>
      <c r="W529" s="394"/>
      <c r="X529" s="394"/>
      <c r="Y529" s="394"/>
      <c r="Z529" s="394"/>
      <c r="AA529" s="394"/>
      <c r="AB529" s="394"/>
      <c r="AC529" s="1160"/>
      <c r="AD529" s="393"/>
      <c r="AE529" s="393"/>
      <c r="AF529" s="393"/>
      <c r="AG529" s="1149"/>
      <c r="AH529" s="1149"/>
      <c r="AI529" s="1149"/>
      <c r="AJ529" s="1149"/>
      <c r="AK529" s="555"/>
      <c r="AL529" s="393"/>
      <c r="AM529" s="393"/>
      <c r="AN529" s="432"/>
      <c r="AO529" s="382"/>
      <c r="AP529" s="609"/>
      <c r="AQ529" s="609"/>
      <c r="AR529" s="609"/>
      <c r="AS529" s="608"/>
      <c r="AT529" s="393"/>
      <c r="AU529" s="610"/>
      <c r="AV529" s="610"/>
      <c r="AW529" s="610"/>
      <c r="AX529" s="610"/>
      <c r="AY529" s="610"/>
      <c r="AZ529" s="610"/>
      <c r="BA529" s="610"/>
      <c r="BB529" s="382"/>
      <c r="BC529" s="382"/>
      <c r="BD529" s="382"/>
      <c r="BE529" s="609"/>
      <c r="BF529" s="609"/>
      <c r="BG529" s="609"/>
      <c r="BH529" s="608"/>
      <c r="BI529" s="393"/>
      <c r="BJ529" s="611"/>
      <c r="BK529" s="610"/>
      <c r="BL529" s="610"/>
      <c r="BM529" s="610"/>
      <c r="BN529" s="610"/>
      <c r="BO529" s="610"/>
      <c r="BP529" s="610"/>
      <c r="BQ529" s="382"/>
      <c r="BR529" s="393"/>
      <c r="BS529" s="382"/>
      <c r="BT529" s="382"/>
      <c r="BU529" s="382"/>
      <c r="BV529" s="382"/>
      <c r="BW529" s="382"/>
      <c r="BX529" s="382"/>
      <c r="BY529" s="382"/>
      <c r="BZ529" s="382"/>
      <c r="CA529" s="382"/>
      <c r="CB529" s="382"/>
      <c r="CC529" s="382"/>
    </row>
    <row r="530" spans="1:81" s="393" customFormat="1" ht="12.75" hidden="1" customHeight="1">
      <c r="A530" s="11"/>
      <c r="C530" s="602"/>
      <c r="D530" s="1173"/>
      <c r="E530" s="1173"/>
      <c r="F530" s="394"/>
      <c r="G530" s="394" t="s">
        <v>2336</v>
      </c>
      <c r="H530" s="394"/>
      <c r="I530" s="394"/>
      <c r="J530" s="394"/>
      <c r="K530" s="394"/>
      <c r="L530" s="394"/>
      <c r="M530" s="394"/>
      <c r="N530" s="394"/>
      <c r="O530" s="394"/>
      <c r="P530" s="394"/>
      <c r="Q530" s="394"/>
      <c r="R530" s="394"/>
      <c r="S530" s="394"/>
      <c r="T530" s="394"/>
      <c r="U530" s="394"/>
      <c r="V530" s="394"/>
      <c r="W530" s="394"/>
      <c r="X530" s="394"/>
      <c r="Y530" s="394"/>
      <c r="Z530" s="394"/>
      <c r="AA530" s="394"/>
      <c r="AB530" s="394"/>
      <c r="AC530" s="1160"/>
      <c r="AG530" s="1149"/>
      <c r="AH530" s="1149"/>
      <c r="AI530" s="1149"/>
      <c r="AJ530" s="1149"/>
      <c r="AK530" s="555"/>
      <c r="AN530" s="381"/>
      <c r="AP530" s="382"/>
      <c r="AQ530" s="382"/>
      <c r="AR530" s="382"/>
    </row>
    <row r="531" spans="1:81" s="393" customFormat="1" ht="12.75" hidden="1" customHeight="1">
      <c r="A531" s="470"/>
      <c r="B531" s="11"/>
      <c r="C531" s="614"/>
      <c r="D531" s="11"/>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c r="AF531" s="445"/>
      <c r="AG531" s="1160"/>
      <c r="AH531" s="1160"/>
      <c r="AI531" s="1160"/>
      <c r="AJ531" s="1160"/>
      <c r="AK531" s="615"/>
      <c r="AL531" s="11"/>
      <c r="AM531" s="11"/>
      <c r="AN531" s="381"/>
      <c r="AO531" s="382"/>
      <c r="AP531" s="382"/>
      <c r="AQ531" s="382"/>
      <c r="AR531" s="382"/>
    </row>
    <row r="532" spans="1:81" s="393" customFormat="1" ht="12.75" hidden="1" customHeight="1">
      <c r="A532" s="470"/>
      <c r="C532" s="2421" t="s">
        <v>829</v>
      </c>
      <c r="D532" s="2422"/>
      <c r="F532" s="616" t="s">
        <v>2337</v>
      </c>
      <c r="G532" s="2387" t="s">
        <v>2338</v>
      </c>
      <c r="H532" s="2387"/>
      <c r="I532" s="2387"/>
      <c r="J532" s="2387"/>
      <c r="K532" s="2387"/>
      <c r="L532" s="2387"/>
      <c r="M532" s="2387"/>
      <c r="N532" s="2387"/>
      <c r="O532" s="2387"/>
      <c r="P532" s="2387"/>
      <c r="Q532" s="2387"/>
      <c r="R532" s="2387"/>
      <c r="S532" s="2387"/>
      <c r="T532" s="2387"/>
      <c r="U532" s="2387"/>
      <c r="V532" s="2387"/>
      <c r="W532" s="2387"/>
      <c r="X532" s="2387"/>
      <c r="Y532" s="2387"/>
      <c r="Z532" s="2387"/>
      <c r="AA532" s="2387"/>
      <c r="AB532" s="2387"/>
      <c r="AC532" s="2387"/>
      <c r="AD532" s="2387"/>
      <c r="AE532" s="2387"/>
      <c r="AF532" s="2387"/>
      <c r="AG532" s="447">
        <f>IF(AND($C$532="Yes",$C$523="Yes"),2,0)</f>
        <v>0</v>
      </c>
      <c r="AH532" s="1155" t="s">
        <v>2086</v>
      </c>
      <c r="AI532" s="394"/>
      <c r="AJ532" s="1149"/>
      <c r="AK532" s="555"/>
      <c r="AN532" s="381"/>
      <c r="AZ532" s="385"/>
      <c r="BC532" s="1141"/>
      <c r="BD532" s="385"/>
      <c r="BE532" s="385"/>
      <c r="BF532" s="385"/>
      <c r="BM532" s="382"/>
      <c r="BN532" s="385"/>
      <c r="BO532" s="382"/>
      <c r="BP532" s="385"/>
      <c r="BQ532" s="385"/>
      <c r="BR532" s="385"/>
      <c r="BS532" s="385"/>
      <c r="BT532" s="385"/>
      <c r="BU532" s="385"/>
      <c r="BV532" s="382"/>
      <c r="BW532" s="382"/>
      <c r="BX532" s="382"/>
      <c r="BY532" s="382"/>
      <c r="BZ532" s="382"/>
      <c r="CA532" s="382"/>
      <c r="CB532" s="382"/>
      <c r="CC532" s="382"/>
    </row>
    <row r="533" spans="1:81" s="393" customFormat="1" ht="12.75" hidden="1" customHeight="1">
      <c r="C533" s="617"/>
      <c r="D533" s="551"/>
      <c r="E533" s="586"/>
      <c r="F533" s="550"/>
      <c r="G533" s="2388"/>
      <c r="H533" s="2388"/>
      <c r="I533" s="2388"/>
      <c r="J533" s="2388"/>
      <c r="K533" s="2388"/>
      <c r="L533" s="2388"/>
      <c r="M533" s="2388"/>
      <c r="N533" s="2388"/>
      <c r="O533" s="2388"/>
      <c r="P533" s="2388"/>
      <c r="Q533" s="2388"/>
      <c r="R533" s="2388"/>
      <c r="S533" s="2388"/>
      <c r="T533" s="2388"/>
      <c r="U533" s="2388"/>
      <c r="V533" s="2388"/>
      <c r="W533" s="2388"/>
      <c r="X533" s="2388"/>
      <c r="Y533" s="2388"/>
      <c r="Z533" s="2388"/>
      <c r="AA533" s="2388"/>
      <c r="AB533" s="2388"/>
      <c r="AC533" s="2388"/>
      <c r="AD533" s="2388"/>
      <c r="AE533" s="2388"/>
      <c r="AF533" s="2388"/>
      <c r="AG533" s="485"/>
      <c r="AH533" s="485"/>
      <c r="AI533" s="485"/>
      <c r="AJ533" s="485"/>
      <c r="AK533" s="565"/>
      <c r="AN533" s="381"/>
      <c r="AZ533" s="385"/>
      <c r="BC533" s="1141"/>
      <c r="BD533" s="385"/>
      <c r="BE533" s="385"/>
      <c r="BF533" s="385"/>
      <c r="BM533" s="430"/>
      <c r="BN533" s="430"/>
      <c r="BO533" s="430"/>
      <c r="BP533" s="430"/>
      <c r="BQ533" s="430"/>
      <c r="BR533" s="430"/>
      <c r="BS533" s="430"/>
      <c r="BT533" s="430"/>
      <c r="BU533" s="430"/>
      <c r="BV533" s="430"/>
      <c r="BW533" s="430"/>
      <c r="BX533" s="430"/>
      <c r="BY533" s="430"/>
      <c r="BZ533" s="430"/>
      <c r="CA533" s="430"/>
      <c r="CB533" s="430"/>
      <c r="CC533" s="430"/>
    </row>
    <row r="534" spans="1:81" s="393" customFormat="1" ht="12.75" hidden="1" customHeight="1">
      <c r="C534" s="382"/>
      <c r="E534" s="584"/>
      <c r="F534" s="438"/>
      <c r="G534" s="1138"/>
      <c r="H534" s="1138"/>
      <c r="I534" s="1138"/>
      <c r="J534" s="1138"/>
      <c r="K534" s="1138"/>
      <c r="L534" s="1138"/>
      <c r="M534" s="1138"/>
      <c r="N534" s="1138"/>
      <c r="O534" s="1138"/>
      <c r="P534" s="1138"/>
      <c r="Q534" s="1138"/>
      <c r="R534" s="1138"/>
      <c r="S534" s="1138"/>
      <c r="T534" s="1138"/>
      <c r="U534" s="1138"/>
      <c r="V534" s="1138"/>
      <c r="W534" s="1138"/>
      <c r="X534" s="1138"/>
      <c r="Y534" s="1138"/>
      <c r="Z534" s="1138"/>
      <c r="AA534" s="1138"/>
      <c r="AB534" s="1138"/>
      <c r="AC534" s="1138"/>
      <c r="AD534" s="1138"/>
      <c r="AE534" s="1138"/>
      <c r="AF534" s="1138"/>
      <c r="AG534" s="394"/>
      <c r="AH534" s="394"/>
      <c r="AI534" s="394"/>
      <c r="AJ534" s="394"/>
      <c r="AN534" s="381"/>
      <c r="AP534" s="385"/>
      <c r="AQ534" s="385"/>
      <c r="AR534" s="385"/>
      <c r="AS534" s="385"/>
      <c r="AT534" s="385"/>
      <c r="AU534" s="385"/>
      <c r="AV534" s="385"/>
      <c r="AW534" s="385"/>
      <c r="AX534" s="385"/>
      <c r="AY534" s="385"/>
      <c r="AZ534" s="385"/>
      <c r="BA534" s="385"/>
      <c r="BB534" s="385"/>
      <c r="BC534" s="385"/>
      <c r="BD534" s="385"/>
      <c r="BE534" s="385"/>
      <c r="BF534" s="385"/>
      <c r="BG534" s="385"/>
      <c r="BH534" s="385"/>
      <c r="BI534" s="1141"/>
      <c r="BJ534" s="618"/>
      <c r="BK534" s="618"/>
      <c r="BM534" s="430"/>
      <c r="BN534" s="430"/>
      <c r="BO534" s="430"/>
      <c r="BP534" s="430"/>
      <c r="BQ534" s="430"/>
      <c r="BR534" s="430"/>
      <c r="BS534" s="430"/>
      <c r="BT534" s="430"/>
      <c r="BU534" s="430"/>
      <c r="BV534" s="430"/>
      <c r="BW534" s="430"/>
      <c r="BX534" s="430"/>
      <c r="BY534" s="430"/>
      <c r="BZ534" s="430"/>
      <c r="CA534" s="430"/>
      <c r="CB534" s="430"/>
      <c r="CC534" s="430"/>
    </row>
    <row r="535" spans="1:81" s="393" customFormat="1" ht="12.75" hidden="1" customHeight="1">
      <c r="C535" s="619" t="s">
        <v>2339</v>
      </c>
      <c r="D535" s="539"/>
      <c r="E535" s="620"/>
      <c r="F535" s="621"/>
      <c r="G535" s="1162"/>
      <c r="H535" s="1162"/>
      <c r="I535" s="1162"/>
      <c r="J535" s="1162"/>
      <c r="K535" s="1162"/>
      <c r="L535" s="1162"/>
      <c r="M535" s="1162"/>
      <c r="N535" s="1162"/>
      <c r="O535" s="1162"/>
      <c r="P535" s="1162"/>
      <c r="Q535" s="1162"/>
      <c r="R535" s="1162"/>
      <c r="S535" s="1162"/>
      <c r="T535" s="1162"/>
      <c r="U535" s="1162"/>
      <c r="V535" s="1162"/>
      <c r="W535" s="1162"/>
      <c r="X535" s="1162"/>
      <c r="Y535" s="1162"/>
      <c r="Z535" s="1162"/>
      <c r="AA535" s="1162"/>
      <c r="AB535" s="1162"/>
      <c r="AC535" s="1162"/>
      <c r="AD535" s="1162"/>
      <c r="AE535" s="1162"/>
      <c r="AF535" s="1162"/>
      <c r="AG535" s="478"/>
      <c r="AH535" s="478"/>
      <c r="AI535" s="478"/>
      <c r="AJ535" s="478"/>
      <c r="AK535" s="568"/>
      <c r="AN535" s="432"/>
      <c r="AP535" s="385"/>
      <c r="AQ535" s="385"/>
      <c r="AR535" s="385"/>
      <c r="AS535" s="385"/>
      <c r="AT535" s="385"/>
      <c r="AU535" s="385"/>
      <c r="AV535" s="385"/>
      <c r="AW535" s="385"/>
      <c r="AX535" s="385"/>
      <c r="AY535" s="385"/>
      <c r="AZ535" s="385"/>
      <c r="BA535" s="385"/>
      <c r="BB535" s="385"/>
      <c r="BC535" s="385"/>
      <c r="BD535" s="385"/>
      <c r="BE535" s="385"/>
      <c r="BF535" s="385"/>
      <c r="BG535" s="385"/>
      <c r="BH535" s="385"/>
      <c r="BI535" s="470"/>
      <c r="BJ535" s="618"/>
      <c r="BK535" s="618"/>
      <c r="BM535" s="430"/>
      <c r="BN535" s="430"/>
      <c r="BO535" s="430"/>
      <c r="BP535" s="430"/>
      <c r="BQ535" s="430"/>
      <c r="BR535" s="430"/>
      <c r="BS535" s="430"/>
      <c r="BT535" s="430"/>
      <c r="BU535" s="430"/>
      <c r="BV535" s="430"/>
      <c r="BW535" s="430"/>
      <c r="BX535" s="430"/>
      <c r="BY535" s="430"/>
      <c r="BZ535" s="430"/>
      <c r="CA535" s="430"/>
      <c r="CB535" s="430"/>
      <c r="CC535" s="430"/>
    </row>
    <row r="536" spans="1:81" s="393" customFormat="1" ht="12.75" hidden="1" customHeight="1">
      <c r="C536" s="2423" t="s">
        <v>829</v>
      </c>
      <c r="D536" s="2424"/>
      <c r="E536" s="622" t="s">
        <v>2340</v>
      </c>
      <c r="F536" s="592" t="s">
        <v>2341</v>
      </c>
      <c r="G536" s="1138"/>
      <c r="H536" s="1138"/>
      <c r="I536" s="1138"/>
      <c r="J536" s="1138"/>
      <c r="K536" s="1138"/>
      <c r="L536" s="1138"/>
      <c r="M536" s="1138"/>
      <c r="N536" s="1138"/>
      <c r="O536" s="1138"/>
      <c r="P536" s="1138"/>
      <c r="Q536" s="1138"/>
      <c r="R536" s="1138"/>
      <c r="S536" s="1138"/>
      <c r="T536" s="1138"/>
      <c r="U536" s="1138"/>
      <c r="V536" s="1138"/>
      <c r="W536" s="1138"/>
      <c r="X536" s="1138"/>
      <c r="Y536" s="1138"/>
      <c r="Z536" s="1138"/>
      <c r="AA536" s="1138"/>
      <c r="AB536" s="1138"/>
      <c r="AC536" s="1138"/>
      <c r="AD536" s="1138"/>
      <c r="AE536" s="1138"/>
      <c r="AF536" s="1138"/>
      <c r="AG536" s="447">
        <f>IF(C$536="Yes",(VLOOKUP(F$537,$AO$507:$AP$510,2,FALSE)),0)</f>
        <v>0</v>
      </c>
      <c r="AH536" s="1155" t="s">
        <v>2086</v>
      </c>
      <c r="AI536" s="394"/>
      <c r="AJ536" s="394"/>
      <c r="AK536" s="555"/>
      <c r="AN536" s="432"/>
      <c r="AP536" s="385"/>
      <c r="AQ536" s="385"/>
      <c r="AR536" s="385"/>
      <c r="AS536" s="385"/>
      <c r="AT536" s="385"/>
      <c r="AU536" s="385"/>
      <c r="AV536" s="385"/>
      <c r="AW536" s="385"/>
      <c r="AX536" s="385"/>
      <c r="AY536" s="385"/>
      <c r="AZ536" s="385"/>
      <c r="BA536" s="385"/>
      <c r="BB536" s="385"/>
      <c r="BC536" s="385"/>
      <c r="BD536" s="385"/>
      <c r="BE536" s="385"/>
      <c r="BF536" s="385"/>
      <c r="BG536" s="385"/>
      <c r="BH536" s="385"/>
      <c r="BI536" s="470"/>
      <c r="BJ536" s="618"/>
      <c r="BK536" s="618"/>
      <c r="BM536" s="382"/>
      <c r="BN536" s="382"/>
      <c r="BO536" s="382"/>
      <c r="BP536" s="382"/>
      <c r="BQ536" s="382"/>
      <c r="BR536" s="382"/>
      <c r="BS536" s="382"/>
      <c r="BT536" s="382"/>
      <c r="BU536" s="382"/>
      <c r="BV536" s="382"/>
      <c r="BW536" s="382"/>
      <c r="BX536" s="382"/>
      <c r="BY536" s="382"/>
      <c r="BZ536" s="382"/>
      <c r="CA536" s="382"/>
      <c r="CB536" s="382"/>
      <c r="CC536" s="382"/>
    </row>
    <row r="537" spans="1:81" s="393" customFormat="1" ht="12.75" hidden="1" customHeight="1">
      <c r="C537" s="543"/>
      <c r="E537" s="584"/>
      <c r="F537" s="2425" t="s">
        <v>829</v>
      </c>
      <c r="G537" s="2425"/>
      <c r="H537" s="2425"/>
      <c r="I537" s="2425"/>
      <c r="J537" s="2425"/>
      <c r="K537" s="2425"/>
      <c r="L537" s="2425"/>
      <c r="M537" s="2425"/>
      <c r="N537" s="2425"/>
      <c r="O537" s="2425"/>
      <c r="P537" s="2425"/>
      <c r="Q537" s="2425"/>
      <c r="R537" s="2425"/>
      <c r="S537" s="2425"/>
      <c r="T537" s="2425"/>
      <c r="U537" s="2425"/>
      <c r="V537" s="2425"/>
      <c r="W537" s="2425"/>
      <c r="X537" s="2425"/>
      <c r="Y537" s="2425"/>
      <c r="Z537" s="2425"/>
      <c r="AA537" s="2425"/>
      <c r="AB537" s="2425"/>
      <c r="AC537" s="2425"/>
      <c r="AD537" s="2425"/>
      <c r="AE537" s="2425"/>
      <c r="AF537" s="2425"/>
      <c r="AG537" s="394"/>
      <c r="AH537" s="394"/>
      <c r="AI537" s="394"/>
      <c r="AJ537" s="394"/>
      <c r="AK537" s="555"/>
      <c r="AN537" s="432"/>
      <c r="BM537" s="382"/>
      <c r="BN537" s="382"/>
      <c r="BO537" s="382"/>
      <c r="BP537" s="382"/>
      <c r="BQ537" s="382"/>
      <c r="BR537" s="382"/>
      <c r="BS537" s="382"/>
      <c r="BT537" s="382"/>
      <c r="BU537" s="382"/>
      <c r="BV537" s="382"/>
      <c r="BW537" s="382"/>
      <c r="BX537" s="382"/>
      <c r="BY537" s="382"/>
      <c r="BZ537" s="382"/>
      <c r="CA537" s="382"/>
      <c r="CB537" s="382"/>
      <c r="CC537" s="382"/>
    </row>
    <row r="538" spans="1:81" s="393" customFormat="1" ht="12.75" hidden="1" customHeight="1">
      <c r="C538" s="617"/>
      <c r="D538" s="551"/>
      <c r="E538" s="586"/>
      <c r="F538" s="2426"/>
      <c r="G538" s="2426"/>
      <c r="H538" s="2426"/>
      <c r="I538" s="2426"/>
      <c r="J538" s="2426"/>
      <c r="K538" s="2426"/>
      <c r="L538" s="2426"/>
      <c r="M538" s="2426"/>
      <c r="N538" s="2426"/>
      <c r="O538" s="2426"/>
      <c r="P538" s="2426"/>
      <c r="Q538" s="2426"/>
      <c r="R538" s="2426"/>
      <c r="S538" s="2426"/>
      <c r="T538" s="2426"/>
      <c r="U538" s="2426"/>
      <c r="V538" s="2426"/>
      <c r="W538" s="2426"/>
      <c r="X538" s="2426"/>
      <c r="Y538" s="2426"/>
      <c r="Z538" s="2426"/>
      <c r="AA538" s="2426"/>
      <c r="AB538" s="2426"/>
      <c r="AC538" s="2426"/>
      <c r="AD538" s="2426"/>
      <c r="AE538" s="2426"/>
      <c r="AF538" s="2426"/>
      <c r="AG538" s="485"/>
      <c r="AH538" s="485"/>
      <c r="AI538" s="485"/>
      <c r="AJ538" s="485"/>
      <c r="AK538" s="565"/>
      <c r="AN538" s="432"/>
      <c r="BM538" s="382"/>
      <c r="BN538" s="382"/>
      <c r="BO538" s="382"/>
      <c r="BP538" s="382"/>
      <c r="BQ538" s="382"/>
      <c r="BR538" s="382"/>
      <c r="BS538" s="382"/>
      <c r="BT538" s="382"/>
      <c r="BU538" s="382"/>
      <c r="BV538" s="382"/>
      <c r="BW538" s="382"/>
      <c r="BX538" s="382"/>
      <c r="BY538" s="382"/>
      <c r="BZ538" s="382"/>
      <c r="CA538" s="382"/>
      <c r="CB538" s="382"/>
      <c r="CC538" s="382"/>
    </row>
    <row r="539" spans="1:81" s="393" customFormat="1" ht="12.75" hidden="1" customHeight="1">
      <c r="A539" s="470"/>
      <c r="C539" s="394"/>
      <c r="E539" s="394"/>
      <c r="F539" s="592"/>
      <c r="G539" s="394"/>
      <c r="H539" s="394"/>
      <c r="I539" s="394"/>
      <c r="J539" s="394"/>
      <c r="K539" s="394"/>
      <c r="L539" s="394"/>
      <c r="M539" s="394"/>
      <c r="N539" s="394"/>
      <c r="O539" s="394"/>
      <c r="P539" s="394"/>
      <c r="Q539" s="394"/>
      <c r="R539" s="394"/>
      <c r="S539" s="394"/>
      <c r="T539" s="394"/>
      <c r="U539" s="394"/>
      <c r="V539" s="394"/>
      <c r="W539" s="394"/>
      <c r="X539" s="394"/>
      <c r="Y539" s="394"/>
      <c r="Z539" s="394"/>
      <c r="AA539" s="394"/>
      <c r="AB539" s="394"/>
      <c r="AC539" s="394"/>
      <c r="AD539" s="449"/>
      <c r="AE539" s="394"/>
      <c r="AF539" s="394"/>
      <c r="AG539" s="394"/>
      <c r="AH539" s="394"/>
      <c r="AN539" s="432"/>
      <c r="BM539" s="382"/>
      <c r="BN539" s="382"/>
      <c r="BO539" s="382"/>
      <c r="BP539" s="382"/>
      <c r="BQ539" s="382"/>
      <c r="BR539" s="382"/>
      <c r="BS539" s="382"/>
      <c r="BT539" s="382"/>
      <c r="BU539" s="382"/>
      <c r="BV539" s="382"/>
      <c r="BW539" s="382"/>
      <c r="BX539" s="382"/>
      <c r="BY539" s="382"/>
      <c r="BZ539" s="382"/>
      <c r="CA539" s="382"/>
      <c r="CB539" s="382"/>
      <c r="CC539" s="382"/>
    </row>
    <row r="540" spans="1:81" s="393" customFormat="1" ht="12.75" hidden="1" customHeight="1">
      <c r="A540" s="470"/>
      <c r="B540" s="393" t="s">
        <v>2342</v>
      </c>
      <c r="C540" s="394"/>
      <c r="E540" s="394"/>
      <c r="F540" s="394"/>
      <c r="G540" s="394"/>
      <c r="H540" s="394"/>
      <c r="I540" s="394"/>
      <c r="J540" s="394"/>
      <c r="K540" s="394"/>
      <c r="L540" s="394"/>
      <c r="M540" s="394"/>
      <c r="N540" s="394"/>
      <c r="O540" s="394"/>
      <c r="P540" s="394"/>
      <c r="Q540" s="394"/>
      <c r="R540" s="394"/>
      <c r="S540" s="394"/>
      <c r="T540" s="394"/>
      <c r="U540" s="394"/>
      <c r="V540" s="394"/>
      <c r="W540" s="394"/>
      <c r="X540" s="394"/>
      <c r="Y540" s="394"/>
      <c r="Z540" s="394"/>
      <c r="AA540" s="394"/>
      <c r="AB540" s="394"/>
      <c r="AC540" s="394"/>
      <c r="AD540" s="449"/>
      <c r="AE540" s="394"/>
      <c r="AF540" s="394"/>
      <c r="AG540" s="394"/>
      <c r="AH540" s="394"/>
      <c r="AN540" s="432"/>
      <c r="AP540" s="607"/>
      <c r="AQ540" s="607"/>
      <c r="AR540" s="607"/>
      <c r="AS540" s="607"/>
      <c r="AT540" s="607"/>
      <c r="AU540" s="607"/>
      <c r="AV540" s="607"/>
      <c r="AW540" s="607"/>
      <c r="AX540" s="607"/>
      <c r="AY540" s="607"/>
      <c r="BM540" s="382"/>
      <c r="BN540" s="382"/>
      <c r="BO540" s="382"/>
      <c r="BP540" s="382"/>
      <c r="BQ540" s="382"/>
      <c r="BR540" s="382"/>
      <c r="BS540" s="382"/>
      <c r="BT540" s="382"/>
      <c r="BU540" s="382"/>
      <c r="BV540" s="382"/>
      <c r="BW540" s="382"/>
      <c r="BX540" s="382"/>
      <c r="BY540" s="382"/>
      <c r="BZ540" s="382"/>
      <c r="CA540" s="382"/>
      <c r="CB540" s="382"/>
      <c r="CC540" s="382"/>
    </row>
    <row r="541" spans="1:81" s="393" customFormat="1" ht="12.75" hidden="1" customHeight="1">
      <c r="A541" s="470"/>
      <c r="B541" s="393" t="s">
        <v>2343</v>
      </c>
      <c r="C541" s="394"/>
      <c r="E541" s="394"/>
      <c r="F541" s="394"/>
      <c r="G541" s="394"/>
      <c r="H541" s="394"/>
      <c r="I541" s="394"/>
      <c r="J541" s="394"/>
      <c r="K541" s="394"/>
      <c r="L541" s="394"/>
      <c r="M541" s="394"/>
      <c r="N541" s="394"/>
      <c r="O541" s="394"/>
      <c r="P541" s="394"/>
      <c r="Q541" s="394"/>
      <c r="R541" s="394"/>
      <c r="S541" s="394"/>
      <c r="T541" s="394"/>
      <c r="U541" s="394"/>
      <c r="V541" s="394"/>
      <c r="W541" s="394"/>
      <c r="X541" s="394"/>
      <c r="Y541" s="394"/>
      <c r="Z541" s="394"/>
      <c r="AA541" s="394"/>
      <c r="AB541" s="394"/>
      <c r="AC541" s="394"/>
      <c r="AD541" s="449"/>
      <c r="AE541" s="394"/>
      <c r="AF541" s="394"/>
      <c r="AG541" s="394"/>
      <c r="AH541" s="394"/>
      <c r="AN541" s="432"/>
      <c r="AP541" s="623"/>
      <c r="AQ541" s="623"/>
      <c r="AR541" s="623"/>
      <c r="AS541" s="623"/>
      <c r="AT541" s="623"/>
      <c r="AU541" s="623"/>
      <c r="AV541" s="623"/>
      <c r="AW541" s="623"/>
      <c r="AX541" s="623"/>
      <c r="AY541" s="623"/>
      <c r="BM541" s="382"/>
      <c r="BN541" s="382"/>
      <c r="BO541" s="382"/>
      <c r="BP541" s="382"/>
      <c r="BQ541" s="382"/>
      <c r="BR541" s="382"/>
      <c r="BS541" s="382"/>
      <c r="BT541" s="382"/>
      <c r="BU541" s="382"/>
      <c r="BV541" s="382"/>
      <c r="BW541" s="382"/>
      <c r="BX541" s="382"/>
      <c r="BY541" s="382"/>
      <c r="BZ541" s="382"/>
      <c r="CA541" s="382"/>
      <c r="CB541" s="382"/>
      <c r="CC541" s="382"/>
    </row>
    <row r="542" spans="1:81" s="393" customFormat="1" ht="12.75" hidden="1" customHeight="1">
      <c r="A542" s="470"/>
      <c r="B542" s="393" t="s">
        <v>2344</v>
      </c>
      <c r="C542" s="394"/>
      <c r="E542" s="394"/>
      <c r="F542" s="394"/>
      <c r="G542" s="394"/>
      <c r="H542" s="394"/>
      <c r="I542" s="394"/>
      <c r="J542" s="394"/>
      <c r="K542" s="394"/>
      <c r="L542" s="394"/>
      <c r="M542" s="394"/>
      <c r="N542" s="394"/>
      <c r="O542" s="394"/>
      <c r="P542" s="394"/>
      <c r="Q542" s="394"/>
      <c r="R542" s="394"/>
      <c r="S542" s="394"/>
      <c r="T542" s="394"/>
      <c r="U542" s="394"/>
      <c r="V542" s="394"/>
      <c r="W542" s="394"/>
      <c r="X542" s="394"/>
      <c r="Y542" s="394"/>
      <c r="Z542" s="394"/>
      <c r="AA542" s="394"/>
      <c r="AB542" s="394"/>
      <c r="AC542" s="394"/>
      <c r="AD542" s="449"/>
      <c r="AE542" s="394"/>
      <c r="AF542" s="394"/>
      <c r="AG542" s="394"/>
      <c r="AH542" s="394"/>
      <c r="AN542" s="432"/>
      <c r="AP542" s="623"/>
      <c r="AQ542" s="623"/>
      <c r="AR542" s="623"/>
      <c r="AS542" s="623"/>
      <c r="AT542" s="623"/>
      <c r="AU542" s="623"/>
      <c r="AV542" s="623"/>
      <c r="AW542" s="623"/>
      <c r="AX542" s="623"/>
      <c r="AY542" s="623"/>
      <c r="BM542" s="382"/>
      <c r="BN542" s="382"/>
      <c r="BO542" s="382"/>
      <c r="BP542" s="382"/>
      <c r="BQ542" s="382"/>
      <c r="BR542" s="382"/>
      <c r="BS542" s="382"/>
      <c r="BT542" s="382"/>
      <c r="BU542" s="382"/>
      <c r="BV542" s="382"/>
      <c r="BW542" s="382"/>
      <c r="BX542" s="382"/>
      <c r="BY542" s="382"/>
      <c r="BZ542" s="382"/>
      <c r="CA542" s="382"/>
      <c r="CB542" s="382"/>
      <c r="CC542" s="382"/>
    </row>
    <row r="543" spans="1:81" s="393" customFormat="1" ht="12.75" hidden="1" customHeight="1">
      <c r="A543" s="470"/>
      <c r="B543" s="393" t="s">
        <v>2345</v>
      </c>
      <c r="C543" s="394"/>
      <c r="E543" s="394"/>
      <c r="F543" s="394"/>
      <c r="G543" s="394"/>
      <c r="H543" s="394"/>
      <c r="I543" s="394"/>
      <c r="J543" s="394"/>
      <c r="K543" s="394"/>
      <c r="L543" s="394"/>
      <c r="M543" s="394"/>
      <c r="N543" s="394"/>
      <c r="O543" s="394"/>
      <c r="P543" s="394"/>
      <c r="Q543" s="394"/>
      <c r="R543" s="394"/>
      <c r="S543" s="394"/>
      <c r="T543" s="394"/>
      <c r="U543" s="394"/>
      <c r="V543" s="394"/>
      <c r="W543" s="394"/>
      <c r="X543" s="394"/>
      <c r="Y543" s="394"/>
      <c r="Z543" s="394"/>
      <c r="AA543" s="394"/>
      <c r="AB543" s="394"/>
      <c r="AC543" s="394"/>
      <c r="AD543" s="449"/>
      <c r="AE543" s="394"/>
      <c r="AF543" s="394"/>
      <c r="AG543" s="394"/>
      <c r="AH543" s="394"/>
      <c r="AN543" s="432"/>
      <c r="AP543" s="623"/>
      <c r="AQ543" s="623"/>
      <c r="AR543" s="623"/>
      <c r="AS543" s="623"/>
      <c r="AT543" s="623"/>
      <c r="AU543" s="623"/>
      <c r="AV543" s="623"/>
      <c r="AW543" s="623"/>
      <c r="AX543" s="623"/>
      <c r="AY543" s="623"/>
      <c r="BM543" s="382"/>
      <c r="BN543" s="382"/>
      <c r="BO543" s="382"/>
      <c r="BP543" s="382"/>
      <c r="BQ543" s="382"/>
      <c r="BR543" s="382"/>
      <c r="BS543" s="382"/>
      <c r="BT543" s="382"/>
      <c r="BU543" s="382"/>
      <c r="BV543" s="382"/>
      <c r="BW543" s="382"/>
      <c r="BX543" s="382"/>
      <c r="BY543" s="382"/>
      <c r="BZ543" s="382"/>
      <c r="CA543" s="382"/>
      <c r="CB543" s="382"/>
      <c r="CC543" s="382"/>
    </row>
    <row r="544" spans="1:81" s="393" customFormat="1" ht="12.75" hidden="1" customHeight="1">
      <c r="A544" s="470"/>
      <c r="B544" s="393" t="s">
        <v>2346</v>
      </c>
      <c r="C544" s="394"/>
      <c r="E544" s="394"/>
      <c r="F544" s="394"/>
      <c r="G544" s="394"/>
      <c r="H544" s="394"/>
      <c r="I544" s="394"/>
      <c r="J544" s="394"/>
      <c r="K544" s="394"/>
      <c r="L544" s="394"/>
      <c r="M544" s="394"/>
      <c r="N544" s="394"/>
      <c r="O544" s="394"/>
      <c r="P544" s="394"/>
      <c r="Q544" s="394"/>
      <c r="R544" s="394"/>
      <c r="S544" s="394"/>
      <c r="T544" s="394"/>
      <c r="U544" s="394"/>
      <c r="V544" s="394"/>
      <c r="W544" s="394"/>
      <c r="X544" s="394"/>
      <c r="Y544" s="394"/>
      <c r="Z544" s="394"/>
      <c r="AA544" s="394"/>
      <c r="AB544" s="394"/>
      <c r="AC544" s="394"/>
      <c r="AD544" s="449"/>
      <c r="AE544" s="394"/>
      <c r="AF544" s="394"/>
      <c r="AG544" s="394"/>
      <c r="AH544" s="394"/>
      <c r="AN544" s="432"/>
      <c r="AP544" s="623"/>
      <c r="AQ544" s="623"/>
      <c r="AR544" s="623"/>
      <c r="AS544" s="623"/>
      <c r="AT544" s="623"/>
      <c r="AU544" s="623"/>
      <c r="AV544" s="623"/>
      <c r="AW544" s="623"/>
      <c r="AX544" s="623"/>
      <c r="AY544" s="623"/>
      <c r="BM544" s="382"/>
      <c r="BN544" s="382"/>
      <c r="BO544" s="382"/>
      <c r="BP544" s="382"/>
      <c r="BQ544" s="382"/>
      <c r="BR544" s="382"/>
      <c r="BS544" s="382"/>
      <c r="BT544" s="382"/>
      <c r="BU544" s="382"/>
      <c r="BV544" s="382"/>
      <c r="BW544" s="382"/>
      <c r="BX544" s="382"/>
      <c r="BY544" s="382"/>
      <c r="BZ544" s="382"/>
      <c r="CA544" s="382"/>
      <c r="CB544" s="382"/>
      <c r="CC544" s="382"/>
    </row>
    <row r="545" spans="1:81" s="393" customFormat="1" ht="12.75" hidden="1" customHeight="1">
      <c r="A545" s="470"/>
      <c r="B545" s="393" t="s">
        <v>2347</v>
      </c>
      <c r="C545" s="394"/>
      <c r="E545" s="394"/>
      <c r="F545" s="394"/>
      <c r="G545" s="394"/>
      <c r="H545" s="394"/>
      <c r="I545" s="394"/>
      <c r="J545" s="394"/>
      <c r="K545" s="394"/>
      <c r="L545" s="394"/>
      <c r="M545" s="394"/>
      <c r="N545" s="394"/>
      <c r="O545" s="394"/>
      <c r="P545" s="394"/>
      <c r="Q545" s="394"/>
      <c r="R545" s="394"/>
      <c r="S545" s="394"/>
      <c r="T545" s="394"/>
      <c r="U545" s="394"/>
      <c r="V545" s="394"/>
      <c r="W545" s="394"/>
      <c r="X545" s="394"/>
      <c r="Y545" s="394"/>
      <c r="Z545" s="394"/>
      <c r="AA545" s="394"/>
      <c r="AB545" s="394"/>
      <c r="AC545" s="394"/>
      <c r="AD545" s="449"/>
      <c r="AE545" s="394"/>
      <c r="AF545" s="394"/>
      <c r="AG545" s="394"/>
      <c r="AH545" s="394"/>
      <c r="AN545" s="432"/>
      <c r="AP545" s="623"/>
      <c r="AQ545" s="623"/>
      <c r="AR545" s="623"/>
      <c r="AS545" s="623"/>
      <c r="AT545" s="623"/>
      <c r="AU545" s="623"/>
      <c r="AV545" s="623"/>
      <c r="AW545" s="623"/>
      <c r="AX545" s="623"/>
      <c r="AY545" s="623"/>
      <c r="BM545" s="382"/>
      <c r="BN545" s="382"/>
      <c r="BO545" s="382"/>
      <c r="BP545" s="382"/>
      <c r="BQ545" s="382"/>
      <c r="BR545" s="382"/>
      <c r="BS545" s="382"/>
      <c r="BT545" s="382"/>
      <c r="BU545" s="382"/>
      <c r="BV545" s="382"/>
      <c r="BW545" s="382"/>
      <c r="BX545" s="382"/>
      <c r="BY545" s="382"/>
      <c r="BZ545" s="382"/>
      <c r="CA545" s="382"/>
      <c r="CB545" s="382"/>
      <c r="CC545" s="382"/>
    </row>
    <row r="546" spans="1:81" s="393" customFormat="1" ht="12.75" hidden="1" customHeight="1">
      <c r="A546" s="470"/>
      <c r="B546" s="393" t="s">
        <v>2348</v>
      </c>
      <c r="C546" s="394"/>
      <c r="E546" s="394"/>
      <c r="F546" s="394"/>
      <c r="G546" s="394"/>
      <c r="H546" s="394"/>
      <c r="I546" s="394"/>
      <c r="J546" s="394"/>
      <c r="K546" s="394"/>
      <c r="L546" s="394"/>
      <c r="M546" s="394"/>
      <c r="N546" s="394"/>
      <c r="O546" s="394"/>
      <c r="P546" s="394"/>
      <c r="Q546" s="394"/>
      <c r="R546" s="394"/>
      <c r="S546" s="394"/>
      <c r="T546" s="394"/>
      <c r="U546" s="394"/>
      <c r="V546" s="394"/>
      <c r="W546" s="394"/>
      <c r="X546" s="394"/>
      <c r="Y546" s="394"/>
      <c r="Z546" s="394"/>
      <c r="AA546" s="394"/>
      <c r="AB546" s="394"/>
      <c r="AC546" s="394"/>
      <c r="AD546" s="449"/>
      <c r="AE546" s="394"/>
      <c r="AF546" s="394"/>
      <c r="AG546" s="394"/>
      <c r="AH546" s="394"/>
      <c r="AN546" s="432"/>
    </row>
    <row r="547" spans="1:81" s="393" customFormat="1" ht="12.75" hidden="1" customHeight="1">
      <c r="A547" s="624"/>
      <c r="C547" s="394"/>
      <c r="E547" s="394"/>
      <c r="F547" s="394"/>
      <c r="G547" s="394"/>
      <c r="H547" s="394"/>
      <c r="I547" s="394"/>
      <c r="J547" s="394"/>
      <c r="K547" s="394"/>
      <c r="L547" s="394"/>
      <c r="M547" s="394"/>
      <c r="N547" s="394"/>
      <c r="O547" s="394"/>
      <c r="P547" s="394"/>
      <c r="Q547" s="394"/>
      <c r="R547" s="394"/>
      <c r="S547" s="394"/>
      <c r="T547" s="394"/>
      <c r="U547" s="394"/>
      <c r="V547" s="394"/>
      <c r="W547" s="394"/>
      <c r="X547" s="394"/>
      <c r="Y547" s="394"/>
      <c r="Z547" s="394"/>
      <c r="AA547" s="394"/>
      <c r="AB547" s="394"/>
      <c r="AC547" s="394"/>
      <c r="AD547" s="449"/>
      <c r="AE547" s="394"/>
      <c r="AF547" s="394"/>
      <c r="AG547" s="394"/>
      <c r="AH547" s="394"/>
      <c r="AN547" s="432"/>
    </row>
    <row r="548" spans="1:81" s="393" customFormat="1" ht="12.75" hidden="1" customHeight="1">
      <c r="A548" s="440"/>
      <c r="B548" s="491"/>
      <c r="C548" s="491"/>
      <c r="D548" s="491"/>
      <c r="E548" s="491"/>
      <c r="F548" s="491"/>
      <c r="G548" s="491"/>
      <c r="H548" s="491"/>
      <c r="I548" s="491"/>
      <c r="J548" s="491"/>
      <c r="K548" s="491"/>
      <c r="L548" s="491"/>
      <c r="M548" s="491"/>
      <c r="N548" s="491"/>
      <c r="O548" s="491"/>
      <c r="P548" s="491"/>
      <c r="Q548" s="491"/>
      <c r="R548" s="491"/>
      <c r="S548" s="491"/>
      <c r="T548" s="491"/>
      <c r="U548" s="491"/>
      <c r="V548" s="491"/>
      <c r="W548" s="491"/>
      <c r="X548" s="491"/>
      <c r="Y548" s="491"/>
      <c r="Z548" s="491"/>
      <c r="AA548" s="491"/>
      <c r="AB548" s="491"/>
      <c r="AC548" s="492"/>
      <c r="AD548" s="491"/>
      <c r="AE548" s="491"/>
      <c r="AF548" s="491"/>
      <c r="AG548" s="491"/>
      <c r="AH548" s="404"/>
      <c r="AI548" s="405"/>
      <c r="AJ548" s="405" t="s">
        <v>2349</v>
      </c>
      <c r="AK548" s="2339">
        <f>SUM(AG492:AG537)</f>
        <v>0</v>
      </c>
      <c r="AL548" s="2385"/>
      <c r="AM548" s="2340"/>
      <c r="AN548" s="432"/>
      <c r="AP548" s="382"/>
      <c r="AQ548" s="382"/>
      <c r="AR548" s="382"/>
      <c r="AS548" s="382"/>
      <c r="AT548" s="382"/>
      <c r="AU548" s="382"/>
      <c r="AV548" s="382"/>
      <c r="AW548" s="382"/>
      <c r="AX548" s="382"/>
      <c r="AY548" s="382"/>
      <c r="AZ548" s="382"/>
    </row>
    <row r="549" spans="1:81" s="393" customFormat="1" ht="12.75" hidden="1" customHeight="1">
      <c r="B549" s="394"/>
      <c r="C549" s="394"/>
      <c r="D549" s="394"/>
      <c r="E549" s="394"/>
      <c r="F549" s="394"/>
      <c r="G549" s="394"/>
      <c r="H549" s="394"/>
      <c r="I549" s="394"/>
      <c r="J549" s="394"/>
      <c r="K549" s="394"/>
      <c r="L549" s="394"/>
      <c r="M549" s="394"/>
      <c r="N549" s="394"/>
      <c r="O549" s="394"/>
      <c r="P549" s="394"/>
      <c r="Q549" s="394"/>
      <c r="R549" s="394"/>
      <c r="S549" s="394"/>
      <c r="T549" s="394"/>
      <c r="U549" s="394"/>
      <c r="V549" s="394"/>
      <c r="W549" s="394"/>
      <c r="X549" s="394"/>
      <c r="Y549" s="394"/>
      <c r="Z549" s="394"/>
      <c r="AA549" s="394"/>
      <c r="AB549" s="394"/>
      <c r="AC549" s="449"/>
      <c r="AD549" s="394"/>
      <c r="AE549" s="394"/>
      <c r="AF549" s="394"/>
      <c r="AG549" s="394"/>
      <c r="AI549" s="1141"/>
      <c r="AJ549" s="1141"/>
      <c r="AK549" s="430"/>
      <c r="AL549" s="430"/>
      <c r="AM549" s="430"/>
      <c r="AN549" s="432"/>
      <c r="AP549" s="382"/>
      <c r="AQ549" s="382"/>
      <c r="AR549" s="382"/>
      <c r="AS549" s="382"/>
      <c r="AT549" s="382"/>
      <c r="AU549" s="382"/>
      <c r="AV549" s="382"/>
      <c r="AW549" s="382"/>
      <c r="AX549" s="382"/>
      <c r="AY549" s="382"/>
      <c r="AZ549" s="382"/>
    </row>
    <row r="550" spans="1:81" ht="13.8" thickTop="1"/>
    <row r="551" spans="1:81" s="393" customFormat="1" ht="12.75" customHeight="1">
      <c r="A551" s="385" t="s">
        <v>2350</v>
      </c>
      <c r="B551" s="385" t="s">
        <v>2351</v>
      </c>
      <c r="C551" s="394"/>
      <c r="D551" s="394"/>
      <c r="E551" s="394"/>
      <c r="F551" s="394"/>
      <c r="G551" s="394"/>
      <c r="H551" s="394"/>
      <c r="I551" s="394"/>
      <c r="J551" s="394"/>
      <c r="K551" s="394"/>
      <c r="L551" s="394"/>
      <c r="M551" s="394"/>
      <c r="N551" s="394"/>
      <c r="O551" s="394"/>
      <c r="P551" s="394"/>
      <c r="Q551" s="394"/>
      <c r="R551" s="394"/>
      <c r="S551" s="394"/>
      <c r="T551" s="394"/>
      <c r="U551" s="394"/>
      <c r="V551" s="394"/>
      <c r="W551" s="394"/>
      <c r="X551" s="394"/>
      <c r="Y551" s="394"/>
      <c r="Z551" s="394"/>
      <c r="AA551" s="394"/>
      <c r="AB551" s="394"/>
      <c r="AC551" s="449"/>
      <c r="AD551" s="394"/>
      <c r="AE551" s="2396" t="s">
        <v>2352</v>
      </c>
      <c r="AF551" s="2396"/>
      <c r="AG551" s="2396"/>
      <c r="AH551" s="2396"/>
      <c r="AI551" s="2396"/>
      <c r="AJ551" s="2396"/>
      <c r="AK551" s="2396"/>
      <c r="AL551" s="430"/>
      <c r="AM551" s="430"/>
      <c r="AN551" s="432"/>
    </row>
    <row r="552" spans="1:81" s="393" customFormat="1" ht="12.75" customHeight="1">
      <c r="A552" s="385"/>
      <c r="B552" s="385" t="s">
        <v>2082</v>
      </c>
      <c r="C552" s="394"/>
      <c r="D552" s="394"/>
      <c r="E552" s="394"/>
      <c r="F552" s="394"/>
      <c r="G552" s="394"/>
      <c r="H552" s="394"/>
      <c r="I552" s="394"/>
      <c r="J552" s="394"/>
      <c r="K552" s="394"/>
      <c r="L552" s="394"/>
      <c r="M552" s="394"/>
      <c r="N552" s="394"/>
      <c r="O552" s="394"/>
      <c r="P552" s="394"/>
      <c r="Q552" s="394"/>
      <c r="R552" s="394"/>
      <c r="S552" s="394"/>
      <c r="T552" s="394"/>
      <c r="U552" s="394"/>
      <c r="V552" s="394"/>
      <c r="W552" s="394"/>
      <c r="X552" s="394"/>
      <c r="Y552" s="394"/>
      <c r="Z552" s="394"/>
      <c r="AA552" s="394"/>
      <c r="AB552" s="394"/>
      <c r="AC552" s="449"/>
      <c r="AD552" s="394"/>
      <c r="AE552" s="1141"/>
      <c r="AF552" s="1141"/>
      <c r="AG552" s="1141"/>
      <c r="AH552" s="1141"/>
      <c r="AI552" s="1141"/>
      <c r="AJ552" s="1141"/>
      <c r="AK552" s="1141"/>
      <c r="AL552" s="430"/>
      <c r="AM552" s="430"/>
      <c r="AN552" s="432"/>
    </row>
    <row r="553" spans="1:81" s="393" customFormat="1" ht="12.75" customHeight="1">
      <c r="A553" s="385"/>
      <c r="B553" s="385"/>
      <c r="C553" s="394"/>
      <c r="D553" s="394"/>
      <c r="E553" s="394"/>
      <c r="F553" s="394"/>
      <c r="G553" s="394"/>
      <c r="H553" s="394"/>
      <c r="I553" s="394"/>
      <c r="J553" s="394"/>
      <c r="K553" s="394"/>
      <c r="L553" s="394"/>
      <c r="M553" s="394"/>
      <c r="N553" s="394"/>
      <c r="O553" s="394"/>
      <c r="P553" s="394"/>
      <c r="Q553" s="394"/>
      <c r="R553" s="394"/>
      <c r="S553" s="394"/>
      <c r="T553" s="394"/>
      <c r="U553" s="394"/>
      <c r="V553" s="394"/>
      <c r="W553" s="394"/>
      <c r="X553" s="394"/>
      <c r="Y553" s="394"/>
      <c r="Z553" s="394"/>
      <c r="AA553" s="394"/>
      <c r="AB553" s="394"/>
      <c r="AC553" s="449"/>
      <c r="AD553" s="394"/>
      <c r="AE553" s="1141"/>
      <c r="AF553" s="1141"/>
      <c r="AG553" s="1141"/>
      <c r="AH553" s="1141"/>
      <c r="AI553" s="1141"/>
      <c r="AJ553" s="1141"/>
      <c r="AK553" s="1141"/>
      <c r="AL553" s="430"/>
      <c r="AM553" s="430"/>
      <c r="AN553" s="432"/>
    </row>
    <row r="554" spans="1:81" s="393" customFormat="1" ht="12.75" customHeight="1">
      <c r="A554" s="385"/>
      <c r="B554" s="385"/>
      <c r="C554" s="2358" t="s">
        <v>860</v>
      </c>
      <c r="D554" s="2358"/>
      <c r="E554" s="394"/>
      <c r="F554" s="2498" t="s">
        <v>2353</v>
      </c>
      <c r="G554" s="2499"/>
      <c r="H554" s="2499"/>
      <c r="I554" s="2499"/>
      <c r="J554" s="2499"/>
      <c r="K554" s="2499"/>
      <c r="L554" s="2499"/>
      <c r="M554" s="2499"/>
      <c r="N554" s="2499"/>
      <c r="O554" s="2499"/>
      <c r="P554" s="2499"/>
      <c r="Q554" s="2499"/>
      <c r="R554" s="2499"/>
      <c r="S554" s="2499"/>
      <c r="T554" s="2499"/>
      <c r="U554" s="2499"/>
      <c r="V554" s="2499"/>
      <c r="W554" s="2499"/>
      <c r="X554" s="2499"/>
      <c r="Y554" s="2499"/>
      <c r="Z554" s="2499"/>
      <c r="AA554" s="2499"/>
      <c r="AB554" s="2499"/>
      <c r="AC554" s="2499"/>
      <c r="AD554" s="2499"/>
      <c r="AE554" s="2499"/>
      <c r="AF554" s="2499"/>
      <c r="AG554" s="2499"/>
      <c r="AH554" s="2499"/>
      <c r="AI554" s="2499"/>
      <c r="AJ554" s="2499"/>
      <c r="AK554" s="2499"/>
      <c r="AL554" s="2500"/>
      <c r="AM554" s="430"/>
      <c r="AN554" s="432"/>
    </row>
    <row r="555" spans="1:81" s="393" customFormat="1" ht="12.75" customHeight="1">
      <c r="B555" s="385"/>
      <c r="C555" s="394"/>
      <c r="D555" s="394"/>
      <c r="E555" s="394"/>
      <c r="F555" s="2501"/>
      <c r="G555" s="2502"/>
      <c r="H555" s="2502"/>
      <c r="I555" s="2502"/>
      <c r="J555" s="2502"/>
      <c r="K555" s="2502"/>
      <c r="L555" s="2502"/>
      <c r="M555" s="2502"/>
      <c r="N555" s="2502"/>
      <c r="O555" s="2502"/>
      <c r="P555" s="2502"/>
      <c r="Q555" s="2502"/>
      <c r="R555" s="2502"/>
      <c r="S555" s="2502"/>
      <c r="T555" s="2502"/>
      <c r="U555" s="2502"/>
      <c r="V555" s="2502"/>
      <c r="W555" s="2502"/>
      <c r="X555" s="2502"/>
      <c r="Y555" s="2502"/>
      <c r="Z555" s="2502"/>
      <c r="AA555" s="2502"/>
      <c r="AB555" s="2502"/>
      <c r="AC555" s="2502"/>
      <c r="AD555" s="2502"/>
      <c r="AE555" s="2502"/>
      <c r="AF555" s="2502"/>
      <c r="AG555" s="2502"/>
      <c r="AH555" s="2502"/>
      <c r="AI555" s="2502"/>
      <c r="AJ555" s="2502"/>
      <c r="AK555" s="2502"/>
      <c r="AL555" s="2503"/>
      <c r="AM555" s="430"/>
      <c r="AN555" s="432"/>
    </row>
    <row r="556" spans="1:81" s="393" customFormat="1" ht="12.75" customHeight="1">
      <c r="A556" s="385"/>
      <c r="B556" s="385"/>
      <c r="C556" s="394"/>
      <c r="D556" s="394"/>
      <c r="E556" s="394"/>
      <c r="F556" s="625"/>
      <c r="G556" s="625"/>
      <c r="H556" s="625"/>
      <c r="I556" s="625"/>
      <c r="J556" s="625"/>
      <c r="K556" s="625"/>
      <c r="L556" s="625"/>
      <c r="M556" s="625"/>
      <c r="N556" s="625"/>
      <c r="O556" s="625"/>
      <c r="P556" s="625"/>
      <c r="Q556" s="625"/>
      <c r="R556" s="625"/>
      <c r="S556" s="625"/>
      <c r="T556" s="625"/>
      <c r="U556" s="625"/>
      <c r="V556" s="625"/>
      <c r="W556" s="625"/>
      <c r="X556" s="625"/>
      <c r="Y556" s="625"/>
      <c r="Z556" s="625"/>
      <c r="AA556" s="625"/>
      <c r="AB556" s="625"/>
      <c r="AC556" s="625"/>
      <c r="AD556" s="625"/>
      <c r="AE556" s="625"/>
      <c r="AF556" s="625"/>
      <c r="AG556" s="625"/>
      <c r="AH556" s="625"/>
      <c r="AI556" s="625"/>
      <c r="AJ556" s="625"/>
      <c r="AK556" s="625"/>
      <c r="AL556" s="625"/>
      <c r="AM556" s="430"/>
      <c r="AN556" s="432"/>
    </row>
    <row r="557" spans="1:81" s="393" customFormat="1" ht="12.75" customHeight="1">
      <c r="A557" s="385"/>
      <c r="B557" s="626"/>
      <c r="C557" s="2358" t="s">
        <v>829</v>
      </c>
      <c r="D557" s="2358"/>
      <c r="E557" s="626"/>
      <c r="F557" s="475" t="s">
        <v>2354</v>
      </c>
      <c r="G557" s="627"/>
      <c r="H557" s="628"/>
      <c r="I557" s="628"/>
      <c r="J557" s="628"/>
      <c r="K557" s="628"/>
      <c r="L557" s="628"/>
      <c r="M557" s="628"/>
      <c r="N557" s="628"/>
      <c r="O557" s="628"/>
      <c r="P557" s="628"/>
      <c r="Q557" s="628"/>
      <c r="R557" s="628"/>
      <c r="S557" s="628"/>
      <c r="T557" s="628"/>
      <c r="U557" s="628"/>
      <c r="V557" s="628"/>
      <c r="W557" s="628"/>
      <c r="X557" s="628"/>
      <c r="Y557" s="628"/>
      <c r="Z557" s="628"/>
      <c r="AA557" s="628"/>
      <c r="AB557" s="628"/>
      <c r="AC557" s="628"/>
      <c r="AD557" s="628"/>
      <c r="AE557" s="628"/>
      <c r="AF557" s="628"/>
      <c r="AG557" s="628"/>
      <c r="AH557" s="628"/>
      <c r="AI557" s="628"/>
      <c r="AJ557" s="628"/>
      <c r="AK557" s="629"/>
      <c r="AL557" s="630"/>
      <c r="AM557" s="430"/>
      <c r="AN557" s="432"/>
    </row>
    <row r="558" spans="1:81" s="393" customFormat="1" ht="12.75" customHeight="1">
      <c r="B558" s="626"/>
      <c r="C558" s="626"/>
      <c r="D558" s="626"/>
      <c r="E558" s="626"/>
      <c r="F558" s="2378" t="s">
        <v>2355</v>
      </c>
      <c r="G558" s="2336"/>
      <c r="H558" s="2336"/>
      <c r="I558" s="2336"/>
      <c r="J558" s="2336"/>
      <c r="K558" s="2336"/>
      <c r="L558" s="2336"/>
      <c r="M558" s="2336"/>
      <c r="N558" s="2336"/>
      <c r="O558" s="2336"/>
      <c r="P558" s="2336"/>
      <c r="Q558" s="2336"/>
      <c r="R558" s="2336"/>
      <c r="S558" s="2336"/>
      <c r="T558" s="2336"/>
      <c r="U558" s="2336"/>
      <c r="V558" s="2336"/>
      <c r="W558" s="2336"/>
      <c r="X558" s="2336"/>
      <c r="Y558" s="2336"/>
      <c r="Z558" s="2336"/>
      <c r="AA558" s="2336"/>
      <c r="AB558" s="2336"/>
      <c r="AC558" s="2336"/>
      <c r="AD558" s="2336"/>
      <c r="AE558" s="2336"/>
      <c r="AF558" s="2336"/>
      <c r="AG558" s="2336"/>
      <c r="AH558" s="2336"/>
      <c r="AI558" s="2336"/>
      <c r="AJ558" s="2336"/>
      <c r="AK558" s="2336"/>
      <c r="AL558" s="2379"/>
      <c r="AM558" s="430"/>
      <c r="AN558" s="432"/>
      <c r="AS558" s="683"/>
      <c r="AT558" s="683"/>
      <c r="AU558" s="683"/>
      <c r="AV558" s="683"/>
      <c r="AW558" s="683"/>
    </row>
    <row r="559" spans="1:81" s="393" customFormat="1" ht="12.75" customHeight="1">
      <c r="B559" s="626"/>
      <c r="C559" s="626"/>
      <c r="D559" s="626"/>
      <c r="E559" s="626"/>
      <c r="F559" s="2378"/>
      <c r="G559" s="2336"/>
      <c r="H559" s="2336"/>
      <c r="I559" s="2336"/>
      <c r="J559" s="2336"/>
      <c r="K559" s="2336"/>
      <c r="L559" s="2336"/>
      <c r="M559" s="2336"/>
      <c r="N559" s="2336"/>
      <c r="O559" s="2336"/>
      <c r="P559" s="2336"/>
      <c r="Q559" s="2336"/>
      <c r="R559" s="2336"/>
      <c r="S559" s="2336"/>
      <c r="T559" s="2336"/>
      <c r="U559" s="2336"/>
      <c r="V559" s="2336"/>
      <c r="W559" s="2336"/>
      <c r="X559" s="2336"/>
      <c r="Y559" s="2336"/>
      <c r="Z559" s="2336"/>
      <c r="AA559" s="2336"/>
      <c r="AB559" s="2336"/>
      <c r="AC559" s="2336"/>
      <c r="AD559" s="2336"/>
      <c r="AE559" s="2336"/>
      <c r="AF559" s="2336"/>
      <c r="AG559" s="2336"/>
      <c r="AH559" s="2336"/>
      <c r="AI559" s="2336"/>
      <c r="AJ559" s="2336"/>
      <c r="AK559" s="2336"/>
      <c r="AL559" s="2379"/>
      <c r="AM559" s="430"/>
      <c r="AN559" s="432"/>
    </row>
    <row r="560" spans="1:81" s="393" customFormat="1" ht="12.75" customHeight="1">
      <c r="B560" s="626"/>
      <c r="C560" s="626"/>
      <c r="D560" s="626"/>
      <c r="E560" s="626"/>
      <c r="F560" s="631" t="s">
        <v>2356</v>
      </c>
      <c r="G560" s="449"/>
      <c r="H560" s="449"/>
      <c r="I560" s="449"/>
      <c r="J560" s="449"/>
      <c r="K560" s="449"/>
      <c r="L560" s="449"/>
      <c r="M560" s="449"/>
      <c r="N560" s="449"/>
      <c r="O560" s="449"/>
      <c r="P560" s="449"/>
      <c r="Q560" s="449"/>
      <c r="R560" s="449"/>
      <c r="S560" s="449"/>
      <c r="T560" s="449"/>
      <c r="U560" s="449"/>
      <c r="V560" s="449"/>
      <c r="W560" s="449"/>
      <c r="X560" s="449"/>
      <c r="Y560" s="449"/>
      <c r="Z560" s="449"/>
      <c r="AA560" s="449"/>
      <c r="AB560" s="449"/>
      <c r="AC560" s="449"/>
      <c r="AD560" s="449"/>
      <c r="AE560" s="449"/>
      <c r="AF560" s="449"/>
      <c r="AG560" s="449"/>
      <c r="AH560" s="449"/>
      <c r="AI560" s="449"/>
      <c r="AJ560" s="449"/>
      <c r="AK560" s="449"/>
      <c r="AL560" s="632"/>
      <c r="AM560" s="430"/>
      <c r="AN560" s="432"/>
    </row>
    <row r="561" spans="1:45" s="393" customFormat="1" ht="12.75" customHeight="1">
      <c r="B561" s="626"/>
      <c r="C561" s="626"/>
      <c r="D561" s="626"/>
      <c r="E561" s="626"/>
      <c r="F561" s="2378" t="s">
        <v>2357</v>
      </c>
      <c r="G561" s="2336"/>
      <c r="H561" s="2336"/>
      <c r="I561" s="2336"/>
      <c r="J561" s="2336"/>
      <c r="K561" s="2336"/>
      <c r="L561" s="2336"/>
      <c r="M561" s="2336"/>
      <c r="N561" s="2336"/>
      <c r="O561" s="2336"/>
      <c r="P561" s="2336"/>
      <c r="Q561" s="2336"/>
      <c r="R561" s="2336"/>
      <c r="S561" s="2336"/>
      <c r="T561" s="2336"/>
      <c r="U561" s="2336"/>
      <c r="V561" s="2336"/>
      <c r="W561" s="2336"/>
      <c r="X561" s="2336"/>
      <c r="Y561" s="2336"/>
      <c r="Z561" s="2336"/>
      <c r="AA561" s="2336"/>
      <c r="AB561" s="2336"/>
      <c r="AC561" s="2336"/>
      <c r="AD561" s="2336"/>
      <c r="AE561" s="2336"/>
      <c r="AF561" s="2336"/>
      <c r="AG561" s="2336"/>
      <c r="AH561" s="2336"/>
      <c r="AI561" s="2336"/>
      <c r="AJ561" s="2336"/>
      <c r="AK561" s="2336"/>
      <c r="AL561" s="633"/>
      <c r="AM561" s="430"/>
      <c r="AN561" s="432"/>
    </row>
    <row r="562" spans="1:45" s="393" customFormat="1" ht="12.75" customHeight="1">
      <c r="B562" s="626"/>
      <c r="C562" s="626"/>
      <c r="D562" s="626"/>
      <c r="E562" s="626"/>
      <c r="F562" s="2380"/>
      <c r="G562" s="2381"/>
      <c r="H562" s="2381"/>
      <c r="I562" s="2381"/>
      <c r="J562" s="2381"/>
      <c r="K562" s="2381"/>
      <c r="L562" s="2381"/>
      <c r="M562" s="2381"/>
      <c r="N562" s="2381"/>
      <c r="O562" s="2381"/>
      <c r="P562" s="2381"/>
      <c r="Q562" s="2381"/>
      <c r="R562" s="2381"/>
      <c r="S562" s="2381"/>
      <c r="T562" s="2381"/>
      <c r="U562" s="2381"/>
      <c r="V562" s="2381"/>
      <c r="W562" s="2381"/>
      <c r="X562" s="2381"/>
      <c r="Y562" s="2381"/>
      <c r="Z562" s="2381"/>
      <c r="AA562" s="2381"/>
      <c r="AB562" s="2381"/>
      <c r="AC562" s="2381"/>
      <c r="AD562" s="2381"/>
      <c r="AE562" s="2381"/>
      <c r="AF562" s="2381"/>
      <c r="AG562" s="2381"/>
      <c r="AH562" s="2381"/>
      <c r="AI562" s="2381"/>
      <c r="AJ562" s="2381"/>
      <c r="AK562" s="2381"/>
      <c r="AL562" s="634"/>
      <c r="AM562" s="430"/>
      <c r="AN562" s="432"/>
    </row>
    <row r="563" spans="1:45" s="393" customFormat="1" ht="12.75" customHeight="1">
      <c r="B563" s="626"/>
      <c r="C563" s="626"/>
      <c r="D563" s="626"/>
      <c r="E563" s="626"/>
      <c r="F563" s="474"/>
      <c r="G563" s="474"/>
      <c r="H563" s="474"/>
      <c r="I563" s="474"/>
      <c r="J563" s="474"/>
      <c r="K563" s="474"/>
      <c r="L563" s="474"/>
      <c r="M563" s="474"/>
      <c r="N563" s="474"/>
      <c r="O563" s="474"/>
      <c r="P563" s="474"/>
      <c r="Q563" s="474"/>
      <c r="R563" s="474"/>
      <c r="S563" s="474"/>
      <c r="T563" s="474"/>
      <c r="U563" s="474"/>
      <c r="V563" s="474"/>
      <c r="W563" s="474"/>
      <c r="X563" s="474"/>
      <c r="Y563" s="474"/>
      <c r="Z563" s="474"/>
      <c r="AA563" s="474"/>
      <c r="AB563" s="474"/>
      <c r="AC563" s="474"/>
      <c r="AD563" s="474"/>
      <c r="AE563" s="474"/>
      <c r="AF563" s="474"/>
      <c r="AG563" s="474"/>
      <c r="AH563" s="474"/>
      <c r="AI563" s="474"/>
      <c r="AJ563" s="474"/>
      <c r="AK563" s="474"/>
      <c r="AL563" s="430"/>
      <c r="AM563" s="430"/>
      <c r="AN563" s="432"/>
      <c r="AP563" s="2377">
        <f>Application!AJ1001</f>
        <v>53720302</v>
      </c>
      <c r="AQ563" s="2377"/>
      <c r="AR563" s="2377"/>
      <c r="AS563" s="393" t="s">
        <v>2358</v>
      </c>
    </row>
    <row r="564" spans="1:45" s="393" customFormat="1" ht="12.75" customHeight="1">
      <c r="A564" s="347"/>
      <c r="B564" s="1126" t="s">
        <v>2359</v>
      </c>
      <c r="C564" s="456"/>
      <c r="D564" s="456"/>
      <c r="E564" s="456"/>
      <c r="F564" s="11"/>
      <c r="G564" s="457"/>
      <c r="H564" s="457"/>
      <c r="I564" s="457"/>
      <c r="J564" s="457"/>
      <c r="K564" s="457"/>
      <c r="L564" s="457"/>
      <c r="M564" s="457"/>
      <c r="N564" s="457"/>
      <c r="O564" s="457"/>
      <c r="P564" s="457"/>
      <c r="Q564" s="457"/>
      <c r="R564" s="11"/>
      <c r="S564" s="11"/>
      <c r="T564" s="11"/>
      <c r="U564" s="11"/>
      <c r="V564" s="11"/>
      <c r="W564" s="11"/>
      <c r="X564" s="457"/>
      <c r="Y564" s="457"/>
      <c r="Z564" s="457"/>
      <c r="AA564" s="455"/>
      <c r="AB564" s="455"/>
      <c r="AC564" s="455"/>
      <c r="AD564" s="455"/>
      <c r="AE564" s="11"/>
      <c r="AF564" s="2382">
        <f>'Sources and Uses Budget'!S107+'Sources and Uses Budget'!T107</f>
        <v>71009498</v>
      </c>
      <c r="AG564" s="2382"/>
      <c r="AH564" s="2382"/>
      <c r="AI564" s="2382"/>
      <c r="AJ564" s="2382"/>
      <c r="AK564" s="430"/>
      <c r="AL564" s="430"/>
      <c r="AM564" s="430"/>
      <c r="AN564" s="432"/>
    </row>
    <row r="565" spans="1:45" s="393" customFormat="1" ht="12.75" customHeight="1">
      <c r="A565" s="458"/>
      <c r="B565" s="458" t="s">
        <v>2360</v>
      </c>
      <c r="C565" s="457"/>
      <c r="D565" s="457"/>
      <c r="E565" s="459"/>
      <c r="F565" s="459"/>
      <c r="G565" s="459"/>
      <c r="H565" s="459"/>
      <c r="I565" s="459"/>
      <c r="J565" s="459"/>
      <c r="K565" s="459"/>
      <c r="L565" s="457"/>
      <c r="M565" s="459"/>
      <c r="N565" s="459"/>
      <c r="O565" s="459"/>
      <c r="P565" s="459"/>
      <c r="Q565" s="459"/>
      <c r="R565" s="11"/>
      <c r="S565" s="11"/>
      <c r="T565" s="11"/>
      <c r="U565" s="11"/>
      <c r="V565" s="11"/>
      <c r="W565" s="11"/>
      <c r="X565" s="457"/>
      <c r="Y565" s="457"/>
      <c r="Z565" s="457"/>
      <c r="AA565" s="455"/>
      <c r="AB565" s="455"/>
      <c r="AC565" s="455"/>
      <c r="AD565" s="455"/>
      <c r="AE565" s="11"/>
      <c r="AF565" s="2383">
        <f>IFERROR(AP572,0)</f>
        <v>125802249.59999999</v>
      </c>
      <c r="AG565" s="2383"/>
      <c r="AH565" s="2383"/>
      <c r="AI565" s="2383"/>
      <c r="AJ565" s="2383"/>
      <c r="AK565" s="430"/>
      <c r="AL565" s="430"/>
      <c r="AM565" s="430"/>
      <c r="AN565" s="432"/>
      <c r="AP565" s="2377">
        <f>Application!AJ1054</f>
        <v>16116090.6</v>
      </c>
      <c r="AQ565" s="2377"/>
      <c r="AR565" s="2377"/>
      <c r="AS565" s="393" t="s">
        <v>1631</v>
      </c>
    </row>
    <row r="566" spans="1:45" s="393" customFormat="1" ht="12.75" customHeight="1">
      <c r="A566" s="457"/>
      <c r="B566" s="457" t="s">
        <v>1559</v>
      </c>
      <c r="C566" s="457"/>
      <c r="D566" s="457"/>
      <c r="E566" s="457"/>
      <c r="F566" s="457"/>
      <c r="G566" s="457"/>
      <c r="H566" s="457"/>
      <c r="I566" s="457"/>
      <c r="J566" s="457"/>
      <c r="K566" s="457"/>
      <c r="L566" s="457"/>
      <c r="M566" s="457"/>
      <c r="N566" s="457"/>
      <c r="O566" s="457"/>
      <c r="P566" s="457"/>
      <c r="Q566" s="457"/>
      <c r="R566" s="11"/>
      <c r="S566" s="11"/>
      <c r="T566" s="11"/>
      <c r="U566" s="11"/>
      <c r="V566" s="11"/>
      <c r="W566" s="11"/>
      <c r="X566" s="457"/>
      <c r="Y566" s="457"/>
      <c r="Z566" s="457"/>
      <c r="AA566" s="455"/>
      <c r="AB566" s="455"/>
      <c r="AC566" s="455"/>
      <c r="AD566" s="455"/>
      <c r="AE566" s="11"/>
      <c r="AF566" s="2384">
        <f>IFERROR(ROUNDDOWN(IF(C557="YES",((1-(AF564/AF565))*2),(1-(AF564/AF565))),2),0)</f>
        <v>0.43</v>
      </c>
      <c r="AG566" s="2384"/>
      <c r="AH566" s="2384"/>
      <c r="AI566" s="2384"/>
      <c r="AJ566" s="2384"/>
      <c r="AK566" s="430"/>
      <c r="AL566" s="430"/>
      <c r="AM566" s="430"/>
      <c r="AN566" s="432"/>
      <c r="AP566" s="2375">
        <f>Application!AJ1058</f>
        <v>32232181.199999999</v>
      </c>
      <c r="AQ566" s="2375"/>
      <c r="AR566" s="2375"/>
      <c r="AS566" s="393" t="s">
        <v>1641</v>
      </c>
    </row>
    <row r="567" spans="1:45" s="393" customFormat="1" ht="12.75" customHeight="1">
      <c r="A567" s="457"/>
      <c r="B567" s="457"/>
      <c r="C567" s="457"/>
      <c r="D567" s="457"/>
      <c r="E567" s="457"/>
      <c r="F567" s="457"/>
      <c r="G567" s="457"/>
      <c r="H567" s="457"/>
      <c r="I567" s="457"/>
      <c r="J567" s="457"/>
      <c r="K567" s="457"/>
      <c r="L567" s="457"/>
      <c r="M567" s="457"/>
      <c r="N567" s="457"/>
      <c r="O567" s="457"/>
      <c r="P567" s="457"/>
      <c r="Q567" s="457"/>
      <c r="R567" s="11"/>
      <c r="S567" s="11"/>
      <c r="T567" s="11"/>
      <c r="U567" s="11"/>
      <c r="V567" s="11"/>
      <c r="W567" s="11"/>
      <c r="X567" s="457"/>
      <c r="Y567" s="457"/>
      <c r="Z567" s="457"/>
      <c r="AA567" s="455"/>
      <c r="AB567" s="455"/>
      <c r="AC567" s="455"/>
      <c r="AD567" s="455"/>
      <c r="AE567" s="11"/>
      <c r="AF567" s="635"/>
      <c r="AG567" s="635"/>
      <c r="AH567" s="635"/>
      <c r="AI567" s="635"/>
      <c r="AJ567" s="635"/>
      <c r="AK567" s="430"/>
      <c r="AL567" s="430"/>
      <c r="AM567" s="430"/>
      <c r="AN567" s="432"/>
      <c r="AP567" s="2405">
        <f>IF(((AP565+AP566)/AP563)&gt;0.8,0.8,((AP565+AP566)/AP563))</f>
        <v>0.8</v>
      </c>
      <c r="AQ567" s="2405"/>
      <c r="AR567" s="2405"/>
      <c r="AS567" s="393" t="s">
        <v>2361</v>
      </c>
    </row>
    <row r="568" spans="1:45" s="393" customFormat="1" ht="12.75" customHeight="1">
      <c r="A568" s="457"/>
      <c r="B568" s="2455" t="s">
        <v>2362</v>
      </c>
      <c r="C568" s="2456"/>
      <c r="D568" s="2456"/>
      <c r="E568" s="2456"/>
      <c r="F568" s="2456"/>
      <c r="G568" s="2456"/>
      <c r="H568" s="2456"/>
      <c r="I568" s="2456"/>
      <c r="J568" s="2456"/>
      <c r="K568" s="2456"/>
      <c r="L568" s="2456"/>
      <c r="M568" s="2456"/>
      <c r="N568" s="2456"/>
      <c r="O568" s="2456"/>
      <c r="P568" s="2456"/>
      <c r="Q568" s="2456"/>
      <c r="R568" s="2456"/>
      <c r="S568" s="2456"/>
      <c r="T568" s="2456"/>
      <c r="U568" s="2456"/>
      <c r="V568" s="2456"/>
      <c r="W568" s="2456"/>
      <c r="X568" s="2456"/>
      <c r="Y568" s="2456"/>
      <c r="Z568" s="2456"/>
      <c r="AA568" s="2456"/>
      <c r="AB568" s="2456"/>
      <c r="AC568" s="2456"/>
      <c r="AD568" s="2456"/>
      <c r="AE568" s="2456"/>
      <c r="AF568" s="2456"/>
      <c r="AG568" s="2456"/>
      <c r="AH568" s="2456"/>
      <c r="AI568" s="2456"/>
      <c r="AJ568" s="2457"/>
      <c r="AK568" s="430"/>
      <c r="AL568" s="430"/>
      <c r="AM568" s="430"/>
      <c r="AN568" s="432"/>
    </row>
    <row r="569" spans="1:45" s="393" customFormat="1" ht="12.75" customHeight="1">
      <c r="A569" s="457"/>
      <c r="B569" s="2458"/>
      <c r="C569" s="2459"/>
      <c r="D569" s="2459"/>
      <c r="E569" s="2459"/>
      <c r="F569" s="2459"/>
      <c r="G569" s="2459"/>
      <c r="H569" s="2459"/>
      <c r="I569" s="2459"/>
      <c r="J569" s="2459"/>
      <c r="K569" s="2459"/>
      <c r="L569" s="2459"/>
      <c r="M569" s="2459"/>
      <c r="N569" s="2459"/>
      <c r="O569" s="2459"/>
      <c r="P569" s="2459"/>
      <c r="Q569" s="2459"/>
      <c r="R569" s="2459"/>
      <c r="S569" s="2459"/>
      <c r="T569" s="2459"/>
      <c r="U569" s="2459"/>
      <c r="V569" s="2459"/>
      <c r="W569" s="2459"/>
      <c r="X569" s="2459"/>
      <c r="Y569" s="2459"/>
      <c r="Z569" s="2459"/>
      <c r="AA569" s="2459"/>
      <c r="AB569" s="2459"/>
      <c r="AC569" s="2459"/>
      <c r="AD569" s="2459"/>
      <c r="AE569" s="2459"/>
      <c r="AF569" s="2459"/>
      <c r="AG569" s="2459"/>
      <c r="AH569" s="2459"/>
      <c r="AI569" s="2459"/>
      <c r="AJ569" s="2460"/>
      <c r="AK569" s="430"/>
      <c r="AL569" s="430"/>
      <c r="AM569" s="430"/>
      <c r="AN569" s="432"/>
      <c r="AP569" s="2377">
        <f>AP570-AP565-AP566</f>
        <v>82826008</v>
      </c>
      <c r="AQ569" s="2406"/>
      <c r="AR569" s="2406"/>
      <c r="AS569" s="393" t="s">
        <v>2363</v>
      </c>
    </row>
    <row r="570" spans="1:45" s="393" customFormat="1" ht="12.75" customHeight="1">
      <c r="A570" s="457"/>
      <c r="B570" s="2461"/>
      <c r="C570" s="2462"/>
      <c r="D570" s="2462"/>
      <c r="E570" s="2462"/>
      <c r="F570" s="2462"/>
      <c r="G570" s="2462"/>
      <c r="H570" s="2462"/>
      <c r="I570" s="2462"/>
      <c r="J570" s="2462"/>
      <c r="K570" s="2462"/>
      <c r="L570" s="2462"/>
      <c r="M570" s="2462"/>
      <c r="N570" s="2462"/>
      <c r="O570" s="2462"/>
      <c r="P570" s="2462"/>
      <c r="Q570" s="2462"/>
      <c r="R570" s="2462"/>
      <c r="S570" s="2462"/>
      <c r="T570" s="2462"/>
      <c r="U570" s="2462"/>
      <c r="V570" s="2462"/>
      <c r="W570" s="2462"/>
      <c r="X570" s="2462"/>
      <c r="Y570" s="2462"/>
      <c r="Z570" s="2462"/>
      <c r="AA570" s="2462"/>
      <c r="AB570" s="2462"/>
      <c r="AC570" s="2462"/>
      <c r="AD570" s="2462"/>
      <c r="AE570" s="2462"/>
      <c r="AF570" s="2462"/>
      <c r="AG570" s="2462"/>
      <c r="AH570" s="2462"/>
      <c r="AI570" s="2462"/>
      <c r="AJ570" s="2463"/>
      <c r="AK570" s="430"/>
      <c r="AL570" s="430"/>
      <c r="AM570" s="430"/>
      <c r="AN570" s="432"/>
      <c r="AP570" s="2377">
        <f>Application!AJ1062</f>
        <v>131174279.8</v>
      </c>
      <c r="AQ570" s="2377"/>
      <c r="AR570" s="2377"/>
      <c r="AS570" s="393" t="s">
        <v>2364</v>
      </c>
    </row>
    <row r="571" spans="1:45" s="393" customFormat="1" ht="12.75" customHeight="1">
      <c r="B571" s="394"/>
      <c r="C571" s="394"/>
      <c r="D571" s="394"/>
      <c r="E571" s="394"/>
      <c r="F571" s="394"/>
      <c r="G571" s="394"/>
      <c r="H571" s="394"/>
      <c r="I571" s="394"/>
      <c r="J571" s="394"/>
      <c r="K571" s="394"/>
      <c r="L571" s="394"/>
      <c r="M571" s="394"/>
      <c r="N571" s="394"/>
      <c r="O571" s="394"/>
      <c r="P571" s="394"/>
      <c r="Q571" s="394"/>
      <c r="R571" s="394"/>
      <c r="S571" s="394"/>
      <c r="T571" s="394"/>
      <c r="U571" s="394"/>
      <c r="V571" s="394"/>
      <c r="W571" s="394"/>
      <c r="X571" s="394"/>
      <c r="Y571" s="394"/>
      <c r="Z571" s="394"/>
      <c r="AA571" s="394"/>
      <c r="AB571" s="394"/>
      <c r="AC571" s="449"/>
      <c r="AD571" s="394"/>
      <c r="AI571" s="1141"/>
      <c r="AJ571" s="1141"/>
      <c r="AK571" s="430"/>
      <c r="AL571" s="430"/>
      <c r="AM571" s="430"/>
      <c r="AN571" s="432"/>
    </row>
    <row r="572" spans="1:45" s="393" customFormat="1" ht="12.75" customHeight="1">
      <c r="A572" s="461"/>
      <c r="B572" s="461"/>
      <c r="C572" s="461"/>
      <c r="D572" s="461"/>
      <c r="E572" s="461"/>
      <c r="F572" s="461"/>
      <c r="G572" s="461"/>
      <c r="H572" s="461"/>
      <c r="I572" s="461"/>
      <c r="J572" s="461"/>
      <c r="K572" s="461"/>
      <c r="L572" s="461"/>
      <c r="M572" s="461"/>
      <c r="N572" s="461"/>
      <c r="O572" s="461"/>
      <c r="P572" s="461"/>
      <c r="Q572" s="461"/>
      <c r="R572" s="461"/>
      <c r="S572" s="461"/>
      <c r="T572" s="461"/>
      <c r="U572" s="461"/>
      <c r="V572" s="461"/>
      <c r="W572" s="461"/>
      <c r="X572" s="461"/>
      <c r="Y572" s="461"/>
      <c r="Z572" s="461"/>
      <c r="AA572" s="461"/>
      <c r="AB572" s="461"/>
      <c r="AC572" s="461"/>
      <c r="AD572" s="461"/>
      <c r="AE572" s="461"/>
      <c r="AF572" s="461"/>
      <c r="AG572" s="461"/>
      <c r="AH572" s="462"/>
      <c r="AI572" s="405"/>
      <c r="AJ572" s="405" t="s">
        <v>2365</v>
      </c>
      <c r="AK572" s="2464">
        <f>IFERROR(IF(AND(C554="N/A",C557="N/A"),0,IF(AF566=0,0,IF((AF566*100)&gt;12,12,(AF566*100)))),0)</f>
        <v>12</v>
      </c>
      <c r="AL572" s="2464"/>
      <c r="AM572" s="2465"/>
      <c r="AN572" s="432"/>
      <c r="AP572" s="2366">
        <f>AP569+(AP563*AP567)</f>
        <v>125802249.59999999</v>
      </c>
      <c r="AQ572" s="2367"/>
      <c r="AR572" s="2368"/>
    </row>
    <row r="573" spans="1:45" s="393" customFormat="1" ht="12.75" customHeight="1" thickBot="1">
      <c r="A573" s="580"/>
      <c r="B573" s="580"/>
      <c r="C573" s="580"/>
      <c r="D573" s="580"/>
      <c r="E573" s="580"/>
      <c r="F573" s="580"/>
      <c r="G573" s="580"/>
      <c r="H573" s="580"/>
      <c r="I573" s="580"/>
      <c r="J573" s="580"/>
      <c r="K573" s="580"/>
      <c r="L573" s="580"/>
      <c r="M573" s="580"/>
      <c r="N573" s="580"/>
      <c r="O573" s="580"/>
      <c r="P573" s="580"/>
      <c r="Q573" s="580"/>
      <c r="R573" s="580"/>
      <c r="S573" s="580"/>
      <c r="T573" s="580"/>
      <c r="U573" s="580"/>
      <c r="V573" s="580"/>
      <c r="W573" s="580"/>
      <c r="X573" s="580"/>
      <c r="Y573" s="580"/>
      <c r="Z573" s="580"/>
      <c r="AA573" s="580"/>
      <c r="AB573" s="580"/>
      <c r="AC573" s="580"/>
      <c r="AD573" s="580"/>
      <c r="AE573" s="580"/>
      <c r="AF573" s="580"/>
      <c r="AG573" s="580"/>
      <c r="AH573" s="580"/>
      <c r="AI573" s="580"/>
      <c r="AJ573" s="580"/>
      <c r="AK573" s="580"/>
      <c r="AL573" s="580"/>
      <c r="AM573" s="581"/>
      <c r="AN573" s="432"/>
    </row>
    <row r="574" spans="1:45" s="393" customFormat="1" ht="12.75" customHeight="1" thickTop="1">
      <c r="A574" s="493"/>
      <c r="B574" s="494"/>
      <c r="C574" s="493"/>
      <c r="D574" s="494"/>
      <c r="E574" s="494"/>
      <c r="F574" s="494"/>
      <c r="G574" s="494"/>
      <c r="H574" s="494"/>
      <c r="I574" s="494"/>
      <c r="J574" s="494"/>
      <c r="K574" s="494"/>
      <c r="L574" s="494"/>
      <c r="M574" s="494"/>
      <c r="N574" s="494"/>
      <c r="O574" s="494"/>
      <c r="P574" s="494"/>
      <c r="Q574" s="494"/>
      <c r="R574" s="494"/>
      <c r="S574" s="494"/>
      <c r="T574" s="494"/>
      <c r="U574" s="494"/>
      <c r="V574" s="494"/>
      <c r="W574" s="494"/>
      <c r="X574" s="494"/>
      <c r="Y574" s="494"/>
      <c r="Z574" s="494"/>
      <c r="AA574" s="494"/>
      <c r="AB574" s="494"/>
      <c r="AC574" s="495"/>
      <c r="AD574" s="495"/>
      <c r="AE574" s="495"/>
      <c r="AF574" s="494"/>
      <c r="AG574" s="494"/>
      <c r="AH574" s="494"/>
      <c r="AI574" s="494"/>
      <c r="AJ574" s="494"/>
      <c r="AK574" s="494"/>
      <c r="AL574" s="494"/>
      <c r="AM574" s="496"/>
      <c r="AN574" s="432"/>
    </row>
    <row r="575" spans="1:45" s="393" customFormat="1" ht="12.75" customHeight="1">
      <c r="A575" s="385" t="s">
        <v>2366</v>
      </c>
      <c r="B575" s="385" t="s">
        <v>2367</v>
      </c>
      <c r="C575" s="384"/>
      <c r="D575" s="438"/>
      <c r="E575" s="438"/>
      <c r="F575" s="438"/>
      <c r="G575" s="438"/>
      <c r="H575" s="438"/>
      <c r="I575" s="438"/>
      <c r="J575" s="438"/>
      <c r="K575" s="438"/>
      <c r="L575" s="438"/>
      <c r="M575" s="438"/>
      <c r="N575" s="438"/>
      <c r="O575" s="438"/>
      <c r="P575" s="438"/>
      <c r="Q575" s="438"/>
      <c r="R575" s="438"/>
      <c r="S575" s="438"/>
      <c r="T575" s="438"/>
      <c r="U575" s="438"/>
      <c r="V575" s="438"/>
      <c r="W575" s="438"/>
      <c r="X575" s="438"/>
      <c r="Y575" s="438"/>
      <c r="Z575" s="438"/>
      <c r="AA575" s="438"/>
      <c r="AB575" s="438"/>
      <c r="AC575" s="438"/>
      <c r="AD575" s="438"/>
      <c r="AE575" s="2396" t="s">
        <v>2065</v>
      </c>
      <c r="AF575" s="2396"/>
      <c r="AG575" s="2396"/>
      <c r="AH575" s="2396"/>
      <c r="AI575" s="2396"/>
      <c r="AJ575" s="2396"/>
      <c r="AK575" s="2396"/>
      <c r="AL575" s="1160"/>
      <c r="AM575" s="438"/>
      <c r="AN575" s="432"/>
    </row>
    <row r="576" spans="1:45" s="393" customFormat="1" ht="12.75" customHeight="1">
      <c r="C576" s="438"/>
      <c r="D576" s="438"/>
      <c r="E576" s="438"/>
      <c r="F576" s="438"/>
      <c r="G576" s="438"/>
      <c r="H576" s="438"/>
      <c r="I576" s="438"/>
      <c r="J576" s="438"/>
      <c r="K576" s="438"/>
      <c r="L576" s="438"/>
      <c r="M576" s="438"/>
      <c r="N576" s="438"/>
      <c r="O576" s="438"/>
      <c r="P576" s="438"/>
      <c r="Q576" s="438"/>
      <c r="R576" s="438"/>
      <c r="S576" s="438"/>
      <c r="T576" s="438"/>
      <c r="U576" s="438"/>
      <c r="V576" s="438"/>
      <c r="W576" s="438"/>
      <c r="X576" s="438"/>
      <c r="Y576" s="438"/>
      <c r="Z576" s="438"/>
      <c r="AA576" s="438"/>
      <c r="AB576" s="438"/>
      <c r="AC576" s="438"/>
      <c r="AD576" s="438"/>
      <c r="AE576" s="438"/>
      <c r="AF576" s="438"/>
      <c r="AG576" s="438"/>
      <c r="AH576" s="438"/>
      <c r="AI576" s="438"/>
      <c r="AJ576" s="438"/>
      <c r="AK576" s="438"/>
      <c r="AL576" s="438"/>
      <c r="AM576" s="438"/>
      <c r="AN576" s="432"/>
    </row>
    <row r="577" spans="1:42" s="393" customFormat="1" ht="12.75" customHeight="1">
      <c r="A577" s="438"/>
      <c r="B577" s="2336" t="s">
        <v>2368</v>
      </c>
      <c r="C577" s="2336"/>
      <c r="D577" s="2336"/>
      <c r="E577" s="2336"/>
      <c r="F577" s="2336"/>
      <c r="G577" s="2336"/>
      <c r="H577" s="2336"/>
      <c r="I577" s="2336"/>
      <c r="J577" s="2336"/>
      <c r="K577" s="2336"/>
      <c r="L577" s="2336"/>
      <c r="M577" s="2336"/>
      <c r="N577" s="2336"/>
      <c r="O577" s="2336"/>
      <c r="P577" s="2336"/>
      <c r="Q577" s="2336"/>
      <c r="R577" s="2336"/>
      <c r="S577" s="2336"/>
      <c r="T577" s="2336"/>
      <c r="U577" s="2336"/>
      <c r="V577" s="2336"/>
      <c r="W577" s="2336"/>
      <c r="X577" s="2336"/>
      <c r="Y577" s="2336"/>
      <c r="Z577" s="2336"/>
      <c r="AA577" s="2336"/>
      <c r="AB577" s="2336"/>
      <c r="AC577" s="2336"/>
      <c r="AD577" s="2336"/>
      <c r="AE577" s="2336"/>
      <c r="AF577" s="2336"/>
      <c r="AG577" s="2336"/>
      <c r="AH577" s="2336"/>
      <c r="AI577" s="2336"/>
      <c r="AJ577" s="2336"/>
      <c r="AK577" s="474"/>
      <c r="AL577" s="1138"/>
      <c r="AM577" s="438"/>
      <c r="AN577" s="432"/>
    </row>
    <row r="578" spans="1:42" s="393" customFormat="1" ht="12.75" customHeight="1">
      <c r="A578" s="438"/>
      <c r="B578" s="2336"/>
      <c r="C578" s="2336"/>
      <c r="D578" s="2336"/>
      <c r="E578" s="2336"/>
      <c r="F578" s="2336"/>
      <c r="G578" s="2336"/>
      <c r="H578" s="2336"/>
      <c r="I578" s="2336"/>
      <c r="J578" s="2336"/>
      <c r="K578" s="2336"/>
      <c r="L578" s="2336"/>
      <c r="M578" s="2336"/>
      <c r="N578" s="2336"/>
      <c r="O578" s="2336"/>
      <c r="P578" s="2336"/>
      <c r="Q578" s="2336"/>
      <c r="R578" s="2336"/>
      <c r="S578" s="2336"/>
      <c r="T578" s="2336"/>
      <c r="U578" s="2336"/>
      <c r="V578" s="2336"/>
      <c r="W578" s="2336"/>
      <c r="X578" s="2336"/>
      <c r="Y578" s="2336"/>
      <c r="Z578" s="2336"/>
      <c r="AA578" s="2336"/>
      <c r="AB578" s="2336"/>
      <c r="AC578" s="2336"/>
      <c r="AD578" s="2336"/>
      <c r="AE578" s="2336"/>
      <c r="AF578" s="2336"/>
      <c r="AG578" s="2336"/>
      <c r="AH578" s="2336"/>
      <c r="AI578" s="2336"/>
      <c r="AJ578" s="2336"/>
      <c r="AK578" s="474"/>
      <c r="AL578" s="1138"/>
      <c r="AM578" s="438"/>
      <c r="AN578" s="432"/>
    </row>
    <row r="579" spans="1:42" s="393" customFormat="1" ht="12.75" customHeight="1">
      <c r="A579" s="438"/>
      <c r="B579" s="2336"/>
      <c r="C579" s="2336"/>
      <c r="D579" s="2336"/>
      <c r="E579" s="2336"/>
      <c r="F579" s="2336"/>
      <c r="G579" s="2336"/>
      <c r="H579" s="2336"/>
      <c r="I579" s="2336"/>
      <c r="J579" s="2336"/>
      <c r="K579" s="2336"/>
      <c r="L579" s="2336"/>
      <c r="M579" s="2336"/>
      <c r="N579" s="2336"/>
      <c r="O579" s="2336"/>
      <c r="P579" s="2336"/>
      <c r="Q579" s="2336"/>
      <c r="R579" s="2336"/>
      <c r="S579" s="2336"/>
      <c r="T579" s="2336"/>
      <c r="U579" s="2336"/>
      <c r="V579" s="2336"/>
      <c r="W579" s="2336"/>
      <c r="X579" s="2336"/>
      <c r="Y579" s="2336"/>
      <c r="Z579" s="2336"/>
      <c r="AA579" s="2336"/>
      <c r="AB579" s="2336"/>
      <c r="AC579" s="2336"/>
      <c r="AD579" s="2336"/>
      <c r="AE579" s="2336"/>
      <c r="AF579" s="2336"/>
      <c r="AG579" s="2336"/>
      <c r="AH579" s="2336"/>
      <c r="AI579" s="2336"/>
      <c r="AJ579" s="2336"/>
      <c r="AK579" s="474"/>
      <c r="AL579" s="1138"/>
      <c r="AM579" s="438"/>
      <c r="AN579" s="432"/>
    </row>
    <row r="580" spans="1:42" s="393" customFormat="1" ht="12.75" customHeight="1">
      <c r="A580" s="438"/>
      <c r="B580" s="2336"/>
      <c r="C580" s="2336"/>
      <c r="D580" s="2336"/>
      <c r="E580" s="2336"/>
      <c r="F580" s="2336"/>
      <c r="G580" s="2336"/>
      <c r="H580" s="2336"/>
      <c r="I580" s="2336"/>
      <c r="J580" s="2336"/>
      <c r="K580" s="2336"/>
      <c r="L580" s="2336"/>
      <c r="M580" s="2336"/>
      <c r="N580" s="2336"/>
      <c r="O580" s="2336"/>
      <c r="P580" s="2336"/>
      <c r="Q580" s="2336"/>
      <c r="R580" s="2336"/>
      <c r="S580" s="2336"/>
      <c r="T580" s="2336"/>
      <c r="U580" s="2336"/>
      <c r="V580" s="2336"/>
      <c r="W580" s="2336"/>
      <c r="X580" s="2336"/>
      <c r="Y580" s="2336"/>
      <c r="Z580" s="2336"/>
      <c r="AA580" s="2336"/>
      <c r="AB580" s="2336"/>
      <c r="AC580" s="2336"/>
      <c r="AD580" s="2336"/>
      <c r="AE580" s="2336"/>
      <c r="AF580" s="2336"/>
      <c r="AG580" s="2336"/>
      <c r="AH580" s="2336"/>
      <c r="AI580" s="2336"/>
      <c r="AJ580" s="2336"/>
      <c r="AK580" s="474"/>
      <c r="AL580" s="1138"/>
      <c r="AM580" s="438"/>
      <c r="AN580" s="432"/>
    </row>
    <row r="581" spans="1:42" s="393" customFormat="1" ht="12.75" customHeight="1">
      <c r="A581" s="438"/>
      <c r="B581" s="2336"/>
      <c r="C581" s="2336"/>
      <c r="D581" s="2336"/>
      <c r="E581" s="2336"/>
      <c r="F581" s="2336"/>
      <c r="G581" s="2336"/>
      <c r="H581" s="2336"/>
      <c r="I581" s="2336"/>
      <c r="J581" s="2336"/>
      <c r="K581" s="2336"/>
      <c r="L581" s="2336"/>
      <c r="M581" s="2336"/>
      <c r="N581" s="2336"/>
      <c r="O581" s="2336"/>
      <c r="P581" s="2336"/>
      <c r="Q581" s="2336"/>
      <c r="R581" s="2336"/>
      <c r="S581" s="2336"/>
      <c r="T581" s="2336"/>
      <c r="U581" s="2336"/>
      <c r="V581" s="2336"/>
      <c r="W581" s="2336"/>
      <c r="X581" s="2336"/>
      <c r="Y581" s="2336"/>
      <c r="Z581" s="2336"/>
      <c r="AA581" s="2336"/>
      <c r="AB581" s="2336"/>
      <c r="AC581" s="2336"/>
      <c r="AD581" s="2336"/>
      <c r="AE581" s="2336"/>
      <c r="AF581" s="2336"/>
      <c r="AG581" s="2336"/>
      <c r="AH581" s="2336"/>
      <c r="AI581" s="2336"/>
      <c r="AJ581" s="2336"/>
      <c r="AK581" s="474"/>
      <c r="AL581" s="1138"/>
      <c r="AM581" s="438"/>
      <c r="AN581" s="432"/>
    </row>
    <row r="582" spans="1:42" s="393" customFormat="1" ht="12.75" customHeight="1">
      <c r="A582" s="438"/>
      <c r="B582" s="2336"/>
      <c r="C582" s="2336"/>
      <c r="D582" s="2336"/>
      <c r="E582" s="2336"/>
      <c r="F582" s="2336"/>
      <c r="G582" s="2336"/>
      <c r="H582" s="2336"/>
      <c r="I582" s="2336"/>
      <c r="J582" s="2336"/>
      <c r="K582" s="2336"/>
      <c r="L582" s="2336"/>
      <c r="M582" s="2336"/>
      <c r="N582" s="2336"/>
      <c r="O582" s="2336"/>
      <c r="P582" s="2336"/>
      <c r="Q582" s="2336"/>
      <c r="R582" s="2336"/>
      <c r="S582" s="2336"/>
      <c r="T582" s="2336"/>
      <c r="U582" s="2336"/>
      <c r="V582" s="2336"/>
      <c r="W582" s="2336"/>
      <c r="X582" s="2336"/>
      <c r="Y582" s="2336"/>
      <c r="Z582" s="2336"/>
      <c r="AA582" s="2336"/>
      <c r="AB582" s="2336"/>
      <c r="AC582" s="2336"/>
      <c r="AD582" s="2336"/>
      <c r="AE582" s="2336"/>
      <c r="AF582" s="2336"/>
      <c r="AG582" s="2336"/>
      <c r="AH582" s="2336"/>
      <c r="AI582" s="2336"/>
      <c r="AJ582" s="2336"/>
      <c r="AK582" s="474"/>
      <c r="AL582" s="1138"/>
      <c r="AM582" s="438"/>
      <c r="AN582" s="432"/>
    </row>
    <row r="583" spans="1:42" s="393" customFormat="1" ht="12.75" customHeight="1">
      <c r="A583" s="438"/>
      <c r="B583" s="2336"/>
      <c r="C583" s="2336"/>
      <c r="D583" s="2336"/>
      <c r="E583" s="2336"/>
      <c r="F583" s="2336"/>
      <c r="G583" s="2336"/>
      <c r="H583" s="2336"/>
      <c r="I583" s="2336"/>
      <c r="J583" s="2336"/>
      <c r="K583" s="2336"/>
      <c r="L583" s="2336"/>
      <c r="M583" s="2336"/>
      <c r="N583" s="2336"/>
      <c r="O583" s="2336"/>
      <c r="P583" s="2336"/>
      <c r="Q583" s="2336"/>
      <c r="R583" s="2336"/>
      <c r="S583" s="2336"/>
      <c r="T583" s="2336"/>
      <c r="U583" s="2336"/>
      <c r="V583" s="2336"/>
      <c r="W583" s="2336"/>
      <c r="X583" s="2336"/>
      <c r="Y583" s="2336"/>
      <c r="Z583" s="2336"/>
      <c r="AA583" s="2336"/>
      <c r="AB583" s="2336"/>
      <c r="AC583" s="2336"/>
      <c r="AD583" s="2336"/>
      <c r="AE583" s="2336"/>
      <c r="AF583" s="2336"/>
      <c r="AG583" s="2336"/>
      <c r="AH583" s="2336"/>
      <c r="AI583" s="2336"/>
      <c r="AJ583" s="2336"/>
      <c r="AK583" s="474"/>
      <c r="AL583" s="1138"/>
      <c r="AM583" s="438"/>
      <c r="AN583" s="432"/>
    </row>
    <row r="584" spans="1:42" ht="12.75" customHeight="1">
      <c r="A584" s="438"/>
      <c r="B584" s="2336"/>
      <c r="C584" s="2336"/>
      <c r="D584" s="2336"/>
      <c r="E584" s="2336"/>
      <c r="F584" s="2336"/>
      <c r="G584" s="2336"/>
      <c r="H584" s="2336"/>
      <c r="I584" s="2336"/>
      <c r="J584" s="2336"/>
      <c r="K584" s="2336"/>
      <c r="L584" s="2336"/>
      <c r="M584" s="2336"/>
      <c r="N584" s="2336"/>
      <c r="O584" s="2336"/>
      <c r="P584" s="2336"/>
      <c r="Q584" s="2336"/>
      <c r="R584" s="2336"/>
      <c r="S584" s="2336"/>
      <c r="T584" s="2336"/>
      <c r="U584" s="2336"/>
      <c r="V584" s="2336"/>
      <c r="W584" s="2336"/>
      <c r="X584" s="2336"/>
      <c r="Y584" s="2336"/>
      <c r="Z584" s="2336"/>
      <c r="AA584" s="2336"/>
      <c r="AB584" s="2336"/>
      <c r="AC584" s="2336"/>
      <c r="AD584" s="2336"/>
      <c r="AE584" s="2336"/>
      <c r="AF584" s="2336"/>
      <c r="AG584" s="2336"/>
      <c r="AH584" s="2336"/>
      <c r="AI584" s="2336"/>
      <c r="AJ584" s="2336"/>
      <c r="AK584" s="474"/>
      <c r="AL584" s="1138"/>
      <c r="AM584" s="438"/>
    </row>
    <row r="585" spans="1:42" s="393" customFormat="1" ht="12.75" customHeight="1">
      <c r="B585" s="2336"/>
      <c r="C585" s="2336"/>
      <c r="D585" s="2336"/>
      <c r="E585" s="2336"/>
      <c r="F585" s="2336"/>
      <c r="G585" s="2336"/>
      <c r="H585" s="2336"/>
      <c r="I585" s="2336"/>
      <c r="J585" s="2336"/>
      <c r="K585" s="2336"/>
      <c r="L585" s="2336"/>
      <c r="M585" s="2336"/>
      <c r="N585" s="2336"/>
      <c r="O585" s="2336"/>
      <c r="P585" s="2336"/>
      <c r="Q585" s="2336"/>
      <c r="R585" s="2336"/>
      <c r="S585" s="2336"/>
      <c r="T585" s="2336"/>
      <c r="U585" s="2336"/>
      <c r="V585" s="2336"/>
      <c r="W585" s="2336"/>
      <c r="X585" s="2336"/>
      <c r="Y585" s="2336"/>
      <c r="Z585" s="2336"/>
      <c r="AA585" s="2336"/>
      <c r="AB585" s="2336"/>
      <c r="AC585" s="2336"/>
      <c r="AD585" s="2336"/>
      <c r="AE585" s="2336"/>
      <c r="AF585" s="2336"/>
      <c r="AG585" s="2336"/>
      <c r="AH585" s="2336"/>
      <c r="AI585" s="2336"/>
      <c r="AJ585" s="2336"/>
      <c r="AK585" s="474"/>
      <c r="AL585" s="1138"/>
      <c r="AN585" s="432"/>
    </row>
    <row r="586" spans="1:42" s="393" customFormat="1" ht="12.75" customHeight="1">
      <c r="B586" s="474"/>
      <c r="C586" s="474"/>
      <c r="D586" s="474"/>
      <c r="E586" s="474"/>
      <c r="F586" s="474"/>
      <c r="G586" s="474"/>
      <c r="H586" s="474"/>
      <c r="I586" s="474"/>
      <c r="J586" s="474"/>
      <c r="K586" s="474"/>
      <c r="L586" s="474"/>
      <c r="M586" s="474"/>
      <c r="N586" s="474"/>
      <c r="O586" s="474"/>
      <c r="P586" s="474"/>
      <c r="Q586" s="474"/>
      <c r="R586" s="474"/>
      <c r="S586" s="474"/>
      <c r="T586" s="474"/>
      <c r="U586" s="474"/>
      <c r="V586" s="474"/>
      <c r="W586" s="474"/>
      <c r="X586" s="474"/>
      <c r="Y586" s="474"/>
      <c r="Z586" s="474"/>
      <c r="AA586" s="474"/>
      <c r="AB586" s="474"/>
      <c r="AC586" s="474"/>
      <c r="AD586" s="474"/>
      <c r="AE586" s="474"/>
      <c r="AF586" s="474"/>
      <c r="AG586" s="474"/>
      <c r="AH586" s="474"/>
      <c r="AI586" s="474"/>
      <c r="AJ586" s="474"/>
      <c r="AK586" s="474"/>
      <c r="AL586" s="1138"/>
      <c r="AN586" s="432"/>
    </row>
    <row r="587" spans="1:42" s="393" customFormat="1" ht="12.75" customHeight="1">
      <c r="B587" s="490" t="s">
        <v>2369</v>
      </c>
      <c r="C587" s="498"/>
      <c r="D587" s="1138"/>
      <c r="E587" s="1138"/>
      <c r="F587" s="1138"/>
      <c r="G587" s="1138"/>
      <c r="H587" s="1138"/>
      <c r="I587" s="1138"/>
      <c r="J587" s="1138"/>
      <c r="K587" s="1138"/>
      <c r="L587" s="1138"/>
      <c r="M587" s="1138"/>
      <c r="N587" s="1138"/>
      <c r="O587" s="1138"/>
      <c r="P587" s="1138"/>
      <c r="Q587" s="1138"/>
      <c r="R587" s="1138"/>
      <c r="S587" s="1138"/>
      <c r="T587" s="1138"/>
      <c r="U587" s="1138"/>
      <c r="V587" s="1138"/>
      <c r="W587" s="1138"/>
      <c r="X587" s="1138"/>
      <c r="Y587" s="1138"/>
      <c r="Z587" s="1138"/>
      <c r="AA587" s="1138"/>
      <c r="AB587" s="1138"/>
      <c r="AC587" s="1138"/>
      <c r="AD587" s="1138"/>
      <c r="AE587" s="1138"/>
      <c r="AF587" s="1138"/>
      <c r="AG587" s="1138"/>
      <c r="AH587" s="1138"/>
      <c r="AI587" s="1138"/>
      <c r="AN587" s="432"/>
      <c r="AP587" s="393" t="s">
        <v>829</v>
      </c>
    </row>
    <row r="588" spans="1:42" s="393" customFormat="1" ht="12.75" customHeight="1">
      <c r="B588" s="382"/>
      <c r="C588" s="498"/>
      <c r="D588" s="1138"/>
      <c r="E588" s="1138"/>
      <c r="F588" s="1138"/>
      <c r="G588" s="1138"/>
      <c r="H588" s="1138"/>
      <c r="I588" s="1138"/>
      <c r="J588" s="1138"/>
      <c r="K588" s="1138"/>
      <c r="L588" s="1138"/>
      <c r="M588" s="1138"/>
      <c r="N588" s="1138"/>
      <c r="O588" s="1138"/>
      <c r="P588" s="1138"/>
      <c r="Q588" s="1138"/>
      <c r="R588" s="1138"/>
      <c r="S588" s="1138"/>
      <c r="T588" s="1138"/>
      <c r="U588" s="1138"/>
      <c r="V588" s="1138"/>
      <c r="W588" s="1138"/>
      <c r="X588" s="1138"/>
      <c r="Y588" s="1138"/>
      <c r="Z588" s="1138"/>
      <c r="AA588" s="1138"/>
      <c r="AB588" s="1138"/>
      <c r="AC588" s="1138"/>
      <c r="AD588" s="1138"/>
      <c r="AE588" s="1138"/>
      <c r="AF588" s="1138"/>
      <c r="AG588" s="1138"/>
      <c r="AH588" s="1138"/>
      <c r="AI588" s="1138"/>
      <c r="AN588" s="432"/>
      <c r="AP588" s="393" t="s">
        <v>860</v>
      </c>
    </row>
    <row r="589" spans="1:42" s="393" customFormat="1" ht="12.75" customHeight="1">
      <c r="C589" s="385" t="s">
        <v>2370</v>
      </c>
      <c r="D589" s="499"/>
      <c r="E589" s="1138"/>
      <c r="F589" s="1138"/>
      <c r="G589" s="1138"/>
      <c r="H589" s="1138"/>
      <c r="I589" s="1138"/>
      <c r="J589" s="1138"/>
      <c r="K589" s="1138"/>
      <c r="L589" s="1138"/>
      <c r="M589" s="1138"/>
      <c r="N589" s="1138"/>
      <c r="O589" s="1138"/>
      <c r="P589" s="1138"/>
      <c r="Q589" s="1138"/>
      <c r="R589" s="1138"/>
      <c r="S589" s="1138"/>
      <c r="T589" s="1138"/>
      <c r="U589" s="1138"/>
      <c r="V589" s="1138"/>
      <c r="W589" s="1138"/>
      <c r="X589" s="1138"/>
      <c r="Y589" s="1138"/>
      <c r="Z589" s="1138"/>
      <c r="AA589" s="1138"/>
      <c r="AB589" s="1138"/>
      <c r="AC589" s="1138"/>
      <c r="AD589" s="1138"/>
      <c r="AE589" s="1138"/>
      <c r="AF589" s="1138"/>
      <c r="AG589" s="1138"/>
      <c r="AH589" s="1138"/>
      <c r="AI589" s="1138"/>
      <c r="AN589" s="432"/>
    </row>
    <row r="590" spans="1:42" s="393" customFormat="1" ht="12.75" customHeight="1">
      <c r="B590" s="382"/>
      <c r="C590" s="382"/>
      <c r="D590" s="1155"/>
      <c r="E590" s="1153"/>
      <c r="F590" s="1153"/>
      <c r="G590" s="1153"/>
      <c r="H590" s="1153"/>
      <c r="I590" s="1153"/>
      <c r="J590" s="1153"/>
      <c r="K590" s="1153"/>
      <c r="L590" s="1153"/>
      <c r="M590" s="1153"/>
      <c r="N590" s="1153"/>
      <c r="O590" s="1153"/>
      <c r="P590" s="1153"/>
      <c r="Q590" s="1153"/>
      <c r="R590" s="1153"/>
      <c r="S590" s="1153"/>
      <c r="T590" s="1153"/>
      <c r="U590" s="1153"/>
      <c r="V590" s="1153"/>
      <c r="W590" s="1153"/>
      <c r="X590" s="1153"/>
      <c r="Y590" s="1153"/>
      <c r="Z590" s="1153"/>
      <c r="AA590" s="1153"/>
      <c r="AB590" s="1153"/>
      <c r="AC590" s="1153"/>
      <c r="AD590" s="1153"/>
      <c r="AE590" s="1153"/>
      <c r="AF590" s="382"/>
      <c r="AG590" s="382"/>
      <c r="AH590" s="382"/>
      <c r="AI590" s="382"/>
      <c r="AJ590" s="382"/>
      <c r="AK590" s="382"/>
      <c r="AL590" s="382"/>
      <c r="AN590" s="432"/>
    </row>
    <row r="591" spans="1:42" s="393" customFormat="1" ht="12.75" customHeight="1">
      <c r="B591" s="382"/>
      <c r="C591" s="382"/>
      <c r="D591" s="490" t="s">
        <v>22</v>
      </c>
      <c r="E591" s="654" t="s">
        <v>2371</v>
      </c>
      <c r="F591" s="474"/>
      <c r="G591" s="474"/>
      <c r="H591" s="474"/>
      <c r="I591" s="474"/>
      <c r="J591" s="474"/>
      <c r="K591" s="474"/>
      <c r="L591" s="474"/>
      <c r="M591" s="474"/>
      <c r="N591" s="474"/>
      <c r="O591" s="474"/>
      <c r="P591" s="474"/>
      <c r="Q591" s="474"/>
      <c r="R591" s="474"/>
      <c r="S591" s="474"/>
      <c r="T591" s="474"/>
      <c r="U591" s="474"/>
      <c r="V591" s="474"/>
      <c r="W591" s="474"/>
      <c r="X591" s="474"/>
      <c r="Y591" s="474"/>
      <c r="Z591" s="474"/>
      <c r="AA591" s="474"/>
      <c r="AB591" s="474"/>
      <c r="AC591" s="382"/>
      <c r="AD591" s="382"/>
      <c r="AE591" s="382"/>
      <c r="AF591" s="2337" t="s">
        <v>2110</v>
      </c>
      <c r="AG591" s="2337"/>
      <c r="AH591" s="2337"/>
      <c r="AI591" s="2337"/>
      <c r="AJ591" s="2337"/>
      <c r="AK591" s="2337"/>
      <c r="AL591" s="2337"/>
      <c r="AN591" s="432"/>
    </row>
    <row r="592" spans="1:42" s="393" customFormat="1" ht="12.75" customHeight="1">
      <c r="B592" s="382"/>
      <c r="C592" s="449"/>
      <c r="D592" s="490"/>
      <c r="E592" s="654" t="s">
        <v>2372</v>
      </c>
      <c r="F592" s="474"/>
      <c r="G592" s="474"/>
      <c r="H592" s="474"/>
      <c r="I592" s="474"/>
      <c r="J592" s="474"/>
      <c r="K592" s="474"/>
      <c r="L592" s="474"/>
      <c r="M592" s="474"/>
      <c r="N592" s="474"/>
      <c r="O592" s="474"/>
      <c r="P592" s="474"/>
      <c r="Q592" s="474"/>
      <c r="R592" s="474"/>
      <c r="S592" s="474"/>
      <c r="T592" s="474"/>
      <c r="U592" s="474"/>
      <c r="V592" s="474"/>
      <c r="W592" s="474"/>
      <c r="X592" s="474"/>
      <c r="Y592" s="474"/>
      <c r="Z592" s="474"/>
      <c r="AA592" s="474"/>
      <c r="AB592" s="474"/>
      <c r="AC592" s="382"/>
      <c r="AD592" s="382"/>
      <c r="AE592" s="449"/>
      <c r="AF592" s="449"/>
      <c r="AG592" s="449"/>
      <c r="AH592" s="449"/>
      <c r="AI592" s="449"/>
      <c r="AJ592" s="449"/>
      <c r="AK592" s="449"/>
      <c r="AL592" s="449"/>
      <c r="AN592" s="432"/>
    </row>
    <row r="593" spans="1:42" s="393" customFormat="1" ht="12.75" customHeight="1">
      <c r="B593" s="382"/>
      <c r="C593" s="449"/>
      <c r="D593" s="490"/>
      <c r="E593" s="654" t="s">
        <v>2373</v>
      </c>
      <c r="F593" s="474"/>
      <c r="G593" s="474"/>
      <c r="H593" s="474"/>
      <c r="I593" s="474"/>
      <c r="J593" s="474"/>
      <c r="K593" s="474"/>
      <c r="L593" s="474"/>
      <c r="M593" s="474"/>
      <c r="N593" s="474"/>
      <c r="O593" s="474"/>
      <c r="P593" s="474"/>
      <c r="Q593" s="474"/>
      <c r="R593" s="474"/>
      <c r="S593" s="474"/>
      <c r="T593" s="474"/>
      <c r="U593" s="474"/>
      <c r="V593" s="474"/>
      <c r="W593" s="474"/>
      <c r="X593" s="474"/>
      <c r="Y593" s="474"/>
      <c r="Z593" s="474"/>
      <c r="AA593" s="474"/>
      <c r="AB593" s="474"/>
      <c r="AC593" s="382"/>
      <c r="AD593" s="382"/>
      <c r="AE593" s="449"/>
      <c r="AF593" s="449"/>
      <c r="AG593" s="449"/>
      <c r="AH593" s="449"/>
      <c r="AI593" s="449"/>
      <c r="AJ593" s="449"/>
      <c r="AK593" s="449"/>
      <c r="AL593" s="449"/>
      <c r="AN593" s="432"/>
    </row>
    <row r="594" spans="1:42" s="393" customFormat="1" ht="12.75" customHeight="1">
      <c r="B594" s="382"/>
      <c r="C594" s="449"/>
      <c r="D594" s="490"/>
      <c r="E594" s="654" t="s">
        <v>2374</v>
      </c>
      <c r="F594" s="474"/>
      <c r="G594" s="474"/>
      <c r="H594" s="474"/>
      <c r="I594" s="474"/>
      <c r="J594" s="474"/>
      <c r="K594" s="474"/>
      <c r="L594" s="474"/>
      <c r="M594" s="474"/>
      <c r="N594" s="474"/>
      <c r="O594" s="474"/>
      <c r="P594" s="474"/>
      <c r="Q594" s="474"/>
      <c r="R594" s="474"/>
      <c r="S594" s="474"/>
      <c r="T594" s="474"/>
      <c r="U594" s="474"/>
      <c r="V594" s="474"/>
      <c r="W594" s="474"/>
      <c r="X594" s="474"/>
      <c r="Y594" s="474"/>
      <c r="Z594" s="474"/>
      <c r="AA594" s="474"/>
      <c r="AB594" s="474"/>
      <c r="AC594" s="382"/>
      <c r="AD594" s="382"/>
      <c r="AE594" s="449"/>
      <c r="AF594" s="449"/>
      <c r="AG594" s="449"/>
      <c r="AH594" s="449"/>
      <c r="AI594" s="449"/>
      <c r="AJ594" s="449"/>
      <c r="AK594" s="449"/>
      <c r="AL594" s="449"/>
      <c r="AN594" s="432"/>
    </row>
    <row r="595" spans="1:42" s="393" customFormat="1" ht="12.75" customHeight="1">
      <c r="B595" s="382"/>
      <c r="C595" s="449"/>
      <c r="D595" s="490"/>
      <c r="E595" s="654" t="s">
        <v>2375</v>
      </c>
      <c r="F595" s="474"/>
      <c r="G595" s="474"/>
      <c r="H595" s="474"/>
      <c r="I595" s="474"/>
      <c r="J595" s="474"/>
      <c r="K595" s="474"/>
      <c r="L595" s="474"/>
      <c r="M595" s="474"/>
      <c r="N595" s="474"/>
      <c r="O595" s="474"/>
      <c r="P595" s="474"/>
      <c r="Q595" s="474"/>
      <c r="R595" s="474"/>
      <c r="S595" s="474"/>
      <c r="T595" s="474"/>
      <c r="U595" s="474"/>
      <c r="V595" s="474"/>
      <c r="W595" s="474"/>
      <c r="X595" s="474"/>
      <c r="Y595" s="474"/>
      <c r="Z595" s="474"/>
      <c r="AA595" s="474"/>
      <c r="AB595" s="474"/>
      <c r="AC595" s="382"/>
      <c r="AD595" s="382"/>
      <c r="AE595" s="449"/>
      <c r="AF595" s="449"/>
      <c r="AG595" s="449"/>
      <c r="AH595" s="449"/>
      <c r="AI595" s="449"/>
      <c r="AJ595" s="449"/>
      <c r="AK595" s="449"/>
      <c r="AL595" s="449"/>
      <c r="AN595" s="432"/>
      <c r="AO595" s="17" t="s">
        <v>2376</v>
      </c>
      <c r="AP595" s="393" t="b">
        <f>IF(Application!AF427&gt;=25,TRUE,FALSE)</f>
        <v>1</v>
      </c>
    </row>
    <row r="596" spans="1:42" s="393" customFormat="1" ht="12.75" customHeight="1">
      <c r="B596" s="382"/>
      <c r="C596" s="449"/>
      <c r="D596" s="490"/>
      <c r="E596" s="654" t="s">
        <v>2377</v>
      </c>
      <c r="F596" s="474"/>
      <c r="G596" s="474"/>
      <c r="H596" s="474"/>
      <c r="I596" s="474"/>
      <c r="J596" s="474"/>
      <c r="K596" s="474"/>
      <c r="L596" s="474"/>
      <c r="M596" s="474"/>
      <c r="N596" s="474"/>
      <c r="O596" s="474"/>
      <c r="P596" s="474"/>
      <c r="Q596" s="474"/>
      <c r="R596" s="474"/>
      <c r="S596" s="474"/>
      <c r="T596" s="474"/>
      <c r="U596" s="474"/>
      <c r="V596" s="474"/>
      <c r="W596" s="474"/>
      <c r="X596" s="474"/>
      <c r="Y596" s="474"/>
      <c r="Z596" s="474"/>
      <c r="AA596" s="474"/>
      <c r="AB596" s="474"/>
      <c r="AC596" s="382"/>
      <c r="AD596" s="382"/>
      <c r="AE596" s="449"/>
      <c r="AF596" s="449"/>
      <c r="AG596" s="449"/>
      <c r="AH596" s="449"/>
      <c r="AI596" s="449"/>
      <c r="AJ596" s="449"/>
      <c r="AK596" s="449"/>
      <c r="AL596" s="449"/>
      <c r="AN596" s="432"/>
      <c r="AO596" s="17" t="s">
        <v>797</v>
      </c>
      <c r="AP596" s="393" t="b">
        <f>Application!T199="Yes"</f>
        <v>0</v>
      </c>
    </row>
    <row r="597" spans="1:42" s="393" customFormat="1" ht="12.75" customHeight="1">
      <c r="B597" s="382"/>
      <c r="C597" s="449"/>
      <c r="D597" s="490"/>
      <c r="E597" s="654"/>
      <c r="F597" s="474"/>
      <c r="G597" s="474"/>
      <c r="H597" s="474"/>
      <c r="I597" s="474"/>
      <c r="J597" s="474"/>
      <c r="K597" s="474"/>
      <c r="L597" s="474"/>
      <c r="M597" s="474"/>
      <c r="N597" s="474"/>
      <c r="O597" s="474"/>
      <c r="P597" s="474"/>
      <c r="Q597" s="474"/>
      <c r="R597" s="474"/>
      <c r="S597" s="474"/>
      <c r="T597" s="474"/>
      <c r="U597" s="474"/>
      <c r="V597" s="474"/>
      <c r="W597" s="474"/>
      <c r="X597" s="474"/>
      <c r="Y597" s="474"/>
      <c r="Z597" s="474"/>
      <c r="AA597" s="474"/>
      <c r="AB597" s="474"/>
      <c r="AC597" s="382"/>
      <c r="AD597" s="382"/>
      <c r="AE597" s="449"/>
      <c r="AF597" s="382"/>
      <c r="AG597" s="382"/>
      <c r="AH597" s="382"/>
      <c r="AI597" s="382"/>
      <c r="AJ597" s="382"/>
      <c r="AK597" s="382"/>
      <c r="AL597" s="382"/>
      <c r="AN597" s="432"/>
    </row>
    <row r="598" spans="1:42" s="393" customFormat="1" ht="12.75" customHeight="1">
      <c r="A598" s="470"/>
      <c r="B598" s="382"/>
      <c r="C598" s="726"/>
      <c r="D598" s="490" t="s">
        <v>27</v>
      </c>
      <c r="E598" s="654" t="s">
        <v>2378</v>
      </c>
      <c r="F598" s="727"/>
      <c r="G598" s="727"/>
      <c r="H598" s="727"/>
      <c r="I598" s="727"/>
      <c r="J598" s="727"/>
      <c r="K598" s="727"/>
      <c r="L598" s="727"/>
      <c r="M598" s="727"/>
      <c r="N598" s="727"/>
      <c r="O598" s="727"/>
      <c r="P598" s="727"/>
      <c r="Q598" s="727"/>
      <c r="R598" s="727"/>
      <c r="S598" s="727"/>
      <c r="T598" s="727"/>
      <c r="U598" s="727"/>
      <c r="V598" s="727"/>
      <c r="W598" s="727"/>
      <c r="X598" s="727"/>
      <c r="Y598" s="727"/>
      <c r="Z598" s="727"/>
      <c r="AA598" s="727"/>
      <c r="AB598" s="727"/>
      <c r="AC598" s="382"/>
      <c r="AD598" s="382"/>
      <c r="AE598" s="382"/>
      <c r="AF598" s="2337" t="s">
        <v>2379</v>
      </c>
      <c r="AG598" s="2337"/>
      <c r="AH598" s="2337"/>
      <c r="AI598" s="2337"/>
      <c r="AJ598" s="2337"/>
      <c r="AK598" s="2337"/>
      <c r="AL598" s="2337"/>
      <c r="AN598" s="432"/>
    </row>
    <row r="599" spans="1:42" s="393" customFormat="1" ht="12.75" customHeight="1">
      <c r="B599" s="382"/>
      <c r="C599" s="728"/>
      <c r="D599" s="490"/>
      <c r="E599" s="654" t="s">
        <v>2380</v>
      </c>
      <c r="F599" s="727"/>
      <c r="G599" s="727"/>
      <c r="H599" s="727"/>
      <c r="I599" s="727"/>
      <c r="J599" s="727"/>
      <c r="K599" s="727"/>
      <c r="L599" s="727"/>
      <c r="M599" s="727"/>
      <c r="N599" s="727"/>
      <c r="O599" s="727"/>
      <c r="P599" s="727"/>
      <c r="Q599" s="727"/>
      <c r="R599" s="727"/>
      <c r="S599" s="727"/>
      <c r="T599" s="727"/>
      <c r="U599" s="727"/>
      <c r="V599" s="727"/>
      <c r="W599" s="727"/>
      <c r="X599" s="727"/>
      <c r="Y599" s="727"/>
      <c r="Z599" s="727"/>
      <c r="AA599" s="727"/>
      <c r="AB599" s="727"/>
      <c r="AC599" s="382"/>
      <c r="AD599" s="382"/>
      <c r="AE599" s="382"/>
      <c r="AF599" s="382"/>
      <c r="AG599" s="382"/>
      <c r="AH599" s="382"/>
      <c r="AI599" s="382"/>
      <c r="AJ599" s="382"/>
      <c r="AK599" s="382"/>
      <c r="AL599" s="382"/>
      <c r="AN599" s="432"/>
      <c r="AO599" s="393" t="s">
        <v>829</v>
      </c>
      <c r="AP599" s="500">
        <v>0</v>
      </c>
    </row>
    <row r="600" spans="1:42" s="393" customFormat="1" ht="12.75" customHeight="1">
      <c r="B600" s="444"/>
      <c r="C600" s="726"/>
      <c r="D600" s="490"/>
      <c r="E600" s="654" t="s">
        <v>2381</v>
      </c>
      <c r="F600" s="727"/>
      <c r="G600" s="727"/>
      <c r="H600" s="727"/>
      <c r="I600" s="727"/>
      <c r="J600" s="727"/>
      <c r="K600" s="727"/>
      <c r="L600" s="727"/>
      <c r="M600" s="727"/>
      <c r="N600" s="727"/>
      <c r="O600" s="727"/>
      <c r="P600" s="727"/>
      <c r="Q600" s="727"/>
      <c r="R600" s="727"/>
      <c r="S600" s="727"/>
      <c r="T600" s="727"/>
      <c r="U600" s="727"/>
      <c r="V600" s="727"/>
      <c r="W600" s="727"/>
      <c r="X600" s="727"/>
      <c r="Y600" s="727"/>
      <c r="Z600" s="727"/>
      <c r="AA600" s="727"/>
      <c r="AB600" s="727"/>
      <c r="AC600" s="382"/>
      <c r="AD600" s="382"/>
      <c r="AE600" s="382"/>
      <c r="AF600" s="382"/>
      <c r="AG600" s="382"/>
      <c r="AH600" s="382"/>
      <c r="AI600" s="382"/>
      <c r="AJ600" s="382"/>
      <c r="AK600" s="382"/>
      <c r="AL600" s="382"/>
      <c r="AN600" s="432"/>
      <c r="AO600" s="445" t="s">
        <v>22</v>
      </c>
      <c r="AP600" s="393">
        <f>7*AP595</f>
        <v>7</v>
      </c>
    </row>
    <row r="601" spans="1:42" s="393" customFormat="1" ht="12.75" customHeight="1">
      <c r="B601" s="444"/>
      <c r="C601" s="726"/>
      <c r="D601" s="490"/>
      <c r="E601" s="654" t="s">
        <v>2382</v>
      </c>
      <c r="F601" s="727"/>
      <c r="G601" s="727"/>
      <c r="H601" s="727"/>
      <c r="I601" s="727"/>
      <c r="J601" s="727"/>
      <c r="K601" s="727"/>
      <c r="L601" s="727"/>
      <c r="M601" s="727"/>
      <c r="N601" s="727"/>
      <c r="O601" s="727"/>
      <c r="P601" s="727"/>
      <c r="Q601" s="727"/>
      <c r="R601" s="727"/>
      <c r="S601" s="727"/>
      <c r="T601" s="727"/>
      <c r="U601" s="727"/>
      <c r="V601" s="727"/>
      <c r="W601" s="727"/>
      <c r="X601" s="727"/>
      <c r="Y601" s="727"/>
      <c r="Z601" s="727"/>
      <c r="AA601" s="727"/>
      <c r="AB601" s="727"/>
      <c r="AC601" s="382"/>
      <c r="AD601" s="382"/>
      <c r="AE601" s="382"/>
      <c r="AF601" s="382"/>
      <c r="AG601" s="382"/>
      <c r="AH601" s="382"/>
      <c r="AI601" s="382"/>
      <c r="AJ601" s="382"/>
      <c r="AK601" s="382"/>
      <c r="AL601" s="382"/>
      <c r="AN601" s="432"/>
      <c r="AO601" s="445" t="s">
        <v>27</v>
      </c>
      <c r="AP601" s="393">
        <v>6</v>
      </c>
    </row>
    <row r="602" spans="1:42" s="393" customFormat="1" ht="12.75" customHeight="1">
      <c r="B602" s="444"/>
      <c r="C602" s="726"/>
      <c r="D602" s="490"/>
      <c r="E602" s="654" t="s">
        <v>2383</v>
      </c>
      <c r="F602" s="727"/>
      <c r="G602" s="727"/>
      <c r="H602" s="727"/>
      <c r="I602" s="727"/>
      <c r="J602" s="727"/>
      <c r="K602" s="727"/>
      <c r="L602" s="727"/>
      <c r="M602" s="727"/>
      <c r="N602" s="727"/>
      <c r="O602" s="727"/>
      <c r="P602" s="727"/>
      <c r="Q602" s="727"/>
      <c r="R602" s="727"/>
      <c r="S602" s="727"/>
      <c r="T602" s="727"/>
      <c r="U602" s="727"/>
      <c r="V602" s="727"/>
      <c r="W602" s="727"/>
      <c r="X602" s="727"/>
      <c r="Y602" s="727"/>
      <c r="Z602" s="727"/>
      <c r="AA602" s="727"/>
      <c r="AB602" s="727"/>
      <c r="AC602" s="382"/>
      <c r="AD602" s="382"/>
      <c r="AE602" s="382"/>
      <c r="AF602" s="382"/>
      <c r="AG602" s="382"/>
      <c r="AH602" s="382"/>
      <c r="AI602" s="382"/>
      <c r="AJ602" s="382"/>
      <c r="AK602" s="382"/>
      <c r="AL602" s="382"/>
      <c r="AN602" s="432"/>
      <c r="AO602" s="445" t="s">
        <v>49</v>
      </c>
      <c r="AP602" s="393">
        <v>5</v>
      </c>
    </row>
    <row r="603" spans="1:42" s="393" customFormat="1" ht="12.75" customHeight="1">
      <c r="B603" s="444"/>
      <c r="C603" s="726"/>
      <c r="D603" s="490"/>
      <c r="E603" s="729"/>
      <c r="F603" s="730"/>
      <c r="G603" s="730"/>
      <c r="H603" s="730"/>
      <c r="I603" s="449"/>
      <c r="J603" s="449"/>
      <c r="K603" s="449"/>
      <c r="L603" s="449"/>
      <c r="M603" s="449"/>
      <c r="N603" s="449"/>
      <c r="O603" s="449"/>
      <c r="P603" s="449"/>
      <c r="Q603" s="449"/>
      <c r="R603" s="449"/>
      <c r="S603" s="449"/>
      <c r="T603" s="449"/>
      <c r="U603" s="449"/>
      <c r="V603" s="449"/>
      <c r="W603" s="449"/>
      <c r="X603" s="449"/>
      <c r="Y603" s="449"/>
      <c r="Z603" s="449"/>
      <c r="AA603" s="449"/>
      <c r="AB603" s="449"/>
      <c r="AC603" s="382"/>
      <c r="AD603" s="382"/>
      <c r="AE603" s="449"/>
      <c r="AF603" s="382"/>
      <c r="AG603" s="382"/>
      <c r="AH603" s="382"/>
      <c r="AI603" s="382"/>
      <c r="AJ603" s="382"/>
      <c r="AK603" s="382"/>
      <c r="AL603" s="382"/>
      <c r="AN603" s="432"/>
      <c r="AO603" s="445" t="s">
        <v>2384</v>
      </c>
      <c r="AP603" s="393">
        <v>4</v>
      </c>
    </row>
    <row r="604" spans="1:42" s="393" customFormat="1" ht="12.75" customHeight="1">
      <c r="B604" s="382"/>
      <c r="C604" s="726"/>
      <c r="D604" s="490" t="s">
        <v>49</v>
      </c>
      <c r="E604" s="654" t="s">
        <v>2385</v>
      </c>
      <c r="F604" s="727"/>
      <c r="G604" s="727"/>
      <c r="H604" s="727"/>
      <c r="I604" s="727"/>
      <c r="J604" s="727"/>
      <c r="K604" s="727"/>
      <c r="L604" s="727"/>
      <c r="M604" s="727"/>
      <c r="N604" s="727"/>
      <c r="O604" s="727"/>
      <c r="P604" s="727"/>
      <c r="Q604" s="727"/>
      <c r="R604" s="727"/>
      <c r="S604" s="727"/>
      <c r="T604" s="727"/>
      <c r="U604" s="727"/>
      <c r="V604" s="727"/>
      <c r="W604" s="727"/>
      <c r="X604" s="727"/>
      <c r="Y604" s="727"/>
      <c r="Z604" s="727"/>
      <c r="AA604" s="727"/>
      <c r="AB604" s="727"/>
      <c r="AC604" s="382"/>
      <c r="AD604" s="382"/>
      <c r="AE604" s="382"/>
      <c r="AF604" s="2337" t="s">
        <v>2386</v>
      </c>
      <c r="AG604" s="2337"/>
      <c r="AH604" s="2337"/>
      <c r="AI604" s="2337"/>
      <c r="AJ604" s="2337"/>
      <c r="AK604" s="2337"/>
      <c r="AL604" s="2337"/>
      <c r="AN604" s="432"/>
      <c r="AO604" s="445" t="s">
        <v>2387</v>
      </c>
      <c r="AP604" s="393">
        <v>3</v>
      </c>
    </row>
    <row r="605" spans="1:42" s="393" customFormat="1" ht="12.75" customHeight="1">
      <c r="B605" s="382"/>
      <c r="C605" s="728"/>
      <c r="D605" s="490"/>
      <c r="E605" s="654" t="s">
        <v>2380</v>
      </c>
      <c r="F605" s="727"/>
      <c r="G605" s="727"/>
      <c r="H605" s="727"/>
      <c r="I605" s="727"/>
      <c r="J605" s="727"/>
      <c r="K605" s="727"/>
      <c r="L605" s="727"/>
      <c r="M605" s="727"/>
      <c r="N605" s="727"/>
      <c r="O605" s="727"/>
      <c r="P605" s="727"/>
      <c r="Q605" s="727"/>
      <c r="R605" s="727"/>
      <c r="S605" s="727"/>
      <c r="T605" s="727"/>
      <c r="U605" s="727"/>
      <c r="V605" s="727"/>
      <c r="W605" s="727"/>
      <c r="X605" s="727"/>
      <c r="Y605" s="727"/>
      <c r="Z605" s="727"/>
      <c r="AA605" s="727"/>
      <c r="AB605" s="727"/>
      <c r="AC605" s="382"/>
      <c r="AD605" s="382"/>
      <c r="AE605" s="382"/>
      <c r="AF605" s="382"/>
      <c r="AG605" s="382"/>
      <c r="AH605" s="382"/>
      <c r="AI605" s="382"/>
      <c r="AJ605" s="382"/>
      <c r="AK605" s="382"/>
      <c r="AL605" s="382"/>
      <c r="AN605" s="432"/>
    </row>
    <row r="606" spans="1:42" s="393" customFormat="1" ht="12.75" customHeight="1">
      <c r="B606" s="382"/>
      <c r="C606" s="728"/>
      <c r="D606" s="490"/>
      <c r="E606" s="654" t="s">
        <v>2381</v>
      </c>
      <c r="F606" s="727"/>
      <c r="G606" s="727"/>
      <c r="H606" s="727"/>
      <c r="I606" s="727"/>
      <c r="J606" s="727"/>
      <c r="K606" s="727"/>
      <c r="L606" s="727"/>
      <c r="M606" s="727"/>
      <c r="N606" s="727"/>
      <c r="O606" s="727"/>
      <c r="P606" s="727"/>
      <c r="Q606" s="727"/>
      <c r="R606" s="727"/>
      <c r="S606" s="727"/>
      <c r="T606" s="727"/>
      <c r="U606" s="727"/>
      <c r="V606" s="727"/>
      <c r="W606" s="727"/>
      <c r="X606" s="727"/>
      <c r="Y606" s="727"/>
      <c r="Z606" s="727"/>
      <c r="AA606" s="727"/>
      <c r="AB606" s="727"/>
      <c r="AC606" s="382"/>
      <c r="AD606" s="382"/>
      <c r="AE606" s="382"/>
      <c r="AF606" s="382"/>
      <c r="AG606" s="382"/>
      <c r="AH606" s="382"/>
      <c r="AI606" s="382"/>
      <c r="AJ606" s="382"/>
      <c r="AK606" s="382"/>
      <c r="AL606" s="382"/>
      <c r="AN606" s="432"/>
      <c r="AO606" s="17" t="s">
        <v>2388</v>
      </c>
    </row>
    <row r="607" spans="1:42" s="393" customFormat="1" ht="12.75" customHeight="1">
      <c r="B607" s="382"/>
      <c r="C607" s="728"/>
      <c r="D607" s="490"/>
      <c r="E607" s="654" t="s">
        <v>2382</v>
      </c>
      <c r="F607" s="727"/>
      <c r="G607" s="727"/>
      <c r="H607" s="727"/>
      <c r="I607" s="727"/>
      <c r="J607" s="727"/>
      <c r="K607" s="727"/>
      <c r="L607" s="727"/>
      <c r="M607" s="727"/>
      <c r="N607" s="727"/>
      <c r="O607" s="727"/>
      <c r="P607" s="727"/>
      <c r="Q607" s="727"/>
      <c r="R607" s="727"/>
      <c r="S607" s="727"/>
      <c r="T607" s="727"/>
      <c r="U607" s="727"/>
      <c r="V607" s="727"/>
      <c r="W607" s="727"/>
      <c r="X607" s="727"/>
      <c r="Y607" s="727"/>
      <c r="Z607" s="727"/>
      <c r="AA607" s="727"/>
      <c r="AB607" s="727"/>
      <c r="AC607" s="382"/>
      <c r="AD607" s="382"/>
      <c r="AE607" s="382"/>
      <c r="AF607" s="382"/>
      <c r="AG607" s="382"/>
      <c r="AH607" s="382"/>
      <c r="AI607" s="382"/>
      <c r="AJ607" s="382"/>
      <c r="AK607" s="382"/>
      <c r="AL607" s="382"/>
      <c r="AN607" s="432"/>
      <c r="AO607" s="17" t="s">
        <v>2389</v>
      </c>
    </row>
    <row r="608" spans="1:42" s="393" customFormat="1" ht="12.75" customHeight="1">
      <c r="B608" s="382"/>
      <c r="C608" s="728"/>
      <c r="D608" s="490"/>
      <c r="E608" s="654" t="s">
        <v>2383</v>
      </c>
      <c r="F608" s="727"/>
      <c r="G608" s="727"/>
      <c r="H608" s="727"/>
      <c r="I608" s="727"/>
      <c r="J608" s="727"/>
      <c r="K608" s="727"/>
      <c r="L608" s="727"/>
      <c r="M608" s="727"/>
      <c r="N608" s="727"/>
      <c r="O608" s="727"/>
      <c r="P608" s="727"/>
      <c r="Q608" s="727"/>
      <c r="R608" s="727"/>
      <c r="S608" s="727"/>
      <c r="T608" s="727"/>
      <c r="U608" s="727"/>
      <c r="V608" s="727"/>
      <c r="W608" s="727"/>
      <c r="X608" s="727"/>
      <c r="Y608" s="727"/>
      <c r="Z608" s="727"/>
      <c r="AA608" s="727"/>
      <c r="AB608" s="727"/>
      <c r="AC608" s="382"/>
      <c r="AD608" s="382"/>
      <c r="AE608" s="382"/>
      <c r="AF608" s="382"/>
      <c r="AG608" s="382"/>
      <c r="AH608" s="382"/>
      <c r="AI608" s="382"/>
      <c r="AJ608" s="382"/>
      <c r="AK608" s="382"/>
      <c r="AL608" s="382"/>
      <c r="AN608" s="432"/>
      <c r="AO608" s="17" t="s">
        <v>2390</v>
      </c>
    </row>
    <row r="609" spans="1:53" s="393" customFormat="1" ht="12.75" customHeight="1">
      <c r="A609" s="11"/>
      <c r="B609" s="11"/>
      <c r="C609" s="11"/>
      <c r="D609" s="490"/>
      <c r="E609" s="50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2"/>
      <c r="AD609" s="382"/>
      <c r="AE609" s="11"/>
      <c r="AF609" s="382"/>
      <c r="AG609" s="382"/>
      <c r="AH609" s="382"/>
      <c r="AI609" s="382"/>
      <c r="AJ609" s="382"/>
      <c r="AK609" s="382"/>
      <c r="AL609" s="382"/>
      <c r="AM609" s="11"/>
      <c r="AN609" s="432"/>
    </row>
    <row r="610" spans="1:53" s="393" customFormat="1" ht="12.75" customHeight="1">
      <c r="B610" s="382"/>
      <c r="C610" s="726"/>
      <c r="D610" s="490" t="s">
        <v>2384</v>
      </c>
      <c r="E610" s="654" t="s">
        <v>2391</v>
      </c>
      <c r="F610" s="727"/>
      <c r="G610" s="727"/>
      <c r="H610" s="727"/>
      <c r="I610" s="727"/>
      <c r="J610" s="727"/>
      <c r="K610" s="727"/>
      <c r="L610" s="727"/>
      <c r="M610" s="727"/>
      <c r="N610" s="727"/>
      <c r="O610" s="727"/>
      <c r="P610" s="727"/>
      <c r="Q610" s="727"/>
      <c r="R610" s="727"/>
      <c r="S610" s="727"/>
      <c r="T610" s="727"/>
      <c r="U610" s="727"/>
      <c r="V610" s="727"/>
      <c r="W610" s="727"/>
      <c r="X610" s="727"/>
      <c r="Y610" s="727"/>
      <c r="Z610" s="727"/>
      <c r="AA610" s="727"/>
      <c r="AB610" s="727"/>
      <c r="AC610" s="382"/>
      <c r="AD610" s="382"/>
      <c r="AE610" s="382"/>
      <c r="AF610" s="2337" t="s">
        <v>2392</v>
      </c>
      <c r="AG610" s="2337"/>
      <c r="AH610" s="2337"/>
      <c r="AI610" s="2337"/>
      <c r="AJ610" s="2337"/>
      <c r="AK610" s="2337"/>
      <c r="AL610" s="2337"/>
      <c r="AN610" s="432"/>
      <c r="AO610" s="393" t="str">
        <f>X647</f>
        <v>N/A</v>
      </c>
    </row>
    <row r="611" spans="1:53" s="393" customFormat="1" ht="12.75" customHeight="1">
      <c r="B611" s="382"/>
      <c r="C611" s="728"/>
      <c r="D611" s="490"/>
      <c r="E611" s="654" t="s">
        <v>2393</v>
      </c>
      <c r="F611" s="727"/>
      <c r="G611" s="727"/>
      <c r="H611" s="727"/>
      <c r="I611" s="727"/>
      <c r="J611" s="727"/>
      <c r="K611" s="727"/>
      <c r="L611" s="727"/>
      <c r="M611" s="727"/>
      <c r="N611" s="727"/>
      <c r="O611" s="727"/>
      <c r="P611" s="727"/>
      <c r="Q611" s="727"/>
      <c r="R611" s="727"/>
      <c r="S611" s="727"/>
      <c r="T611" s="727"/>
      <c r="U611" s="727"/>
      <c r="V611" s="727"/>
      <c r="W611" s="727"/>
      <c r="X611" s="727"/>
      <c r="Y611" s="727"/>
      <c r="Z611" s="727"/>
      <c r="AA611" s="727"/>
      <c r="AB611" s="727"/>
      <c r="AC611" s="11"/>
      <c r="AD611" s="11"/>
      <c r="AE611" s="382"/>
      <c r="AF611" s="382"/>
      <c r="AG611" s="382"/>
      <c r="AH611" s="382"/>
      <c r="AI611" s="382"/>
      <c r="AJ611" s="382"/>
      <c r="AK611" s="382"/>
      <c r="AL611" s="382"/>
      <c r="AN611" s="432"/>
      <c r="AU611" s="1149"/>
      <c r="AV611" s="1149"/>
      <c r="AW611" s="1149"/>
      <c r="AX611" s="1149"/>
      <c r="AY611" s="1149"/>
      <c r="AZ611" s="1149"/>
      <c r="BA611" s="1149"/>
    </row>
    <row r="612" spans="1:53" s="393" customFormat="1" ht="12.75" customHeight="1">
      <c r="B612" s="444"/>
      <c r="C612" s="726"/>
      <c r="D612" s="490"/>
      <c r="E612" s="654" t="s">
        <v>2394</v>
      </c>
      <c r="F612" s="727"/>
      <c r="G612" s="727"/>
      <c r="H612" s="727"/>
      <c r="I612" s="727"/>
      <c r="J612" s="727"/>
      <c r="K612" s="727"/>
      <c r="L612" s="727"/>
      <c r="M612" s="727"/>
      <c r="N612" s="727"/>
      <c r="O612" s="727"/>
      <c r="P612" s="727"/>
      <c r="Q612" s="727"/>
      <c r="R612" s="727"/>
      <c r="S612" s="727"/>
      <c r="T612" s="727"/>
      <c r="U612" s="727"/>
      <c r="V612" s="727"/>
      <c r="W612" s="727"/>
      <c r="X612" s="727"/>
      <c r="Y612" s="727"/>
      <c r="Z612" s="727"/>
      <c r="AA612" s="727"/>
      <c r="AB612" s="727"/>
      <c r="AC612" s="382"/>
      <c r="AD612" s="382"/>
      <c r="AE612" s="382"/>
      <c r="AF612" s="382"/>
      <c r="AG612" s="382"/>
      <c r="AH612" s="382"/>
      <c r="AI612" s="382"/>
      <c r="AJ612" s="382"/>
      <c r="AK612" s="382"/>
      <c r="AL612" s="382"/>
      <c r="AN612" s="432"/>
      <c r="AO612" s="17" t="s">
        <v>2395</v>
      </c>
    </row>
    <row r="613" spans="1:53" s="393" customFormat="1" ht="12.75" customHeight="1">
      <c r="B613" s="444"/>
      <c r="C613" s="726"/>
      <c r="D613" s="490"/>
      <c r="E613" s="654"/>
      <c r="F613" s="727"/>
      <c r="G613" s="727"/>
      <c r="H613" s="727"/>
      <c r="I613" s="727"/>
      <c r="J613" s="727"/>
      <c r="K613" s="727"/>
      <c r="L613" s="727"/>
      <c r="M613" s="727"/>
      <c r="N613" s="727"/>
      <c r="O613" s="727"/>
      <c r="P613" s="727"/>
      <c r="Q613" s="727"/>
      <c r="R613" s="727"/>
      <c r="S613" s="727"/>
      <c r="T613" s="727"/>
      <c r="U613" s="727"/>
      <c r="V613" s="727"/>
      <c r="W613" s="727"/>
      <c r="X613" s="727"/>
      <c r="Y613" s="727"/>
      <c r="Z613" s="727"/>
      <c r="AA613" s="727"/>
      <c r="AB613" s="727"/>
      <c r="AC613" s="382"/>
      <c r="AD613" s="382"/>
      <c r="AE613" s="382"/>
      <c r="AF613" s="382"/>
      <c r="AG613" s="382"/>
      <c r="AH613" s="382"/>
      <c r="AI613" s="382"/>
      <c r="AJ613" s="382"/>
      <c r="AK613" s="382"/>
      <c r="AL613" s="382"/>
      <c r="AN613" s="432"/>
      <c r="AO613" s="17" t="s">
        <v>2396</v>
      </c>
    </row>
    <row r="614" spans="1:53" s="393" customFormat="1" ht="12.75" hidden="1" customHeight="1">
      <c r="B614" s="444"/>
      <c r="C614" s="726"/>
      <c r="D614" s="490"/>
      <c r="E614" s="382" t="s">
        <v>2397</v>
      </c>
      <c r="O614" s="2482" t="s">
        <v>1013</v>
      </c>
      <c r="P614" s="2482"/>
      <c r="Q614" s="2482"/>
      <c r="R614" s="2482"/>
      <c r="S614" s="2482"/>
      <c r="T614" s="2482"/>
      <c r="U614" s="2482"/>
      <c r="V614" s="2482"/>
      <c r="W614" s="2482"/>
      <c r="X614" s="2482"/>
      <c r="Y614" s="2482"/>
      <c r="Z614" s="2482"/>
      <c r="AA614" s="2482"/>
      <c r="AB614" s="2482"/>
      <c r="AH614" s="382"/>
      <c r="AI614" s="382"/>
      <c r="AJ614" s="382"/>
      <c r="AK614" s="382"/>
      <c r="AL614" s="382"/>
      <c r="AN614" s="432"/>
    </row>
    <row r="615" spans="1:53" s="393" customFormat="1" ht="12.75" hidden="1" customHeight="1">
      <c r="B615" s="444"/>
      <c r="C615" s="726"/>
      <c r="D615" s="490"/>
      <c r="E615" s="654"/>
      <c r="F615" s="727"/>
      <c r="G615" s="727"/>
      <c r="H615" s="727"/>
      <c r="I615" s="727"/>
      <c r="J615" s="727"/>
      <c r="K615" s="727"/>
      <c r="L615" s="727"/>
      <c r="M615" s="727"/>
      <c r="N615" s="727"/>
      <c r="O615" s="727"/>
      <c r="P615" s="727"/>
      <c r="Q615" s="727"/>
      <c r="R615" s="727"/>
      <c r="S615" s="727"/>
      <c r="T615" s="727"/>
      <c r="U615" s="727"/>
      <c r="V615" s="727"/>
      <c r="W615" s="727"/>
      <c r="X615" s="727"/>
      <c r="Y615" s="727"/>
      <c r="Z615" s="727"/>
      <c r="AA615" s="727"/>
      <c r="AB615" s="727"/>
      <c r="AC615" s="382"/>
      <c r="AD615" s="382"/>
      <c r="AE615" s="382"/>
      <c r="AF615" s="382"/>
      <c r="AG615" s="382"/>
      <c r="AH615" s="382"/>
      <c r="AI615" s="382"/>
      <c r="AJ615" s="382"/>
      <c r="AK615" s="382"/>
      <c r="AL615" s="382"/>
      <c r="AN615" s="432"/>
    </row>
    <row r="616" spans="1:53" s="393" customFormat="1" ht="12.75" customHeight="1">
      <c r="B616" s="382"/>
      <c r="C616" s="726"/>
      <c r="D616" s="490" t="s">
        <v>2387</v>
      </c>
      <c r="E616" s="654" t="s">
        <v>2398</v>
      </c>
      <c r="F616" s="727"/>
      <c r="G616" s="727"/>
      <c r="H616" s="727"/>
      <c r="I616" s="727"/>
      <c r="J616" s="727"/>
      <c r="K616" s="727"/>
      <c r="L616" s="727"/>
      <c r="M616" s="727"/>
      <c r="N616" s="727"/>
      <c r="O616" s="727"/>
      <c r="P616" s="727"/>
      <c r="Q616" s="727"/>
      <c r="R616" s="727"/>
      <c r="S616" s="727"/>
      <c r="T616" s="727"/>
      <c r="U616" s="727"/>
      <c r="V616" s="727"/>
      <c r="W616" s="727"/>
      <c r="X616" s="727"/>
      <c r="Y616" s="727"/>
      <c r="Z616" s="727"/>
      <c r="AA616" s="727"/>
      <c r="AB616" s="727"/>
      <c r="AC616" s="382"/>
      <c r="AD616" s="382"/>
      <c r="AE616" s="382"/>
      <c r="AF616" s="2337" t="s">
        <v>2126</v>
      </c>
      <c r="AG616" s="2337"/>
      <c r="AH616" s="2337"/>
      <c r="AI616" s="2337"/>
      <c r="AJ616" s="2337"/>
      <c r="AK616" s="2337"/>
      <c r="AL616" s="2337"/>
      <c r="AN616" s="432"/>
    </row>
    <row r="617" spans="1:53" s="393" customFormat="1" ht="12.75" customHeight="1">
      <c r="B617" s="382"/>
      <c r="C617" s="726"/>
      <c r="D617" s="490"/>
      <c r="E617" s="654" t="s">
        <v>2399</v>
      </c>
      <c r="F617" s="727"/>
      <c r="G617" s="727"/>
      <c r="H617" s="727"/>
      <c r="I617" s="727"/>
      <c r="J617" s="727"/>
      <c r="K617" s="727"/>
      <c r="L617" s="727"/>
      <c r="M617" s="727"/>
      <c r="N617" s="727"/>
      <c r="O617" s="727"/>
      <c r="P617" s="727"/>
      <c r="Q617" s="727"/>
      <c r="R617" s="727"/>
      <c r="S617" s="727"/>
      <c r="T617" s="727"/>
      <c r="U617" s="727"/>
      <c r="V617" s="727"/>
      <c r="W617" s="727"/>
      <c r="X617" s="727"/>
      <c r="Y617" s="727"/>
      <c r="Z617" s="727"/>
      <c r="AA617" s="727"/>
      <c r="AB617" s="727"/>
      <c r="AC617" s="382"/>
      <c r="AD617" s="382"/>
      <c r="AE617" s="1149"/>
      <c r="AF617" s="382"/>
      <c r="AG617" s="382"/>
      <c r="AH617" s="382"/>
      <c r="AI617" s="382"/>
      <c r="AJ617" s="382"/>
      <c r="AK617" s="382"/>
      <c r="AL617" s="382"/>
      <c r="AN617" s="432"/>
    </row>
    <row r="618" spans="1:53" s="393" customFormat="1" ht="12.75" customHeight="1">
      <c r="B618" s="382"/>
      <c r="C618" s="728"/>
      <c r="D618" s="382"/>
      <c r="E618" s="449"/>
      <c r="F618" s="1167"/>
      <c r="G618" s="1167"/>
      <c r="H618" s="1167"/>
      <c r="I618" s="1167"/>
      <c r="J618" s="1167"/>
      <c r="K618" s="1167"/>
      <c r="L618" s="1167"/>
      <c r="M618" s="1167"/>
      <c r="N618" s="1167"/>
      <c r="O618" s="1167"/>
      <c r="P618" s="1167"/>
      <c r="Q618" s="1167"/>
      <c r="R618" s="1167"/>
      <c r="S618" s="1167"/>
      <c r="T618" s="1167"/>
      <c r="U618" s="1167"/>
      <c r="V618" s="1167"/>
      <c r="W618" s="1167"/>
      <c r="X618" s="1167"/>
      <c r="Y618" s="1167"/>
      <c r="Z618" s="1167"/>
      <c r="AA618" s="1167"/>
      <c r="AB618" s="1167"/>
      <c r="AC618" s="382"/>
      <c r="AD618" s="382"/>
      <c r="AE618" s="382"/>
      <c r="AF618" s="382"/>
      <c r="AG618" s="382"/>
      <c r="AH618" s="382"/>
      <c r="AI618" s="382"/>
      <c r="AJ618" s="382"/>
      <c r="AK618" s="382"/>
      <c r="AL618" s="382"/>
      <c r="AN618" s="432"/>
      <c r="AO618" s="393" t="s">
        <v>829</v>
      </c>
      <c r="AP618" s="500">
        <v>0</v>
      </c>
      <c r="AT618" s="393" t="s">
        <v>829</v>
      </c>
      <c r="AU618" s="500">
        <v>0</v>
      </c>
    </row>
    <row r="619" spans="1:53" s="393" customFormat="1" ht="12.75" customHeight="1">
      <c r="B619" s="382"/>
      <c r="C619" s="728"/>
      <c r="D619" s="382" t="s">
        <v>2400</v>
      </c>
      <c r="E619" s="1167"/>
      <c r="F619" s="1167"/>
      <c r="G619" s="1167"/>
      <c r="H619" s="2338" t="s">
        <v>22</v>
      </c>
      <c r="I619" s="2338"/>
      <c r="J619" s="1167"/>
      <c r="K619" s="1167"/>
      <c r="L619" s="1167"/>
      <c r="N619" s="17"/>
      <c r="O619" s="17"/>
      <c r="P619" s="17"/>
      <c r="Q619" s="922" t="s">
        <v>2401</v>
      </c>
      <c r="R619" s="2483"/>
      <c r="S619" s="2483"/>
      <c r="T619" s="2483"/>
      <c r="U619" s="2483"/>
      <c r="V619" s="2483"/>
      <c r="W619" s="2483"/>
      <c r="X619" s="382"/>
      <c r="Y619" s="382"/>
      <c r="Z619" s="382"/>
      <c r="AA619" s="382"/>
      <c r="AB619" s="382"/>
      <c r="AC619" s="382"/>
      <c r="AD619" s="382"/>
      <c r="AE619" s="382"/>
      <c r="AF619" s="382"/>
      <c r="AG619" s="382"/>
      <c r="AH619" s="382"/>
      <c r="AI619" s="382"/>
      <c r="AJ619" s="382"/>
      <c r="AK619" s="382"/>
      <c r="AL619" s="382"/>
      <c r="AN619" s="432"/>
      <c r="AO619" s="445" t="s">
        <v>22</v>
      </c>
      <c r="AP619" s="393">
        <v>3</v>
      </c>
      <c r="AT619" s="445" t="s">
        <v>22</v>
      </c>
      <c r="AU619" s="393">
        <v>3</v>
      </c>
    </row>
    <row r="620" spans="1:53" s="393" customFormat="1" ht="12.75" customHeight="1">
      <c r="B620" s="382"/>
      <c r="C620" s="728"/>
      <c r="D620" s="382"/>
      <c r="E620" s="1167"/>
      <c r="F620" s="1167"/>
      <c r="G620" s="1167"/>
      <c r="H620" s="1167"/>
      <c r="I620" s="1167"/>
      <c r="J620" s="1167"/>
      <c r="K620" s="1167"/>
      <c r="L620" s="1167"/>
      <c r="M620" s="1167"/>
      <c r="N620" s="382"/>
      <c r="O620" s="382"/>
      <c r="P620" s="382"/>
      <c r="Q620" s="382"/>
      <c r="R620" s="382"/>
      <c r="S620" s="382"/>
      <c r="T620" s="382"/>
      <c r="U620" s="382"/>
      <c r="V620" s="382"/>
      <c r="W620" s="382"/>
      <c r="X620" s="382"/>
      <c r="Y620" s="2484" t="str">
        <f>IF(AND(H619="(i)",NOT(AP595)),AO612,IF(AND(H619="(iv)",OR(R619=AO608,R619=AO607),NOT(AP596)),AO613,""))</f>
        <v/>
      </c>
      <c r="Z620" s="2484"/>
      <c r="AA620" s="2484"/>
      <c r="AB620" s="2484"/>
      <c r="AC620" s="2484"/>
      <c r="AD620" s="2484"/>
      <c r="AE620" s="2484"/>
      <c r="AF620" s="2484"/>
      <c r="AG620" s="2484"/>
      <c r="AH620" s="2484"/>
      <c r="AI620" s="2484"/>
      <c r="AJ620" s="2484"/>
      <c r="AK620" s="2484"/>
      <c r="AL620" s="2484"/>
      <c r="AM620" s="2485"/>
      <c r="AN620" s="432"/>
      <c r="AO620" s="445" t="s">
        <v>27</v>
      </c>
      <c r="AP620" s="393">
        <v>2</v>
      </c>
      <c r="AT620" s="445" t="s">
        <v>27</v>
      </c>
      <c r="AU620" s="393">
        <v>2</v>
      </c>
    </row>
    <row r="621" spans="1:53" s="393" customFormat="1" ht="12.75" customHeight="1">
      <c r="B621" s="382"/>
      <c r="C621" s="728"/>
      <c r="D621" s="382"/>
      <c r="E621" s="1167"/>
      <c r="F621" s="1167"/>
      <c r="G621" s="1167"/>
      <c r="H621" s="1167"/>
      <c r="I621" s="1167"/>
      <c r="J621" s="1167"/>
      <c r="K621" s="1167"/>
      <c r="L621" s="1167"/>
      <c r="M621" s="1167"/>
      <c r="N621" s="382"/>
      <c r="O621" s="382"/>
      <c r="P621" s="382"/>
      <c r="Q621" s="382"/>
      <c r="X621" s="382"/>
      <c r="Y621" s="2484"/>
      <c r="Z621" s="2484"/>
      <c r="AA621" s="2484"/>
      <c r="AB621" s="2484"/>
      <c r="AC621" s="2484"/>
      <c r="AD621" s="2484"/>
      <c r="AE621" s="2484"/>
      <c r="AF621" s="2484"/>
      <c r="AG621" s="2484"/>
      <c r="AH621" s="2484"/>
      <c r="AI621" s="2484"/>
      <c r="AJ621" s="2484"/>
      <c r="AK621" s="2484"/>
      <c r="AL621" s="2484"/>
      <c r="AM621" s="2485"/>
      <c r="AN621" s="432"/>
      <c r="AO621" s="445"/>
      <c r="AT621" s="445"/>
    </row>
    <row r="622" spans="1:53" s="393" customFormat="1" ht="12.75" customHeight="1">
      <c r="B622" s="382"/>
      <c r="C622" s="728"/>
      <c r="D622" s="382" t="s">
        <v>2402</v>
      </c>
      <c r="E622" s="1167"/>
      <c r="F622" s="1167"/>
      <c r="G622" s="1167"/>
      <c r="H622" s="1167"/>
      <c r="I622" s="1167"/>
      <c r="J622" s="1167"/>
      <c r="K622" s="1167"/>
      <c r="L622" s="1167"/>
      <c r="M622" s="1167"/>
      <c r="N622" s="382"/>
      <c r="O622" s="382"/>
      <c r="P622" s="382"/>
      <c r="Q622" s="382"/>
      <c r="R622" s="382"/>
      <c r="S622" s="382"/>
      <c r="T622" s="382"/>
      <c r="U622" s="382"/>
      <c r="V622" s="382"/>
      <c r="W622" s="382"/>
      <c r="X622" s="382"/>
      <c r="Y622" s="382"/>
      <c r="Z622" s="382"/>
      <c r="AA622" s="382"/>
      <c r="AB622" s="382"/>
      <c r="AC622" s="382"/>
      <c r="AD622" s="382"/>
      <c r="AE622" s="382"/>
      <c r="AF622" s="382"/>
      <c r="AG622" s="382"/>
      <c r="AH622" s="382"/>
      <c r="AI622" s="382"/>
      <c r="AJ622" s="382"/>
      <c r="AK622" s="382"/>
      <c r="AL622" s="382"/>
      <c r="AN622" s="432"/>
    </row>
    <row r="623" spans="1:53" s="393" customFormat="1" ht="12.75" customHeight="1">
      <c r="B623" s="382"/>
      <c r="C623" s="728"/>
      <c r="D623" s="382" t="s">
        <v>2403</v>
      </c>
      <c r="E623" s="1167"/>
      <c r="F623" s="1167"/>
      <c r="G623" s="1167"/>
      <c r="H623" s="1167"/>
      <c r="I623" s="1167"/>
      <c r="J623" s="1167"/>
      <c r="K623" s="1167"/>
      <c r="L623" s="1167"/>
      <c r="M623" s="1167"/>
      <c r="N623" s="382"/>
      <c r="O623" s="382"/>
      <c r="P623" s="382"/>
      <c r="Q623" s="382"/>
      <c r="R623" s="382"/>
      <c r="S623" s="382"/>
      <c r="T623" s="382"/>
      <c r="U623" s="382"/>
      <c r="V623" s="382"/>
      <c r="W623" s="382"/>
      <c r="X623" s="382"/>
      <c r="Y623" s="382"/>
      <c r="Z623" s="382"/>
      <c r="AA623" s="382"/>
      <c r="AB623" s="382"/>
      <c r="AC623" s="382"/>
      <c r="AD623" s="382"/>
      <c r="AE623" s="382"/>
      <c r="AF623" s="382"/>
      <c r="AG623" s="382"/>
      <c r="AH623" s="382"/>
      <c r="AI623" s="382"/>
      <c r="AJ623" s="382"/>
      <c r="AK623" s="382"/>
      <c r="AL623" s="382"/>
      <c r="AN623" s="432"/>
    </row>
    <row r="624" spans="1:53" s="393" customFormat="1" ht="12.75" customHeight="1">
      <c r="B624" s="382"/>
      <c r="C624" s="728"/>
      <c r="D624" s="382" t="s">
        <v>2404</v>
      </c>
      <c r="E624" s="1167"/>
      <c r="F624" s="1167"/>
      <c r="G624" s="1167"/>
      <c r="H624" s="1167"/>
      <c r="I624" s="1167"/>
      <c r="J624" s="1167"/>
      <c r="K624" s="1167"/>
      <c r="L624" s="1167"/>
      <c r="M624" s="1167"/>
      <c r="N624" s="382"/>
      <c r="O624" s="382"/>
      <c r="P624" s="382"/>
      <c r="Q624" s="382"/>
      <c r="R624" s="382"/>
      <c r="S624" s="382"/>
      <c r="T624" s="382"/>
      <c r="U624" s="382"/>
      <c r="V624" s="382"/>
      <c r="W624" s="382"/>
      <c r="X624" s="382"/>
      <c r="Y624" s="382"/>
      <c r="Z624" s="382"/>
      <c r="AA624" s="382"/>
      <c r="AB624" s="382"/>
      <c r="AC624" s="382"/>
      <c r="AD624" s="382"/>
      <c r="AE624" s="382"/>
      <c r="AF624" s="382"/>
      <c r="AG624" s="382"/>
      <c r="AH624" s="382"/>
      <c r="AI624" s="382"/>
      <c r="AJ624" s="382"/>
      <c r="AK624" s="382"/>
      <c r="AL624" s="382"/>
      <c r="AN624" s="432"/>
    </row>
    <row r="625" spans="1:42" s="393" customFormat="1" ht="12.75" customHeight="1">
      <c r="B625" s="382"/>
      <c r="C625" s="728"/>
      <c r="D625" s="1152" t="s">
        <v>2405</v>
      </c>
      <c r="E625" s="1167"/>
      <c r="F625" s="1167"/>
      <c r="G625" s="1167"/>
      <c r="H625" s="1167"/>
      <c r="I625" s="1167"/>
      <c r="J625" s="1167"/>
      <c r="K625" s="1167"/>
      <c r="L625" s="1167"/>
      <c r="M625" s="1167"/>
      <c r="N625" s="382"/>
      <c r="O625" s="382"/>
      <c r="P625" s="382"/>
      <c r="Q625" s="382"/>
      <c r="R625" s="382"/>
      <c r="S625" s="382"/>
      <c r="T625" s="382"/>
      <c r="U625" s="382"/>
      <c r="V625" s="382"/>
      <c r="W625" s="382"/>
      <c r="X625" s="382"/>
      <c r="Y625" s="382"/>
      <c r="Z625" s="382"/>
      <c r="AA625" s="382"/>
      <c r="AB625" s="382"/>
      <c r="AC625" s="382"/>
      <c r="AD625" s="382"/>
      <c r="AE625" s="382"/>
      <c r="AF625" s="382"/>
      <c r="AG625" s="382"/>
      <c r="AH625" s="382"/>
      <c r="AI625" s="382"/>
      <c r="AJ625" s="382"/>
      <c r="AK625" s="382"/>
      <c r="AL625" s="382"/>
      <c r="AN625" s="432"/>
    </row>
    <row r="626" spans="1:42" s="393" customFormat="1" ht="12.75" customHeight="1">
      <c r="B626" s="382"/>
      <c r="C626" s="728"/>
      <c r="D626" s="382"/>
      <c r="E626" s="382"/>
      <c r="F626" s="382"/>
      <c r="G626" s="382"/>
      <c r="H626" s="382"/>
      <c r="I626" s="382"/>
      <c r="J626" s="382"/>
      <c r="K626" s="382"/>
      <c r="L626" s="382"/>
      <c r="M626" s="382"/>
      <c r="N626" s="382"/>
      <c r="O626" s="382"/>
      <c r="P626" s="382"/>
      <c r="Q626" s="382"/>
      <c r="R626" s="382"/>
      <c r="S626" s="382"/>
      <c r="T626" s="382"/>
      <c r="U626" s="382"/>
      <c r="V626" s="382"/>
      <c r="W626" s="382"/>
      <c r="X626" s="382"/>
      <c r="Y626" s="382"/>
      <c r="Z626" s="382"/>
      <c r="AA626" s="382"/>
      <c r="AB626" s="382"/>
      <c r="AC626" s="382"/>
      <c r="AD626" s="382"/>
      <c r="AE626" s="382"/>
      <c r="AF626" s="382"/>
      <c r="AG626" s="382"/>
      <c r="AH626" s="382"/>
      <c r="AI626" s="382"/>
      <c r="AJ626" s="382"/>
      <c r="AK626" s="382"/>
      <c r="AL626" s="382"/>
      <c r="AN626" s="432"/>
      <c r="AO626" s="393" t="s">
        <v>829</v>
      </c>
      <c r="AP626" s="500">
        <v>0</v>
      </c>
    </row>
    <row r="627" spans="1:42" s="393" customFormat="1" ht="12.75" customHeight="1">
      <c r="B627" s="382"/>
      <c r="C627" s="728"/>
      <c r="D627" s="382"/>
      <c r="E627" s="382" t="s">
        <v>2400</v>
      </c>
      <c r="F627" s="1167"/>
      <c r="G627" s="1167"/>
      <c r="I627" s="2481" t="s">
        <v>829</v>
      </c>
      <c r="J627" s="2481"/>
      <c r="K627" s="2481"/>
      <c r="L627" s="2481"/>
      <c r="M627" s="2481"/>
      <c r="N627" s="2481"/>
      <c r="O627" s="2481"/>
      <c r="P627" s="2481"/>
      <c r="Q627" s="2481"/>
      <c r="R627" s="2481"/>
      <c r="S627" s="2481"/>
      <c r="T627" s="2481"/>
      <c r="U627" s="2481"/>
      <c r="V627" s="2481"/>
      <c r="W627" s="2481"/>
      <c r="X627" s="2481"/>
      <c r="Y627" s="2481"/>
      <c r="Z627" s="2481"/>
      <c r="AA627" s="2481"/>
      <c r="AB627" s="2481"/>
      <c r="AC627" s="2481"/>
      <c r="AD627" s="2481"/>
      <c r="AE627" s="2481"/>
      <c r="AF627" s="382"/>
      <c r="AG627" s="382"/>
      <c r="AH627" s="382"/>
      <c r="AI627" s="382"/>
      <c r="AJ627" s="382"/>
      <c r="AK627" s="382"/>
      <c r="AL627" s="382"/>
      <c r="AN627" s="432"/>
      <c r="AO627" s="393" t="s">
        <v>2406</v>
      </c>
      <c r="AP627" s="393">
        <v>3</v>
      </c>
    </row>
    <row r="628" spans="1:42" s="393" customFormat="1" ht="12.75" customHeight="1">
      <c r="B628" s="382"/>
      <c r="C628" s="382"/>
      <c r="D628" s="382"/>
      <c r="E628" s="382"/>
      <c r="F628" s="474"/>
      <c r="G628" s="474"/>
      <c r="H628" s="474"/>
      <c r="I628" s="474"/>
      <c r="J628" s="474"/>
      <c r="K628" s="474"/>
      <c r="L628" s="474"/>
      <c r="M628" s="474"/>
      <c r="N628" s="474"/>
      <c r="O628" s="474"/>
      <c r="P628" s="474"/>
      <c r="Q628" s="474"/>
      <c r="R628" s="474"/>
      <c r="S628" s="474"/>
      <c r="T628" s="474"/>
      <c r="U628" s="474"/>
      <c r="V628" s="474"/>
      <c r="W628" s="474"/>
      <c r="X628" s="474"/>
      <c r="Y628" s="474"/>
      <c r="Z628" s="474"/>
      <c r="AA628" s="474"/>
      <c r="AB628" s="474"/>
      <c r="AC628" s="474"/>
      <c r="AD628" s="474"/>
      <c r="AE628" s="474"/>
      <c r="AF628" s="474"/>
      <c r="AG628" s="474"/>
      <c r="AH628" s="474"/>
      <c r="AI628" s="474"/>
      <c r="AJ628" s="474"/>
      <c r="AK628" s="474"/>
      <c r="AL628" s="474"/>
      <c r="AN628" s="432"/>
      <c r="AO628" s="393" t="s">
        <v>2407</v>
      </c>
      <c r="AP628" s="393">
        <v>2</v>
      </c>
    </row>
    <row r="629" spans="1:42" s="393" customFormat="1" ht="12.75" customHeight="1">
      <c r="B629" s="2344" t="s">
        <v>829</v>
      </c>
      <c r="C629" s="2344"/>
      <c r="D629" s="474"/>
      <c r="E629" s="2336" t="s">
        <v>2408</v>
      </c>
      <c r="F629" s="2336"/>
      <c r="G629" s="2336"/>
      <c r="H629" s="2336"/>
      <c r="I629" s="2336"/>
      <c r="J629" s="2336"/>
      <c r="K629" s="2336"/>
      <c r="L629" s="2336"/>
      <c r="M629" s="2336"/>
      <c r="N629" s="2336"/>
      <c r="O629" s="2336"/>
      <c r="P629" s="2336"/>
      <c r="Q629" s="2336"/>
      <c r="R629" s="2336"/>
      <c r="S629" s="2336"/>
      <c r="T629" s="2336"/>
      <c r="U629" s="2336"/>
      <c r="V629" s="2336"/>
      <c r="W629" s="2336"/>
      <c r="X629" s="2336"/>
      <c r="Y629" s="2336"/>
      <c r="Z629" s="2336"/>
      <c r="AA629" s="2336"/>
      <c r="AB629" s="2336"/>
      <c r="AC629" s="2336"/>
      <c r="AD629" s="2336"/>
      <c r="AE629" s="2336"/>
      <c r="AF629" s="2336"/>
      <c r="AG629" s="2336"/>
      <c r="AH629" s="474"/>
      <c r="AI629" s="474"/>
      <c r="AJ629" s="474"/>
      <c r="AK629" s="474"/>
      <c r="AL629" s="474"/>
      <c r="AN629" s="432"/>
    </row>
    <row r="630" spans="1:42" s="393" customFormat="1" ht="12.75" customHeight="1">
      <c r="B630" s="382"/>
      <c r="C630" s="728"/>
      <c r="D630" s="474"/>
      <c r="E630" s="2336"/>
      <c r="F630" s="2336"/>
      <c r="G630" s="2336"/>
      <c r="H630" s="2336"/>
      <c r="I630" s="2336"/>
      <c r="J630" s="2336"/>
      <c r="K630" s="2336"/>
      <c r="L630" s="2336"/>
      <c r="M630" s="2336"/>
      <c r="N630" s="2336"/>
      <c r="O630" s="2336"/>
      <c r="P630" s="2336"/>
      <c r="Q630" s="2336"/>
      <c r="R630" s="2336"/>
      <c r="S630" s="2336"/>
      <c r="T630" s="2336"/>
      <c r="U630" s="2336"/>
      <c r="V630" s="2336"/>
      <c r="W630" s="2336"/>
      <c r="X630" s="2336"/>
      <c r="Y630" s="2336"/>
      <c r="Z630" s="2336"/>
      <c r="AA630" s="2336"/>
      <c r="AB630" s="2336"/>
      <c r="AC630" s="2336"/>
      <c r="AD630" s="2336"/>
      <c r="AE630" s="2336"/>
      <c r="AF630" s="2336"/>
      <c r="AG630" s="2336"/>
      <c r="AH630" s="474"/>
      <c r="AI630" s="474"/>
      <c r="AJ630" s="474"/>
      <c r="AK630" s="474"/>
      <c r="AL630" s="474"/>
      <c r="AN630" s="432"/>
    </row>
    <row r="631" spans="1:42" s="393" customFormat="1" ht="12.75" customHeight="1">
      <c r="B631" s="382"/>
      <c r="C631" s="728"/>
      <c r="D631" s="474"/>
      <c r="E631" s="2336"/>
      <c r="F631" s="2336"/>
      <c r="G631" s="2336"/>
      <c r="H631" s="2336"/>
      <c r="I631" s="2336"/>
      <c r="J631" s="2336"/>
      <c r="K631" s="2336"/>
      <c r="L631" s="2336"/>
      <c r="M631" s="2336"/>
      <c r="N631" s="2336"/>
      <c r="O631" s="2336"/>
      <c r="P631" s="2336"/>
      <c r="Q631" s="2336"/>
      <c r="R631" s="2336"/>
      <c r="S631" s="2336"/>
      <c r="T631" s="2336"/>
      <c r="U631" s="2336"/>
      <c r="V631" s="2336"/>
      <c r="W631" s="2336"/>
      <c r="X631" s="2336"/>
      <c r="Y631" s="2336"/>
      <c r="Z631" s="2336"/>
      <c r="AA631" s="2336"/>
      <c r="AB631" s="2336"/>
      <c r="AC631" s="2336"/>
      <c r="AD631" s="2336"/>
      <c r="AE631" s="2336"/>
      <c r="AF631" s="2336"/>
      <c r="AG631" s="2336"/>
      <c r="AH631" s="474"/>
      <c r="AI631" s="474"/>
      <c r="AJ631" s="474"/>
      <c r="AK631" s="474"/>
      <c r="AL631" s="474"/>
      <c r="AN631" s="432"/>
    </row>
    <row r="632" spans="1:42" s="393" customFormat="1" ht="12.75" customHeight="1">
      <c r="B632" s="382"/>
      <c r="C632" s="728"/>
      <c r="D632" s="474"/>
      <c r="E632" s="2336"/>
      <c r="F632" s="2336"/>
      <c r="G632" s="2336"/>
      <c r="H632" s="2336"/>
      <c r="I632" s="2336"/>
      <c r="J632" s="2336"/>
      <c r="K632" s="2336"/>
      <c r="L632" s="2336"/>
      <c r="M632" s="2336"/>
      <c r="N632" s="2336"/>
      <c r="O632" s="2336"/>
      <c r="P632" s="2336"/>
      <c r="Q632" s="2336"/>
      <c r="R632" s="2336"/>
      <c r="S632" s="2336"/>
      <c r="T632" s="2336"/>
      <c r="U632" s="2336"/>
      <c r="V632" s="2336"/>
      <c r="W632" s="2336"/>
      <c r="X632" s="2336"/>
      <c r="Y632" s="2336"/>
      <c r="Z632" s="2336"/>
      <c r="AA632" s="2336"/>
      <c r="AB632" s="2336"/>
      <c r="AC632" s="2336"/>
      <c r="AD632" s="2336"/>
      <c r="AE632" s="2336"/>
      <c r="AF632" s="2336"/>
      <c r="AG632" s="2336"/>
      <c r="AH632" s="474"/>
      <c r="AI632" s="474"/>
      <c r="AJ632" s="474"/>
      <c r="AK632" s="474"/>
      <c r="AL632" s="474"/>
      <c r="AN632" s="432"/>
    </row>
    <row r="633" spans="1:42" s="393" customFormat="1" ht="12.75" customHeight="1">
      <c r="B633" s="382"/>
      <c r="C633" s="728"/>
      <c r="D633" s="731"/>
      <c r="E633" s="749"/>
      <c r="F633" s="749"/>
      <c r="G633" s="749"/>
      <c r="H633" s="749"/>
      <c r="I633" s="749"/>
      <c r="J633" s="749"/>
      <c r="K633" s="749"/>
      <c r="L633" s="749"/>
      <c r="M633" s="749"/>
      <c r="N633" s="749"/>
      <c r="O633" s="749"/>
      <c r="P633" s="749"/>
      <c r="Q633" s="749"/>
      <c r="R633" s="749"/>
      <c r="S633" s="749"/>
      <c r="T633" s="749"/>
      <c r="U633" s="749"/>
      <c r="V633" s="749"/>
      <c r="W633" s="749"/>
      <c r="X633" s="749"/>
      <c r="Y633" s="749"/>
      <c r="Z633" s="749"/>
      <c r="AA633" s="749"/>
      <c r="AB633" s="749"/>
      <c r="AC633" s="749"/>
      <c r="AD633" s="749"/>
      <c r="AE633" s="749"/>
      <c r="AF633" s="749"/>
      <c r="AG633" s="749"/>
      <c r="AH633" s="731"/>
      <c r="AI633" s="731"/>
      <c r="AJ633" s="731"/>
      <c r="AK633" s="731"/>
      <c r="AL633" s="474"/>
      <c r="AN633" s="432"/>
    </row>
    <row r="634" spans="1:42" s="393" customFormat="1" ht="12.75" customHeight="1">
      <c r="A634" s="440"/>
      <c r="B634" s="436"/>
      <c r="C634" s="732"/>
      <c r="D634" s="436"/>
      <c r="E634" s="733"/>
      <c r="F634" s="733"/>
      <c r="G634" s="733"/>
      <c r="H634" s="733"/>
      <c r="I634" s="733"/>
      <c r="J634" s="733"/>
      <c r="K634" s="733"/>
      <c r="L634" s="733"/>
      <c r="M634" s="733"/>
      <c r="N634" s="733"/>
      <c r="O634" s="733"/>
      <c r="P634" s="733"/>
      <c r="Q634" s="733"/>
      <c r="R634" s="733"/>
      <c r="S634" s="733"/>
      <c r="T634" s="733"/>
      <c r="U634" s="733"/>
      <c r="V634" s="733"/>
      <c r="W634" s="733"/>
      <c r="X634" s="733"/>
      <c r="Y634" s="733"/>
      <c r="Z634" s="733"/>
      <c r="AA634" s="733"/>
      <c r="AB634" s="436"/>
      <c r="AC634" s="436"/>
      <c r="AD634" s="436"/>
      <c r="AE634" s="436"/>
      <c r="AF634" s="436"/>
      <c r="AG634" s="436"/>
      <c r="AH634" s="436"/>
      <c r="AI634" s="405" t="s">
        <v>2409</v>
      </c>
      <c r="AJ634" s="2339">
        <f>VLOOKUP($H$619,$AO$599:$AP$604,2,FALSE)+IF(R619=AO607,0,VLOOKUP($I$627,$AO$626:$AP$628,2,FALSE))</f>
        <v>7</v>
      </c>
      <c r="AK634" s="2340"/>
      <c r="AL634" s="430"/>
      <c r="AM634" s="502"/>
      <c r="AN634" s="432"/>
    </row>
    <row r="635" spans="1:42" s="393" customFormat="1" ht="12.75" customHeight="1">
      <c r="B635" s="382"/>
      <c r="C635" s="728"/>
      <c r="D635" s="382"/>
      <c r="E635" s="1167"/>
      <c r="F635" s="1167"/>
      <c r="G635" s="1167"/>
      <c r="H635" s="1167"/>
      <c r="I635" s="1167"/>
      <c r="J635" s="1167"/>
      <c r="K635" s="1167"/>
      <c r="L635" s="1167"/>
      <c r="M635" s="1167"/>
      <c r="N635" s="1167"/>
      <c r="O635" s="1167"/>
      <c r="P635" s="1167"/>
      <c r="Q635" s="1167"/>
      <c r="R635" s="1167"/>
      <c r="S635" s="1167"/>
      <c r="T635" s="1167"/>
      <c r="U635" s="1167"/>
      <c r="V635" s="1167"/>
      <c r="W635" s="1167"/>
      <c r="X635" s="1167"/>
      <c r="Y635" s="1167"/>
      <c r="Z635" s="1167"/>
      <c r="AA635" s="1167"/>
      <c r="AB635" s="1167"/>
      <c r="AC635" s="382"/>
      <c r="AD635" s="382"/>
      <c r="AE635" s="1167"/>
      <c r="AF635" s="1167"/>
      <c r="AG635" s="1167"/>
      <c r="AH635" s="1167"/>
      <c r="AI635" s="1167"/>
      <c r="AJ635" s="1167"/>
      <c r="AK635" s="1167"/>
      <c r="AL635" s="1167"/>
      <c r="AM635" s="502"/>
      <c r="AN635" s="432"/>
    </row>
    <row r="636" spans="1:42" s="393" customFormat="1" ht="12.75" customHeight="1">
      <c r="B636" s="382"/>
      <c r="C636" s="385" t="s">
        <v>2410</v>
      </c>
      <c r="D636" s="385"/>
      <c r="E636" s="1167"/>
      <c r="F636" s="1167"/>
      <c r="G636" s="1167"/>
      <c r="H636" s="1167"/>
      <c r="I636" s="1167"/>
      <c r="J636" s="1167"/>
      <c r="K636" s="1167"/>
      <c r="L636" s="1167"/>
      <c r="M636" s="1167"/>
      <c r="N636" s="1167"/>
      <c r="O636" s="1167"/>
      <c r="P636" s="1167"/>
      <c r="Q636" s="1167"/>
      <c r="R636" s="1167"/>
      <c r="S636" s="1167"/>
      <c r="T636" s="1167"/>
      <c r="U636" s="1167"/>
      <c r="V636" s="1167"/>
      <c r="W636" s="1167"/>
      <c r="X636" s="1167"/>
      <c r="Y636" s="1167"/>
      <c r="Z636" s="1167"/>
      <c r="AA636" s="1167"/>
      <c r="AB636" s="1167"/>
      <c r="AC636" s="382"/>
      <c r="AD636" s="382"/>
      <c r="AE636" s="382"/>
      <c r="AF636" s="382"/>
      <c r="AG636" s="382"/>
      <c r="AH636" s="382"/>
      <c r="AI636" s="382"/>
      <c r="AJ636" s="382"/>
      <c r="AK636" s="382"/>
      <c r="AL636" s="382"/>
      <c r="AN636" s="432"/>
    </row>
    <row r="637" spans="1:42" s="393" customFormat="1" ht="12.75" customHeight="1">
      <c r="B637" s="444"/>
      <c r="C637" s="382"/>
      <c r="D637" s="730"/>
      <c r="E637" s="1167"/>
      <c r="F637" s="1167"/>
      <c r="G637" s="1167"/>
      <c r="H637" s="1167"/>
      <c r="I637" s="1167"/>
      <c r="J637" s="1167"/>
      <c r="K637" s="1167"/>
      <c r="L637" s="1167"/>
      <c r="M637" s="1167"/>
      <c r="N637" s="1167"/>
      <c r="O637" s="1167"/>
      <c r="P637" s="1167"/>
      <c r="Q637" s="1167"/>
      <c r="R637" s="1167"/>
      <c r="S637" s="1167"/>
      <c r="T637" s="1167"/>
      <c r="U637" s="1167"/>
      <c r="V637" s="1167"/>
      <c r="W637" s="1167"/>
      <c r="X637" s="1167"/>
      <c r="Y637" s="1167"/>
      <c r="Z637" s="1167"/>
      <c r="AA637" s="1167"/>
      <c r="AB637" s="1167"/>
      <c r="AC637" s="382"/>
      <c r="AD637" s="382"/>
      <c r="AE637" s="382"/>
      <c r="AF637" s="382"/>
      <c r="AG637" s="382"/>
      <c r="AH637" s="382"/>
      <c r="AI637" s="382"/>
      <c r="AJ637" s="382"/>
      <c r="AK637" s="382"/>
      <c r="AL637" s="382"/>
      <c r="AN637" s="432"/>
    </row>
    <row r="638" spans="1:42" s="431" customFormat="1" ht="12.75" customHeight="1">
      <c r="A638" s="393"/>
      <c r="B638" s="382"/>
      <c r="C638" s="382"/>
      <c r="D638" s="490" t="s">
        <v>22</v>
      </c>
      <c r="E638" s="2480" t="s">
        <v>2411</v>
      </c>
      <c r="F638" s="2480"/>
      <c r="G638" s="2480"/>
      <c r="H638" s="2480"/>
      <c r="I638" s="2480"/>
      <c r="J638" s="2480"/>
      <c r="K638" s="2480"/>
      <c r="L638" s="2480"/>
      <c r="M638" s="2480"/>
      <c r="N638" s="2480"/>
      <c r="O638" s="2480"/>
      <c r="P638" s="2480"/>
      <c r="Q638" s="2480"/>
      <c r="R638" s="2480"/>
      <c r="S638" s="2480"/>
      <c r="T638" s="2480"/>
      <c r="U638" s="2480"/>
      <c r="V638" s="2480"/>
      <c r="W638" s="2480"/>
      <c r="X638" s="2480"/>
      <c r="Y638" s="2480"/>
      <c r="Z638" s="2480"/>
      <c r="AA638" s="2480"/>
      <c r="AB638" s="2480"/>
      <c r="AC638" s="2480"/>
      <c r="AD638" s="2480"/>
      <c r="AE638" s="385"/>
      <c r="AF638" s="2337" t="s">
        <v>2126</v>
      </c>
      <c r="AG638" s="2337"/>
      <c r="AH638" s="2337"/>
      <c r="AI638" s="2337"/>
      <c r="AJ638" s="2337"/>
      <c r="AK638" s="2337"/>
      <c r="AL638" s="2337"/>
      <c r="AM638" s="393"/>
      <c r="AN638" s="505"/>
    </row>
    <row r="639" spans="1:42" s="393" customFormat="1" ht="12.75" customHeight="1">
      <c r="A639" s="1165"/>
      <c r="B639" s="382"/>
      <c r="C639" s="728"/>
      <c r="D639" s="490"/>
      <c r="E639" s="2480"/>
      <c r="F639" s="2480"/>
      <c r="G639" s="2480"/>
      <c r="H639" s="2480"/>
      <c r="I639" s="2480"/>
      <c r="J639" s="2480"/>
      <c r="K639" s="2480"/>
      <c r="L639" s="2480"/>
      <c r="M639" s="2480"/>
      <c r="N639" s="2480"/>
      <c r="O639" s="2480"/>
      <c r="P639" s="2480"/>
      <c r="Q639" s="2480"/>
      <c r="R639" s="2480"/>
      <c r="S639" s="2480"/>
      <c r="T639" s="2480"/>
      <c r="U639" s="2480"/>
      <c r="V639" s="2480"/>
      <c r="W639" s="2480"/>
      <c r="X639" s="2480"/>
      <c r="Y639" s="2480"/>
      <c r="Z639" s="2480"/>
      <c r="AA639" s="2480"/>
      <c r="AB639" s="2480"/>
      <c r="AC639" s="2480"/>
      <c r="AD639" s="2480"/>
      <c r="AE639" s="382"/>
      <c r="AF639" s="382"/>
      <c r="AG639" s="382"/>
      <c r="AH639" s="382"/>
      <c r="AI639" s="382"/>
      <c r="AJ639" s="382"/>
      <c r="AK639" s="382"/>
      <c r="AL639" s="382"/>
      <c r="AN639" s="432"/>
    </row>
    <row r="640" spans="1:42" s="393" customFormat="1" ht="12.75" customHeight="1">
      <c r="B640" s="382"/>
      <c r="C640" s="726"/>
      <c r="D640" s="490"/>
      <c r="E640" s="2480"/>
      <c r="F640" s="2480"/>
      <c r="G640" s="2480"/>
      <c r="H640" s="2480"/>
      <c r="I640" s="2480"/>
      <c r="J640" s="2480"/>
      <c r="K640" s="2480"/>
      <c r="L640" s="2480"/>
      <c r="M640" s="2480"/>
      <c r="N640" s="2480"/>
      <c r="O640" s="2480"/>
      <c r="P640" s="2480"/>
      <c r="Q640" s="2480"/>
      <c r="R640" s="2480"/>
      <c r="S640" s="2480"/>
      <c r="T640" s="2480"/>
      <c r="U640" s="2480"/>
      <c r="V640" s="2480"/>
      <c r="W640" s="2480"/>
      <c r="X640" s="2480"/>
      <c r="Y640" s="2480"/>
      <c r="Z640" s="2480"/>
      <c r="AA640" s="2480"/>
      <c r="AB640" s="2480"/>
      <c r="AC640" s="2480"/>
      <c r="AD640" s="2480"/>
      <c r="AE640" s="382"/>
      <c r="AF640" s="382"/>
      <c r="AG640" s="382"/>
      <c r="AH640" s="382"/>
      <c r="AI640" s="382"/>
      <c r="AJ640" s="382"/>
      <c r="AK640" s="382"/>
      <c r="AL640" s="382"/>
      <c r="AN640" s="432"/>
    </row>
    <row r="641" spans="1:42" s="393" customFormat="1" ht="12.75" customHeight="1">
      <c r="B641" s="382"/>
      <c r="C641" s="726"/>
      <c r="D641" s="490"/>
      <c r="E641" s="2480"/>
      <c r="F641" s="2480"/>
      <c r="G641" s="2480"/>
      <c r="H641" s="2480"/>
      <c r="I641" s="2480"/>
      <c r="J641" s="2480"/>
      <c r="K641" s="2480"/>
      <c r="L641" s="2480"/>
      <c r="M641" s="2480"/>
      <c r="N641" s="2480"/>
      <c r="O641" s="2480"/>
      <c r="P641" s="2480"/>
      <c r="Q641" s="2480"/>
      <c r="R641" s="2480"/>
      <c r="S641" s="2480"/>
      <c r="T641" s="2480"/>
      <c r="U641" s="2480"/>
      <c r="V641" s="2480"/>
      <c r="W641" s="2480"/>
      <c r="X641" s="2480"/>
      <c r="Y641" s="2480"/>
      <c r="Z641" s="2480"/>
      <c r="AA641" s="2480"/>
      <c r="AB641" s="2480"/>
      <c r="AC641" s="2480"/>
      <c r="AD641" s="2480"/>
      <c r="AE641" s="382"/>
      <c r="AF641" s="382"/>
      <c r="AG641" s="382"/>
      <c r="AH641" s="382"/>
      <c r="AI641" s="382"/>
      <c r="AJ641" s="382"/>
      <c r="AK641" s="382"/>
      <c r="AL641" s="382"/>
      <c r="AN641" s="432"/>
    </row>
    <row r="642" spans="1:42" s="393" customFormat="1" ht="12.75" customHeight="1">
      <c r="B642" s="382"/>
      <c r="C642" s="726"/>
      <c r="D642" s="490"/>
      <c r="E642" s="2480"/>
      <c r="F642" s="2480"/>
      <c r="G642" s="2480"/>
      <c r="H642" s="2480"/>
      <c r="I642" s="2480"/>
      <c r="J642" s="2480"/>
      <c r="K642" s="2480"/>
      <c r="L642" s="2480"/>
      <c r="M642" s="2480"/>
      <c r="N642" s="2480"/>
      <c r="O642" s="2480"/>
      <c r="P642" s="2480"/>
      <c r="Q642" s="2480"/>
      <c r="R642" s="2480"/>
      <c r="S642" s="2480"/>
      <c r="T642" s="2480"/>
      <c r="U642" s="2480"/>
      <c r="V642" s="2480"/>
      <c r="W642" s="2480"/>
      <c r="X642" s="2480"/>
      <c r="Y642" s="2480"/>
      <c r="Z642" s="2480"/>
      <c r="AA642" s="2480"/>
      <c r="AB642" s="2480"/>
      <c r="AC642" s="2480"/>
      <c r="AD642" s="2480"/>
      <c r="AE642" s="382"/>
      <c r="AF642" s="382"/>
      <c r="AG642" s="382"/>
      <c r="AH642" s="382"/>
      <c r="AI642" s="382"/>
      <c r="AJ642" s="382"/>
      <c r="AK642" s="382"/>
      <c r="AL642" s="382"/>
      <c r="AN642" s="432"/>
    </row>
    <row r="643" spans="1:42" s="393" customFormat="1" ht="12.75" customHeight="1">
      <c r="B643" s="382"/>
      <c r="C643" s="726"/>
      <c r="D643" s="490"/>
      <c r="E643" s="2480"/>
      <c r="F643" s="2480"/>
      <c r="G643" s="2480"/>
      <c r="H643" s="2480"/>
      <c r="I643" s="2480"/>
      <c r="J643" s="2480"/>
      <c r="K643" s="2480"/>
      <c r="L643" s="2480"/>
      <c r="M643" s="2480"/>
      <c r="N643" s="2480"/>
      <c r="O643" s="2480"/>
      <c r="P643" s="2480"/>
      <c r="Q643" s="2480"/>
      <c r="R643" s="2480"/>
      <c r="S643" s="2480"/>
      <c r="T643" s="2480"/>
      <c r="U643" s="2480"/>
      <c r="V643" s="2480"/>
      <c r="W643" s="2480"/>
      <c r="X643" s="2480"/>
      <c r="Y643" s="2480"/>
      <c r="Z643" s="2480"/>
      <c r="AA643" s="2480"/>
      <c r="AB643" s="2480"/>
      <c r="AC643" s="2480"/>
      <c r="AD643" s="2480"/>
      <c r="AE643" s="382"/>
      <c r="AF643" s="382"/>
      <c r="AG643" s="382"/>
      <c r="AH643" s="382"/>
      <c r="AI643" s="382"/>
      <c r="AJ643" s="382"/>
      <c r="AK643" s="382"/>
      <c r="AL643" s="382"/>
      <c r="AN643" s="432"/>
    </row>
    <row r="644" spans="1:42" s="393" customFormat="1" ht="12.75" customHeight="1">
      <c r="A644" s="470"/>
      <c r="B644" s="449"/>
      <c r="C644" s="734"/>
      <c r="D644" s="490"/>
      <c r="E644" s="2480"/>
      <c r="F644" s="2480"/>
      <c r="G644" s="2480"/>
      <c r="H644" s="2480"/>
      <c r="I644" s="2480"/>
      <c r="J644" s="2480"/>
      <c r="K644" s="2480"/>
      <c r="L644" s="2480"/>
      <c r="M644" s="2480"/>
      <c r="N644" s="2480"/>
      <c r="O644" s="2480"/>
      <c r="P644" s="2480"/>
      <c r="Q644" s="2480"/>
      <c r="R644" s="2480"/>
      <c r="S644" s="2480"/>
      <c r="T644" s="2480"/>
      <c r="U644" s="2480"/>
      <c r="V644" s="2480"/>
      <c r="W644" s="2480"/>
      <c r="X644" s="2480"/>
      <c r="Y644" s="2480"/>
      <c r="Z644" s="2480"/>
      <c r="AA644" s="2480"/>
      <c r="AB644" s="2480"/>
      <c r="AC644" s="2480"/>
      <c r="AD644" s="2480"/>
      <c r="AE644" s="449"/>
      <c r="AF644" s="449"/>
      <c r="AG644" s="449"/>
      <c r="AH644" s="449"/>
      <c r="AI644" s="449"/>
      <c r="AJ644" s="449"/>
      <c r="AK644" s="382"/>
      <c r="AL644" s="382"/>
      <c r="AN644" s="432"/>
    </row>
    <row r="645" spans="1:42" s="393" customFormat="1" ht="12.75" customHeight="1">
      <c r="B645" s="449"/>
      <c r="C645" s="734"/>
      <c r="D645" s="490"/>
      <c r="E645" s="2480"/>
      <c r="F645" s="2480"/>
      <c r="G645" s="2480"/>
      <c r="H645" s="2480"/>
      <c r="I645" s="2480"/>
      <c r="J645" s="2480"/>
      <c r="K645" s="2480"/>
      <c r="L645" s="2480"/>
      <c r="M645" s="2480"/>
      <c r="N645" s="2480"/>
      <c r="O645" s="2480"/>
      <c r="P645" s="2480"/>
      <c r="Q645" s="2480"/>
      <c r="R645" s="2480"/>
      <c r="S645" s="2480"/>
      <c r="T645" s="2480"/>
      <c r="U645" s="2480"/>
      <c r="V645" s="2480"/>
      <c r="W645" s="2480"/>
      <c r="X645" s="2480"/>
      <c r="Y645" s="2480"/>
      <c r="Z645" s="2480"/>
      <c r="AA645" s="2480"/>
      <c r="AB645" s="2480"/>
      <c r="AC645" s="2480"/>
      <c r="AD645" s="2480"/>
      <c r="AE645" s="449"/>
      <c r="AF645" s="449"/>
      <c r="AG645" s="449"/>
      <c r="AH645" s="449"/>
      <c r="AI645" s="449"/>
      <c r="AJ645" s="449"/>
      <c r="AK645" s="382"/>
      <c r="AL645" s="382"/>
      <c r="AN645" s="432"/>
    </row>
    <row r="646" spans="1:42" s="393" customFormat="1" ht="12" customHeight="1">
      <c r="B646" s="449"/>
      <c r="C646" s="734"/>
      <c r="D646" s="490"/>
      <c r="E646" s="1164"/>
      <c r="F646" s="1164"/>
      <c r="G646" s="1164"/>
      <c r="H646" s="1164"/>
      <c r="I646" s="1164"/>
      <c r="J646" s="1164"/>
      <c r="K646" s="1164"/>
      <c r="L646" s="1164"/>
      <c r="M646" s="1164"/>
      <c r="N646" s="1164"/>
      <c r="O646" s="1164"/>
      <c r="P646" s="1164"/>
      <c r="Q646" s="1164"/>
      <c r="R646" s="1164"/>
      <c r="S646" s="1164"/>
      <c r="T646" s="1164"/>
      <c r="U646" s="1164"/>
      <c r="V646" s="1164"/>
      <c r="W646" s="1164"/>
      <c r="X646" s="1164"/>
      <c r="Y646" s="1164"/>
      <c r="Z646" s="1164"/>
      <c r="AA646" s="1164"/>
      <c r="AB646" s="1164"/>
      <c r="AC646" s="1164"/>
      <c r="AD646" s="1164"/>
      <c r="AE646" s="449"/>
      <c r="AF646" s="449"/>
      <c r="AG646" s="449"/>
      <c r="AH646" s="449"/>
      <c r="AI646" s="449"/>
      <c r="AJ646" s="449"/>
      <c r="AK646" s="382"/>
      <c r="AL646" s="382"/>
      <c r="AN646" s="432"/>
      <c r="AO646" s="393" t="s">
        <v>829</v>
      </c>
      <c r="AP646" s="500">
        <v>0</v>
      </c>
    </row>
    <row r="647" spans="1:42" s="393" customFormat="1" ht="12.75" customHeight="1">
      <c r="B647" s="449"/>
      <c r="C647" s="726"/>
      <c r="D647" s="490"/>
      <c r="E647" s="449" t="s">
        <v>2412</v>
      </c>
      <c r="F647" s="735"/>
      <c r="G647" s="735"/>
      <c r="H647" s="735"/>
      <c r="I647" s="735"/>
      <c r="J647" s="735"/>
      <c r="K647" s="735"/>
      <c r="L647" s="735"/>
      <c r="M647" s="735"/>
      <c r="N647" s="735"/>
      <c r="O647" s="735"/>
      <c r="P647" s="735"/>
      <c r="Q647" s="735"/>
      <c r="R647" s="735"/>
      <c r="U647" s="735"/>
      <c r="V647" s="735"/>
      <c r="W647" s="735"/>
      <c r="X647" s="2344" t="s">
        <v>829</v>
      </c>
      <c r="Y647" s="2344"/>
      <c r="Z647" s="735"/>
      <c r="AA647" s="735"/>
      <c r="AB647" s="735"/>
      <c r="AC647" s="735"/>
      <c r="AD647" s="735"/>
      <c r="AE647" s="382"/>
      <c r="AF647" s="449"/>
      <c r="AG647" s="449"/>
      <c r="AH647" s="449"/>
      <c r="AI647" s="449"/>
      <c r="AJ647" s="449"/>
      <c r="AK647" s="382"/>
      <c r="AL647" s="382"/>
      <c r="AN647" s="432"/>
      <c r="AO647" s="445" t="s">
        <v>22</v>
      </c>
      <c r="AP647" s="393">
        <v>5</v>
      </c>
    </row>
    <row r="648" spans="1:42" s="393" customFormat="1" ht="12.75" customHeight="1">
      <c r="B648" s="449"/>
      <c r="C648" s="734"/>
      <c r="D648" s="382"/>
      <c r="E648" s="382"/>
      <c r="F648" s="382"/>
      <c r="G648" s="382"/>
      <c r="H648" s="382"/>
      <c r="I648" s="382"/>
      <c r="J648" s="382"/>
      <c r="K648" s="382"/>
      <c r="L648" s="382"/>
      <c r="M648" s="382"/>
      <c r="N648" s="382"/>
      <c r="O648" s="382"/>
      <c r="P648" s="382"/>
      <c r="Q648" s="382"/>
      <c r="R648" s="382"/>
      <c r="S648" s="382"/>
      <c r="T648" s="382"/>
      <c r="U648" s="382"/>
      <c r="V648" s="382"/>
      <c r="W648" s="449"/>
      <c r="X648" s="449"/>
      <c r="Y648" s="449"/>
      <c r="Z648" s="449"/>
      <c r="AA648" s="449"/>
      <c r="AB648" s="449"/>
      <c r="AC648" s="382"/>
      <c r="AD648" s="382"/>
      <c r="AE648" s="382"/>
      <c r="AF648" s="382"/>
      <c r="AG648" s="382"/>
      <c r="AH648" s="382"/>
      <c r="AI648" s="382"/>
      <c r="AJ648" s="382"/>
      <c r="AK648" s="382"/>
      <c r="AL648" s="382"/>
      <c r="AN648" s="432"/>
      <c r="AO648" s="445" t="s">
        <v>27</v>
      </c>
      <c r="AP648" s="506">
        <v>4</v>
      </c>
    </row>
    <row r="649" spans="1:42" s="393" customFormat="1" ht="12.75" customHeight="1">
      <c r="B649" s="382"/>
      <c r="C649" s="726"/>
      <c r="D649" s="490" t="s">
        <v>27</v>
      </c>
      <c r="E649" s="395" t="s">
        <v>2413</v>
      </c>
      <c r="F649" s="736"/>
      <c r="G649" s="736"/>
      <c r="H649" s="736"/>
      <c r="I649" s="736"/>
      <c r="J649" s="736"/>
      <c r="K649" s="736"/>
      <c r="L649" s="736"/>
      <c r="M649" s="736"/>
      <c r="N649" s="736"/>
      <c r="O649" s="736"/>
      <c r="P649" s="736"/>
      <c r="Q649" s="736"/>
      <c r="R649" s="736"/>
      <c r="S649" s="736"/>
      <c r="T649" s="736"/>
      <c r="U649" s="382"/>
      <c r="V649" s="382"/>
      <c r="W649" s="736"/>
      <c r="X649" s="736"/>
      <c r="Y649" s="736"/>
      <c r="Z649" s="736"/>
      <c r="AA649" s="736"/>
      <c r="AB649" s="736"/>
      <c r="AC649" s="382"/>
      <c r="AD649" s="382"/>
      <c r="AE649" s="382"/>
      <c r="AF649" s="2337" t="s">
        <v>2414</v>
      </c>
      <c r="AG649" s="2337"/>
      <c r="AH649" s="2337"/>
      <c r="AI649" s="2337"/>
      <c r="AJ649" s="2337"/>
      <c r="AK649" s="2337"/>
      <c r="AL649" s="2337"/>
      <c r="AN649" s="432"/>
      <c r="AO649" s="445" t="s">
        <v>49</v>
      </c>
      <c r="AP649" s="393">
        <v>3</v>
      </c>
    </row>
    <row r="650" spans="1:42" s="393" customFormat="1" ht="12.75" customHeight="1">
      <c r="B650" s="382"/>
      <c r="C650" s="726"/>
      <c r="D650" s="382"/>
      <c r="E650" s="382"/>
      <c r="F650" s="736"/>
      <c r="G650" s="736"/>
      <c r="H650" s="736"/>
      <c r="I650" s="736"/>
      <c r="J650" s="736"/>
      <c r="K650" s="736"/>
      <c r="L650" s="736"/>
      <c r="M650" s="736"/>
      <c r="N650" s="736"/>
      <c r="O650" s="736"/>
      <c r="P650" s="736"/>
      <c r="Q650" s="736"/>
      <c r="R650" s="736"/>
      <c r="S650" s="736"/>
      <c r="T650" s="736"/>
      <c r="U650" s="382"/>
      <c r="V650" s="382"/>
      <c r="W650" s="382"/>
      <c r="X650" s="736"/>
      <c r="Y650" s="736"/>
      <c r="Z650" s="736"/>
      <c r="AA650" s="736"/>
      <c r="AB650" s="736"/>
      <c r="AC650" s="382"/>
      <c r="AD650" s="382"/>
      <c r="AE650" s="382"/>
      <c r="AF650" s="382"/>
      <c r="AG650" s="382"/>
      <c r="AH650" s="382"/>
      <c r="AI650" s="382"/>
      <c r="AJ650" s="382"/>
      <c r="AK650" s="382"/>
      <c r="AL650" s="382"/>
      <c r="AN650" s="432"/>
      <c r="AO650" s="445" t="s">
        <v>2384</v>
      </c>
      <c r="AP650" s="506">
        <v>4</v>
      </c>
    </row>
    <row r="651" spans="1:42" s="393" customFormat="1" ht="12.75" customHeight="1">
      <c r="B651" s="382"/>
      <c r="C651" s="726"/>
      <c r="D651" s="382" t="s">
        <v>2400</v>
      </c>
      <c r="E651" s="1167"/>
      <c r="F651" s="1167"/>
      <c r="G651" s="1167"/>
      <c r="H651" s="2338" t="s">
        <v>22</v>
      </c>
      <c r="I651" s="2338"/>
      <c r="J651" s="736"/>
      <c r="K651" s="736"/>
      <c r="L651" s="736"/>
      <c r="M651" s="736"/>
      <c r="N651" s="736"/>
      <c r="O651" s="736"/>
      <c r="P651" s="736"/>
      <c r="Q651" s="736"/>
      <c r="R651" s="736"/>
      <c r="S651" s="736"/>
      <c r="T651" s="736"/>
      <c r="U651" s="1167"/>
      <c r="V651" s="1167"/>
      <c r="W651" s="1167"/>
      <c r="X651" s="382"/>
      <c r="Y651" s="382"/>
      <c r="Z651" s="382"/>
      <c r="AA651" s="382"/>
      <c r="AB651" s="382"/>
      <c r="AC651" s="382"/>
      <c r="AD651" s="382"/>
      <c r="AE651" s="382"/>
      <c r="AF651" s="382"/>
      <c r="AG651" s="382"/>
      <c r="AH651" s="382"/>
      <c r="AI651" s="382"/>
      <c r="AJ651" s="382"/>
      <c r="AK651" s="382"/>
      <c r="AL651" s="382"/>
      <c r="AN651" s="432"/>
      <c r="AO651" s="445" t="s">
        <v>2387</v>
      </c>
      <c r="AP651" s="393">
        <v>3</v>
      </c>
    </row>
    <row r="652" spans="1:42" s="393" customFormat="1" ht="12.75" customHeight="1">
      <c r="B652" s="382"/>
      <c r="C652" s="726"/>
      <c r="D652" s="382"/>
      <c r="E652" s="1167"/>
      <c r="F652" s="736"/>
      <c r="G652" s="736"/>
      <c r="H652" s="736"/>
      <c r="I652" s="737"/>
      <c r="J652" s="736"/>
      <c r="K652" s="736"/>
      <c r="L652" s="736"/>
      <c r="M652" s="736"/>
      <c r="N652" s="736"/>
      <c r="O652" s="736"/>
      <c r="P652" s="736"/>
      <c r="Q652" s="736"/>
      <c r="R652" s="382"/>
      <c r="S652" s="382"/>
      <c r="T652" s="736"/>
      <c r="U652" s="1167"/>
      <c r="V652" s="1167"/>
      <c r="W652" s="1167"/>
      <c r="X652" s="1167"/>
      <c r="Y652" s="1167"/>
      <c r="Z652" s="1167"/>
      <c r="AA652" s="1167"/>
      <c r="AB652" s="1167"/>
      <c r="AC652" s="382"/>
      <c r="AD652" s="382"/>
      <c r="AE652" s="382"/>
      <c r="AF652" s="382"/>
      <c r="AG652" s="382"/>
      <c r="AH652" s="382"/>
      <c r="AI652" s="736"/>
      <c r="AJ652" s="736"/>
      <c r="AK652" s="736"/>
      <c r="AL652" s="736"/>
      <c r="AM652" s="507"/>
      <c r="AN652" s="432"/>
      <c r="AO652" s="445" t="s">
        <v>2415</v>
      </c>
      <c r="AP652" s="393">
        <v>2</v>
      </c>
    </row>
    <row r="653" spans="1:42" s="393" customFormat="1" ht="12.75" customHeight="1">
      <c r="A653" s="440"/>
      <c r="B653" s="436"/>
      <c r="C653" s="738"/>
      <c r="D653" s="436"/>
      <c r="E653" s="733"/>
      <c r="F653" s="733"/>
      <c r="G653" s="739"/>
      <c r="H653" s="739"/>
      <c r="I653" s="739"/>
      <c r="J653" s="739"/>
      <c r="K653" s="739"/>
      <c r="L653" s="739"/>
      <c r="M653" s="739"/>
      <c r="N653" s="739"/>
      <c r="O653" s="739"/>
      <c r="P653" s="739"/>
      <c r="Q653" s="739"/>
      <c r="R653" s="739"/>
      <c r="S653" s="739"/>
      <c r="T653" s="733"/>
      <c r="U653" s="733"/>
      <c r="V653" s="733"/>
      <c r="W653" s="733"/>
      <c r="X653" s="733"/>
      <c r="Y653" s="733"/>
      <c r="Z653" s="733"/>
      <c r="AA653" s="733"/>
      <c r="AB653" s="436"/>
      <c r="AC653" s="436"/>
      <c r="AD653" s="436"/>
      <c r="AE653" s="436"/>
      <c r="AF653" s="436"/>
      <c r="AG653" s="436"/>
      <c r="AH653" s="436"/>
      <c r="AI653" s="405" t="s">
        <v>2416</v>
      </c>
      <c r="AJ653" s="2339">
        <f>VLOOKUP($H$651,$AO$618:$AP$620,2,FALSE)</f>
        <v>3</v>
      </c>
      <c r="AK653" s="2340"/>
      <c r="AL653" s="430"/>
      <c r="AN653" s="432"/>
      <c r="AO653" s="445" t="s">
        <v>2417</v>
      </c>
      <c r="AP653" s="393">
        <v>1</v>
      </c>
    </row>
    <row r="654" spans="1:42" s="393" customFormat="1" ht="12.75" customHeight="1">
      <c r="B654" s="382"/>
      <c r="C654" s="726"/>
      <c r="D654" s="382"/>
      <c r="E654" s="1167"/>
      <c r="F654" s="1167"/>
      <c r="G654" s="1167"/>
      <c r="H654" s="382"/>
      <c r="I654" s="382"/>
      <c r="J654" s="736"/>
      <c r="K654" s="736"/>
      <c r="L654" s="736"/>
      <c r="M654" s="736"/>
      <c r="N654" s="736"/>
      <c r="O654" s="736"/>
      <c r="P654" s="736"/>
      <c r="Q654" s="736"/>
      <c r="R654" s="736"/>
      <c r="S654" s="736"/>
      <c r="T654" s="736"/>
      <c r="U654" s="1167"/>
      <c r="V654" s="1167"/>
      <c r="W654" s="1167"/>
      <c r="X654" s="1167"/>
      <c r="Y654" s="1167"/>
      <c r="Z654" s="1167"/>
      <c r="AA654" s="1167"/>
      <c r="AB654" s="1167"/>
      <c r="AC654" s="382"/>
      <c r="AD654" s="382"/>
      <c r="AE654" s="382"/>
      <c r="AF654" s="382"/>
      <c r="AG654" s="382"/>
      <c r="AH654" s="382"/>
      <c r="AI654" s="382"/>
      <c r="AJ654" s="1141"/>
      <c r="AK654" s="382"/>
      <c r="AL654" s="382"/>
      <c r="AN654" s="432"/>
    </row>
    <row r="655" spans="1:42" s="393" customFormat="1" ht="12.75" customHeight="1">
      <c r="B655" s="382"/>
      <c r="C655" s="385" t="s">
        <v>2418</v>
      </c>
      <c r="D655" s="382"/>
      <c r="E655" s="1167"/>
      <c r="F655" s="736"/>
      <c r="G655" s="736"/>
      <c r="H655" s="736"/>
      <c r="I655" s="736"/>
      <c r="J655" s="736"/>
      <c r="K655" s="736"/>
      <c r="L655" s="736"/>
      <c r="M655" s="736"/>
      <c r="N655" s="736"/>
      <c r="O655" s="736"/>
      <c r="P655" s="736"/>
      <c r="Q655" s="736"/>
      <c r="R655" s="736"/>
      <c r="S655" s="736"/>
      <c r="T655" s="736"/>
      <c r="U655" s="382"/>
      <c r="V655" s="382"/>
      <c r="W655" s="736"/>
      <c r="X655" s="736"/>
      <c r="Y655" s="736"/>
      <c r="Z655" s="736"/>
      <c r="AA655" s="736"/>
      <c r="AB655" s="736"/>
      <c r="AC655" s="1149"/>
      <c r="AD655" s="1149"/>
      <c r="AE655" s="1149"/>
      <c r="AF655" s="1149"/>
      <c r="AG655" s="1149"/>
      <c r="AH655" s="1149"/>
      <c r="AI655" s="1149"/>
      <c r="AJ655" s="382"/>
      <c r="AK655" s="382"/>
      <c r="AL655" s="382"/>
      <c r="AN655" s="432"/>
    </row>
    <row r="656" spans="1:42" s="393" customFormat="1" ht="12.75" customHeight="1">
      <c r="A656" s="470"/>
      <c r="B656" s="382"/>
      <c r="C656" s="728"/>
      <c r="D656" s="382"/>
      <c r="E656" s="736"/>
      <c r="F656" s="736"/>
      <c r="G656" s="736"/>
      <c r="H656" s="736"/>
      <c r="I656" s="736"/>
      <c r="J656" s="736"/>
      <c r="K656" s="736"/>
      <c r="L656" s="736"/>
      <c r="M656" s="736"/>
      <c r="N656" s="736"/>
      <c r="O656" s="736"/>
      <c r="P656" s="736"/>
      <c r="Q656" s="736"/>
      <c r="R656" s="736"/>
      <c r="S656" s="736"/>
      <c r="T656" s="736"/>
      <c r="U656" s="736"/>
      <c r="V656" s="736"/>
      <c r="W656" s="736"/>
      <c r="X656" s="736"/>
      <c r="Y656" s="736"/>
      <c r="Z656" s="736"/>
      <c r="AA656" s="736"/>
      <c r="AB656" s="736"/>
      <c r="AC656" s="382"/>
      <c r="AD656" s="382"/>
      <c r="AE656" s="382"/>
      <c r="AF656" s="382"/>
      <c r="AG656" s="382"/>
      <c r="AH656" s="382"/>
      <c r="AI656" s="382"/>
      <c r="AJ656" s="382"/>
      <c r="AK656" s="382"/>
      <c r="AL656" s="382"/>
      <c r="AN656" s="432"/>
    </row>
    <row r="657" spans="1:42" s="393" customFormat="1" ht="12.75" customHeight="1">
      <c r="B657" s="382"/>
      <c r="C657" s="382"/>
      <c r="D657" s="490" t="s">
        <v>22</v>
      </c>
      <c r="E657" s="2336" t="s">
        <v>2419</v>
      </c>
      <c r="F657" s="2336"/>
      <c r="G657" s="2336"/>
      <c r="H657" s="2336"/>
      <c r="I657" s="2336"/>
      <c r="J657" s="2336"/>
      <c r="K657" s="2336"/>
      <c r="L657" s="2336"/>
      <c r="M657" s="2336"/>
      <c r="N657" s="2336"/>
      <c r="O657" s="2336"/>
      <c r="P657" s="2336"/>
      <c r="Q657" s="2336"/>
      <c r="R657" s="2336"/>
      <c r="S657" s="2336"/>
      <c r="T657" s="2336"/>
      <c r="U657" s="2336"/>
      <c r="V657" s="2336"/>
      <c r="W657" s="2336"/>
      <c r="X657" s="2336"/>
      <c r="Y657" s="2336"/>
      <c r="Z657" s="2336"/>
      <c r="AA657" s="2336"/>
      <c r="AB657" s="2336"/>
      <c r="AC657" s="2336"/>
      <c r="AD657" s="2336"/>
      <c r="AE657" s="382"/>
      <c r="AF657" s="2337" t="s">
        <v>2126</v>
      </c>
      <c r="AG657" s="2337"/>
      <c r="AH657" s="2337"/>
      <c r="AI657" s="2337"/>
      <c r="AJ657" s="2337"/>
      <c r="AK657" s="2337"/>
      <c r="AL657" s="2337"/>
      <c r="AN657" s="432"/>
    </row>
    <row r="658" spans="1:42" s="393" customFormat="1" ht="12.75" customHeight="1">
      <c r="B658" s="382"/>
      <c r="C658" s="382"/>
      <c r="D658" s="490"/>
      <c r="E658" s="2336"/>
      <c r="F658" s="2336"/>
      <c r="G658" s="2336"/>
      <c r="H658" s="2336"/>
      <c r="I658" s="2336"/>
      <c r="J658" s="2336"/>
      <c r="K658" s="2336"/>
      <c r="L658" s="2336"/>
      <c r="M658" s="2336"/>
      <c r="N658" s="2336"/>
      <c r="O658" s="2336"/>
      <c r="P658" s="2336"/>
      <c r="Q658" s="2336"/>
      <c r="R658" s="2336"/>
      <c r="S658" s="2336"/>
      <c r="T658" s="2336"/>
      <c r="U658" s="2336"/>
      <c r="V658" s="2336"/>
      <c r="W658" s="2336"/>
      <c r="X658" s="2336"/>
      <c r="Y658" s="2336"/>
      <c r="Z658" s="2336"/>
      <c r="AA658" s="2336"/>
      <c r="AB658" s="2336"/>
      <c r="AC658" s="2336"/>
      <c r="AD658" s="2336"/>
      <c r="AE658" s="1149"/>
      <c r="AF658" s="1149"/>
      <c r="AG658" s="1149"/>
      <c r="AH658" s="1149"/>
      <c r="AI658" s="1149"/>
      <c r="AJ658" s="1149"/>
      <c r="AK658" s="1149"/>
      <c r="AL658" s="1149"/>
      <c r="AN658" s="432"/>
    </row>
    <row r="659" spans="1:42" s="393" customFormat="1" ht="12.75" customHeight="1">
      <c r="B659" s="449"/>
      <c r="C659" s="734"/>
      <c r="D659" s="490"/>
      <c r="E659" s="449"/>
      <c r="F659" s="449"/>
      <c r="G659" s="449"/>
      <c r="H659" s="449"/>
      <c r="I659" s="449"/>
      <c r="J659" s="449"/>
      <c r="K659" s="449"/>
      <c r="L659" s="449"/>
      <c r="M659" s="449"/>
      <c r="N659" s="449"/>
      <c r="O659" s="449"/>
      <c r="P659" s="449"/>
      <c r="Q659" s="449"/>
      <c r="R659" s="449"/>
      <c r="S659" s="449"/>
      <c r="T659" s="449"/>
      <c r="U659" s="449"/>
      <c r="V659" s="449"/>
      <c r="W659" s="449"/>
      <c r="X659" s="449"/>
      <c r="Y659" s="449"/>
      <c r="Z659" s="449"/>
      <c r="AA659" s="449"/>
      <c r="AB659" s="449"/>
      <c r="AC659" s="382"/>
      <c r="AD659" s="382"/>
      <c r="AE659" s="449"/>
      <c r="AF659" s="382"/>
      <c r="AG659" s="382"/>
      <c r="AH659" s="382"/>
      <c r="AI659" s="382"/>
      <c r="AJ659" s="382"/>
      <c r="AK659" s="382"/>
      <c r="AL659" s="382"/>
      <c r="AN659" s="432"/>
    </row>
    <row r="660" spans="1:42" s="393" customFormat="1" ht="12.75" customHeight="1">
      <c r="B660" s="382"/>
      <c r="C660" s="726"/>
      <c r="D660" s="490" t="s">
        <v>27</v>
      </c>
      <c r="E660" s="449" t="s">
        <v>2420</v>
      </c>
      <c r="F660" s="449"/>
      <c r="G660" s="449"/>
      <c r="H660" s="449"/>
      <c r="I660" s="449"/>
      <c r="J660" s="449"/>
      <c r="K660" s="449"/>
      <c r="L660" s="449"/>
      <c r="M660" s="449"/>
      <c r="N660" s="449"/>
      <c r="O660" s="449"/>
      <c r="P660" s="449"/>
      <c r="Q660" s="449"/>
      <c r="R660" s="449"/>
      <c r="S660" s="449"/>
      <c r="T660" s="449"/>
      <c r="U660" s="449"/>
      <c r="V660" s="449"/>
      <c r="W660" s="449"/>
      <c r="X660" s="449"/>
      <c r="Y660" s="449"/>
      <c r="Z660" s="449"/>
      <c r="AA660" s="449"/>
      <c r="AB660" s="449"/>
      <c r="AC660" s="382"/>
      <c r="AD660" s="382"/>
      <c r="AE660" s="382"/>
      <c r="AF660" s="2337" t="s">
        <v>2414</v>
      </c>
      <c r="AG660" s="2337"/>
      <c r="AH660" s="2337"/>
      <c r="AI660" s="2337"/>
      <c r="AJ660" s="2337"/>
      <c r="AK660" s="2337"/>
      <c r="AL660" s="2337"/>
      <c r="AN660" s="432"/>
    </row>
    <row r="661" spans="1:42" s="393" customFormat="1" ht="12.75" customHeight="1">
      <c r="B661" s="382"/>
      <c r="C661" s="726"/>
      <c r="D661" s="490"/>
      <c r="E661" s="449" t="s">
        <v>2421</v>
      </c>
      <c r="F661" s="449"/>
      <c r="G661" s="449"/>
      <c r="H661" s="449"/>
      <c r="I661" s="449"/>
      <c r="J661" s="449"/>
      <c r="K661" s="449"/>
      <c r="L661" s="449"/>
      <c r="M661" s="449"/>
      <c r="N661" s="449"/>
      <c r="O661" s="449"/>
      <c r="P661" s="449"/>
      <c r="Q661" s="449"/>
      <c r="R661" s="449"/>
      <c r="S661" s="449"/>
      <c r="T661" s="449"/>
      <c r="U661" s="449"/>
      <c r="V661" s="449"/>
      <c r="W661" s="449"/>
      <c r="X661" s="449"/>
      <c r="Y661" s="449"/>
      <c r="Z661" s="449"/>
      <c r="AA661" s="449"/>
      <c r="AB661" s="449"/>
      <c r="AC661" s="382"/>
      <c r="AD661" s="382"/>
      <c r="AE661" s="1149"/>
      <c r="AF661" s="1149"/>
      <c r="AG661" s="1149"/>
      <c r="AH661" s="1149"/>
      <c r="AI661" s="1149"/>
      <c r="AJ661" s="1149"/>
      <c r="AK661" s="1149"/>
      <c r="AL661" s="1149"/>
      <c r="AN661" s="432"/>
    </row>
    <row r="662" spans="1:42" s="393" customFormat="1" ht="12.75" customHeight="1">
      <c r="B662" s="382"/>
      <c r="C662" s="726"/>
      <c r="D662" s="382"/>
      <c r="E662" s="449"/>
      <c r="F662" s="449"/>
      <c r="G662" s="449"/>
      <c r="H662" s="449"/>
      <c r="I662" s="449"/>
      <c r="J662" s="449"/>
      <c r="K662" s="449"/>
      <c r="L662" s="449"/>
      <c r="M662" s="449"/>
      <c r="N662" s="449"/>
      <c r="O662" s="449"/>
      <c r="P662" s="449"/>
      <c r="Q662" s="449"/>
      <c r="R662" s="449"/>
      <c r="S662" s="449"/>
      <c r="T662" s="449"/>
      <c r="U662" s="449"/>
      <c r="V662" s="449"/>
      <c r="W662" s="449"/>
      <c r="X662" s="449"/>
      <c r="Y662" s="449"/>
      <c r="Z662" s="449"/>
      <c r="AA662" s="449"/>
      <c r="AB662" s="449"/>
      <c r="AC662" s="382"/>
      <c r="AD662" s="382"/>
      <c r="AE662" s="382"/>
      <c r="AF662" s="382"/>
      <c r="AG662" s="382"/>
      <c r="AH662" s="382"/>
      <c r="AI662" s="382"/>
      <c r="AJ662" s="382"/>
      <c r="AK662" s="382"/>
      <c r="AL662" s="382"/>
      <c r="AN662" s="432"/>
      <c r="AP662" s="506"/>
    </row>
    <row r="663" spans="1:42" s="393" customFormat="1" ht="12.75" customHeight="1">
      <c r="B663" s="382"/>
      <c r="C663" s="726"/>
      <c r="D663" s="382" t="s">
        <v>2400</v>
      </c>
      <c r="E663" s="1167"/>
      <c r="F663" s="1167"/>
      <c r="G663" s="1167"/>
      <c r="H663" s="2338" t="s">
        <v>22</v>
      </c>
      <c r="I663" s="2338"/>
      <c r="J663" s="449"/>
      <c r="K663" s="449"/>
      <c r="L663" s="449"/>
      <c r="M663" s="449"/>
      <c r="N663" s="449"/>
      <c r="O663" s="449"/>
      <c r="P663" s="449"/>
      <c r="Q663" s="449"/>
      <c r="R663" s="449"/>
      <c r="S663" s="449"/>
      <c r="T663" s="449"/>
      <c r="U663" s="449"/>
      <c r="V663" s="449"/>
      <c r="W663" s="382"/>
      <c r="X663" s="382"/>
      <c r="Y663" s="382"/>
      <c r="Z663" s="382"/>
      <c r="AA663" s="382"/>
      <c r="AB663" s="382"/>
      <c r="AC663" s="382"/>
      <c r="AD663" s="382"/>
      <c r="AE663" s="382"/>
      <c r="AF663" s="382"/>
      <c r="AG663" s="382"/>
      <c r="AH663" s="382"/>
      <c r="AI663" s="382"/>
      <c r="AJ663" s="382"/>
      <c r="AK663" s="382"/>
      <c r="AL663" s="382"/>
      <c r="AN663" s="432"/>
    </row>
    <row r="664" spans="1:42" s="393" customFormat="1" ht="12.75" customHeight="1">
      <c r="B664" s="382"/>
      <c r="C664" s="726"/>
      <c r="D664" s="382"/>
      <c r="E664" s="1167"/>
      <c r="F664" s="1167"/>
      <c r="G664" s="449"/>
      <c r="H664" s="449"/>
      <c r="I664" s="449"/>
      <c r="J664" s="449"/>
      <c r="K664" s="449"/>
      <c r="L664" s="449"/>
      <c r="M664" s="449"/>
      <c r="N664" s="449"/>
      <c r="O664" s="449"/>
      <c r="P664" s="449"/>
      <c r="Q664" s="449"/>
      <c r="R664" s="449"/>
      <c r="S664" s="449"/>
      <c r="T664" s="449"/>
      <c r="U664" s="449"/>
      <c r="V664" s="449"/>
      <c r="W664" s="449"/>
      <c r="X664" s="449"/>
      <c r="Y664" s="449"/>
      <c r="Z664" s="1167"/>
      <c r="AA664" s="1167"/>
      <c r="AB664" s="1167"/>
      <c r="AC664" s="382"/>
      <c r="AD664" s="382"/>
      <c r="AE664" s="382"/>
      <c r="AF664" s="382"/>
      <c r="AG664" s="382"/>
      <c r="AH664" s="382"/>
      <c r="AI664" s="382"/>
      <c r="AJ664" s="449"/>
      <c r="AK664" s="449"/>
      <c r="AL664" s="449"/>
      <c r="AM664" s="394"/>
      <c r="AN664" s="432"/>
    </row>
    <row r="665" spans="1:42" s="393" customFormat="1" ht="12.75" customHeight="1">
      <c r="A665" s="440"/>
      <c r="B665" s="436"/>
      <c r="C665" s="738"/>
      <c r="D665" s="436"/>
      <c r="E665" s="733"/>
      <c r="F665" s="733"/>
      <c r="G665" s="492"/>
      <c r="H665" s="492"/>
      <c r="I665" s="492"/>
      <c r="J665" s="492"/>
      <c r="K665" s="492"/>
      <c r="L665" s="492"/>
      <c r="M665" s="492"/>
      <c r="N665" s="492"/>
      <c r="O665" s="492"/>
      <c r="P665" s="492"/>
      <c r="Q665" s="492"/>
      <c r="R665" s="492"/>
      <c r="S665" s="492"/>
      <c r="T665" s="492"/>
      <c r="U665" s="492"/>
      <c r="V665" s="492"/>
      <c r="W665" s="492"/>
      <c r="X665" s="492"/>
      <c r="Y665" s="733"/>
      <c r="Z665" s="733"/>
      <c r="AA665" s="733"/>
      <c r="AB665" s="436"/>
      <c r="AC665" s="436"/>
      <c r="AD665" s="436"/>
      <c r="AE665" s="436"/>
      <c r="AF665" s="436"/>
      <c r="AG665" s="436"/>
      <c r="AH665" s="436"/>
      <c r="AI665" s="405" t="s">
        <v>2422</v>
      </c>
      <c r="AJ665" s="2339">
        <f>VLOOKUP(H663,AT618:AU620,2,FALSE)</f>
        <v>3</v>
      </c>
      <c r="AK665" s="2340"/>
      <c r="AL665" s="430"/>
      <c r="AN665" s="432"/>
    </row>
    <row r="666" spans="1:42" s="393" customFormat="1" ht="12.75" customHeight="1">
      <c r="B666" s="382"/>
      <c r="C666" s="726"/>
      <c r="D666" s="382"/>
      <c r="E666" s="382"/>
      <c r="F666" s="382"/>
      <c r="G666" s="382"/>
      <c r="H666" s="382"/>
      <c r="I666" s="382"/>
      <c r="J666" s="382"/>
      <c r="K666" s="382"/>
      <c r="L666" s="382"/>
      <c r="M666" s="382"/>
      <c r="N666" s="382"/>
      <c r="O666" s="382"/>
      <c r="P666" s="382"/>
      <c r="Q666" s="382"/>
      <c r="R666" s="382"/>
      <c r="S666" s="382"/>
      <c r="T666" s="382"/>
      <c r="U666" s="382"/>
      <c r="V666" s="382"/>
      <c r="W666" s="382"/>
      <c r="X666" s="382"/>
      <c r="Y666" s="382"/>
      <c r="Z666" s="382"/>
      <c r="AA666" s="382"/>
      <c r="AB666" s="382"/>
      <c r="AC666" s="382"/>
      <c r="AD666" s="382"/>
      <c r="AE666" s="382"/>
      <c r="AF666" s="382"/>
      <c r="AG666" s="382"/>
      <c r="AH666" s="382"/>
      <c r="AI666" s="382"/>
      <c r="AJ666" s="382"/>
      <c r="AK666" s="382"/>
      <c r="AL666" s="382"/>
      <c r="AN666" s="432"/>
    </row>
    <row r="667" spans="1:42" s="393" customFormat="1" ht="12.75" customHeight="1">
      <c r="B667" s="382"/>
      <c r="C667" s="385" t="s">
        <v>2423</v>
      </c>
      <c r="D667" s="382"/>
      <c r="E667" s="382"/>
      <c r="F667" s="382"/>
      <c r="G667" s="382"/>
      <c r="H667" s="382"/>
      <c r="I667" s="382"/>
      <c r="J667" s="382"/>
      <c r="K667" s="382"/>
      <c r="L667" s="382"/>
      <c r="M667" s="382"/>
      <c r="N667" s="382"/>
      <c r="O667" s="382"/>
      <c r="P667" s="382"/>
      <c r="Q667" s="382"/>
      <c r="R667" s="382"/>
      <c r="S667" s="382"/>
      <c r="T667" s="382"/>
      <c r="U667" s="382"/>
      <c r="V667" s="382"/>
      <c r="W667" s="382"/>
      <c r="X667" s="382"/>
      <c r="Y667" s="382"/>
      <c r="Z667" s="382"/>
      <c r="AA667" s="382"/>
      <c r="AB667" s="382"/>
      <c r="AC667" s="382"/>
      <c r="AD667" s="382"/>
      <c r="AE667" s="382"/>
      <c r="AF667" s="382"/>
      <c r="AG667" s="382"/>
      <c r="AH667" s="382"/>
      <c r="AI667" s="382"/>
      <c r="AJ667" s="382"/>
      <c r="AK667" s="382"/>
      <c r="AL667" s="382"/>
      <c r="AN667" s="432"/>
    </row>
    <row r="668" spans="1:42" s="393" customFormat="1" ht="12.75" customHeight="1">
      <c r="B668" s="382"/>
      <c r="C668" s="385"/>
      <c r="D668" s="508" t="s">
        <v>2424</v>
      </c>
      <c r="E668" s="382"/>
      <c r="F668" s="382"/>
      <c r="G668" s="382"/>
      <c r="H668" s="382"/>
      <c r="I668" s="382"/>
      <c r="J668" s="382"/>
      <c r="K668" s="382"/>
      <c r="L668" s="382"/>
      <c r="M668" s="382"/>
      <c r="N668" s="382"/>
      <c r="O668" s="382"/>
      <c r="P668" s="382"/>
      <c r="Q668" s="382"/>
      <c r="R668" s="382"/>
      <c r="S668" s="382"/>
      <c r="T668" s="382"/>
      <c r="U668" s="382"/>
      <c r="V668" s="382"/>
      <c r="W668" s="382"/>
      <c r="X668" s="382"/>
      <c r="Y668" s="382"/>
      <c r="Z668" s="382"/>
      <c r="AA668" s="382"/>
      <c r="AB668" s="382"/>
      <c r="AC668" s="382"/>
      <c r="AD668" s="382"/>
      <c r="AE668" s="382"/>
      <c r="AF668" s="382"/>
      <c r="AG668" s="382"/>
      <c r="AH668" s="382"/>
      <c r="AI668" s="382"/>
      <c r="AJ668" s="382"/>
      <c r="AK668" s="382"/>
      <c r="AL668" s="382"/>
      <c r="AN668" s="432"/>
    </row>
    <row r="669" spans="1:42" s="393" customFormat="1" ht="12.75" customHeight="1">
      <c r="B669" s="382"/>
      <c r="C669" s="385"/>
      <c r="D669" s="382"/>
      <c r="E669" s="382"/>
      <c r="F669" s="382"/>
      <c r="G669" s="382"/>
      <c r="H669" s="382"/>
      <c r="I669" s="382"/>
      <c r="J669" s="382"/>
      <c r="K669" s="382"/>
      <c r="L669" s="382"/>
      <c r="M669" s="382"/>
      <c r="N669" s="382"/>
      <c r="O669" s="382"/>
      <c r="P669" s="382"/>
      <c r="Q669" s="382"/>
      <c r="R669" s="382"/>
      <c r="S669" s="382"/>
      <c r="T669" s="382"/>
      <c r="U669" s="382"/>
      <c r="V669" s="382"/>
      <c r="W669" s="382"/>
      <c r="X669" s="382"/>
      <c r="Y669" s="382"/>
      <c r="Z669" s="382"/>
      <c r="AA669" s="382"/>
      <c r="AB669" s="382"/>
      <c r="AC669" s="382"/>
      <c r="AD669" s="382"/>
      <c r="AE669" s="382"/>
      <c r="AF669" s="382"/>
      <c r="AG669" s="382"/>
      <c r="AH669" s="382"/>
      <c r="AI669" s="382"/>
      <c r="AJ669" s="382"/>
      <c r="AK669" s="382"/>
      <c r="AL669" s="382"/>
      <c r="AN669" s="432"/>
    </row>
    <row r="670" spans="1:42" s="393" customFormat="1" ht="12.75" customHeight="1">
      <c r="B670" s="382"/>
      <c r="C670" s="385"/>
      <c r="D670" s="490" t="s">
        <v>22</v>
      </c>
      <c r="E670" s="2336" t="s">
        <v>2425</v>
      </c>
      <c r="F670" s="2336"/>
      <c r="G670" s="2336"/>
      <c r="H670" s="2336"/>
      <c r="I670" s="2336"/>
      <c r="J670" s="2336"/>
      <c r="K670" s="2336"/>
      <c r="L670" s="2336"/>
      <c r="M670" s="2336"/>
      <c r="N670" s="2336"/>
      <c r="O670" s="2336"/>
      <c r="P670" s="2336"/>
      <c r="Q670" s="2336"/>
      <c r="R670" s="2336"/>
      <c r="S670" s="2336"/>
      <c r="T670" s="2336"/>
      <c r="U670" s="2336"/>
      <c r="V670" s="2336"/>
      <c r="W670" s="2336"/>
      <c r="X670" s="2336"/>
      <c r="Y670" s="2336"/>
      <c r="Z670" s="2336"/>
      <c r="AA670" s="2336"/>
      <c r="AB670" s="2336"/>
      <c r="AC670" s="2336"/>
      <c r="AD670" s="382"/>
      <c r="AE670" s="382"/>
      <c r="AF670" s="2337" t="s">
        <v>2386</v>
      </c>
      <c r="AG670" s="2337"/>
      <c r="AH670" s="2337"/>
      <c r="AI670" s="2337"/>
      <c r="AJ670" s="2337"/>
      <c r="AK670" s="2337"/>
      <c r="AL670" s="2337"/>
      <c r="AN670" s="432"/>
    </row>
    <row r="671" spans="1:42" s="393" customFormat="1" ht="12.75" customHeight="1">
      <c r="B671" s="382"/>
      <c r="C671" s="385"/>
      <c r="D671" s="382"/>
      <c r="E671" s="2336"/>
      <c r="F671" s="2336"/>
      <c r="G671" s="2336"/>
      <c r="H671" s="2336"/>
      <c r="I671" s="2336"/>
      <c r="J671" s="2336"/>
      <c r="K671" s="2336"/>
      <c r="L671" s="2336"/>
      <c r="M671" s="2336"/>
      <c r="N671" s="2336"/>
      <c r="O671" s="2336"/>
      <c r="P671" s="2336"/>
      <c r="Q671" s="2336"/>
      <c r="R671" s="2336"/>
      <c r="S671" s="2336"/>
      <c r="T671" s="2336"/>
      <c r="U671" s="2336"/>
      <c r="V671" s="2336"/>
      <c r="W671" s="2336"/>
      <c r="X671" s="2336"/>
      <c r="Y671" s="2336"/>
      <c r="Z671" s="2336"/>
      <c r="AA671" s="2336"/>
      <c r="AB671" s="2336"/>
      <c r="AC671" s="2336"/>
      <c r="AD671" s="382"/>
      <c r="AE671" s="382"/>
      <c r="AF671" s="382"/>
      <c r="AG671" s="382"/>
      <c r="AH671" s="382"/>
      <c r="AI671" s="382"/>
      <c r="AJ671" s="382"/>
      <c r="AK671" s="382"/>
      <c r="AL671" s="382"/>
      <c r="AN671" s="432"/>
    </row>
    <row r="672" spans="1:42" s="393" customFormat="1" ht="12.75" customHeight="1">
      <c r="B672" s="382"/>
      <c r="C672" s="385"/>
      <c r="D672" s="490"/>
      <c r="E672" s="2336"/>
      <c r="F672" s="2336"/>
      <c r="G672" s="2336"/>
      <c r="H672" s="2336"/>
      <c r="I672" s="2336"/>
      <c r="J672" s="2336"/>
      <c r="K672" s="2336"/>
      <c r="L672" s="2336"/>
      <c r="M672" s="2336"/>
      <c r="N672" s="2336"/>
      <c r="O672" s="2336"/>
      <c r="P672" s="2336"/>
      <c r="Q672" s="2336"/>
      <c r="R672" s="2336"/>
      <c r="S672" s="2336"/>
      <c r="T672" s="2336"/>
      <c r="U672" s="2336"/>
      <c r="V672" s="2336"/>
      <c r="W672" s="2336"/>
      <c r="X672" s="2336"/>
      <c r="Y672" s="2336"/>
      <c r="Z672" s="2336"/>
      <c r="AA672" s="2336"/>
      <c r="AB672" s="2336"/>
      <c r="AC672" s="2336"/>
      <c r="AD672" s="382"/>
      <c r="AE672" s="382"/>
      <c r="AF672" s="382"/>
      <c r="AG672" s="382"/>
      <c r="AH672" s="382"/>
      <c r="AI672" s="382"/>
      <c r="AJ672" s="382"/>
      <c r="AK672" s="382"/>
      <c r="AL672" s="382"/>
      <c r="AN672" s="432"/>
    </row>
    <row r="673" spans="1:42" s="393" customFormat="1" ht="15" customHeight="1">
      <c r="B673" s="382"/>
      <c r="C673" s="385"/>
      <c r="D673" s="382"/>
      <c r="E673" s="740"/>
      <c r="F673" s="740"/>
      <c r="G673" s="740"/>
      <c r="H673" s="740"/>
      <c r="I673" s="740"/>
      <c r="J673" s="740"/>
      <c r="K673" s="740"/>
      <c r="L673" s="740"/>
      <c r="M673" s="740"/>
      <c r="N673" s="740"/>
      <c r="O673" s="740"/>
      <c r="P673" s="740"/>
      <c r="Q673" s="740"/>
      <c r="R673" s="740"/>
      <c r="S673" s="740"/>
      <c r="T673" s="740"/>
      <c r="U673" s="740"/>
      <c r="V673" s="740"/>
      <c r="W673" s="740"/>
      <c r="X673" s="740"/>
      <c r="Y673" s="740"/>
      <c r="Z673" s="740"/>
      <c r="AA673" s="740"/>
      <c r="AB673" s="740"/>
      <c r="AC673" s="382"/>
      <c r="AD673" s="382"/>
      <c r="AE673" s="382"/>
      <c r="AF673" s="382"/>
      <c r="AG673" s="382"/>
      <c r="AH673" s="382"/>
      <c r="AI673" s="382"/>
      <c r="AJ673" s="382"/>
      <c r="AK673" s="382"/>
      <c r="AL673" s="382"/>
      <c r="AN673" s="432"/>
    </row>
    <row r="674" spans="1:42" s="393" customFormat="1" ht="12.75" customHeight="1">
      <c r="B674" s="382"/>
      <c r="C674" s="385"/>
      <c r="D674" s="490" t="s">
        <v>27</v>
      </c>
      <c r="E674" s="2336" t="s">
        <v>2426</v>
      </c>
      <c r="F674" s="2336"/>
      <c r="G674" s="2336"/>
      <c r="H674" s="2336"/>
      <c r="I674" s="2336"/>
      <c r="J674" s="2336"/>
      <c r="K674" s="2336"/>
      <c r="L674" s="2336"/>
      <c r="M674" s="2336"/>
      <c r="N674" s="2336"/>
      <c r="O674" s="2336"/>
      <c r="P674" s="2336"/>
      <c r="Q674" s="2336"/>
      <c r="R674" s="2336"/>
      <c r="S674" s="2336"/>
      <c r="T674" s="2336"/>
      <c r="U674" s="2336"/>
      <c r="V674" s="2336"/>
      <c r="W674" s="2336"/>
      <c r="X674" s="2336"/>
      <c r="Y674" s="2336"/>
      <c r="Z674" s="2336"/>
      <c r="AA674" s="2336"/>
      <c r="AB674" s="2336"/>
      <c r="AC674" s="2336"/>
      <c r="AD674" s="382"/>
      <c r="AE674" s="382"/>
      <c r="AF674" s="2337" t="s">
        <v>2392</v>
      </c>
      <c r="AG674" s="2337"/>
      <c r="AH674" s="2337"/>
      <c r="AI674" s="2337"/>
      <c r="AJ674" s="2337"/>
      <c r="AK674" s="2337"/>
      <c r="AL674" s="2337"/>
      <c r="AN674" s="432"/>
    </row>
    <row r="675" spans="1:42" s="393" customFormat="1" ht="12.75" customHeight="1">
      <c r="B675" s="382"/>
      <c r="C675" s="385"/>
      <c r="D675" s="382"/>
      <c r="E675" s="2336"/>
      <c r="F675" s="2336"/>
      <c r="G675" s="2336"/>
      <c r="H675" s="2336"/>
      <c r="I675" s="2336"/>
      <c r="J675" s="2336"/>
      <c r="K675" s="2336"/>
      <c r="L675" s="2336"/>
      <c r="M675" s="2336"/>
      <c r="N675" s="2336"/>
      <c r="O675" s="2336"/>
      <c r="P675" s="2336"/>
      <c r="Q675" s="2336"/>
      <c r="R675" s="2336"/>
      <c r="S675" s="2336"/>
      <c r="T675" s="2336"/>
      <c r="U675" s="2336"/>
      <c r="V675" s="2336"/>
      <c r="W675" s="2336"/>
      <c r="X675" s="2336"/>
      <c r="Y675" s="2336"/>
      <c r="Z675" s="2336"/>
      <c r="AA675" s="2336"/>
      <c r="AB675" s="2336"/>
      <c r="AC675" s="2336"/>
      <c r="AD675" s="382"/>
      <c r="AE675" s="382"/>
      <c r="AF675" s="382"/>
      <c r="AG675" s="382"/>
      <c r="AH675" s="382"/>
      <c r="AI675" s="382"/>
      <c r="AJ675" s="382"/>
      <c r="AK675" s="382"/>
      <c r="AL675" s="382"/>
      <c r="AN675" s="432"/>
    </row>
    <row r="676" spans="1:42" s="393" customFormat="1" ht="15" customHeight="1">
      <c r="B676" s="382"/>
      <c r="C676" s="385"/>
      <c r="D676" s="490"/>
      <c r="E676" s="2336"/>
      <c r="F676" s="2336"/>
      <c r="G676" s="2336"/>
      <c r="H676" s="2336"/>
      <c r="I676" s="2336"/>
      <c r="J676" s="2336"/>
      <c r="K676" s="2336"/>
      <c r="L676" s="2336"/>
      <c r="M676" s="2336"/>
      <c r="N676" s="2336"/>
      <c r="O676" s="2336"/>
      <c r="P676" s="2336"/>
      <c r="Q676" s="2336"/>
      <c r="R676" s="2336"/>
      <c r="S676" s="2336"/>
      <c r="T676" s="2336"/>
      <c r="U676" s="2336"/>
      <c r="V676" s="2336"/>
      <c r="W676" s="2336"/>
      <c r="X676" s="2336"/>
      <c r="Y676" s="2336"/>
      <c r="Z676" s="2336"/>
      <c r="AA676" s="2336"/>
      <c r="AB676" s="2336"/>
      <c r="AC676" s="2336"/>
      <c r="AD676" s="382"/>
      <c r="AE676" s="382"/>
      <c r="AF676" s="382"/>
      <c r="AG676" s="382"/>
      <c r="AH676" s="382"/>
      <c r="AI676" s="382"/>
      <c r="AJ676" s="382"/>
      <c r="AK676" s="382"/>
      <c r="AL676" s="382"/>
      <c r="AN676" s="432"/>
    </row>
    <row r="677" spans="1:42" s="393" customFormat="1" ht="12.75" customHeight="1">
      <c r="B677" s="382"/>
      <c r="C677" s="385"/>
      <c r="D677" s="382"/>
      <c r="E677" s="740"/>
      <c r="F677" s="740"/>
      <c r="G677" s="740"/>
      <c r="H677" s="740"/>
      <c r="I677" s="740"/>
      <c r="J677" s="740"/>
      <c r="K677" s="740"/>
      <c r="L677" s="740"/>
      <c r="M677" s="740"/>
      <c r="N677" s="740"/>
      <c r="O677" s="740"/>
      <c r="P677" s="740"/>
      <c r="Q677" s="740"/>
      <c r="R677" s="740"/>
      <c r="S677" s="740"/>
      <c r="T677" s="740"/>
      <c r="U677" s="740"/>
      <c r="V677" s="740"/>
      <c r="W677" s="740"/>
      <c r="X677" s="740"/>
      <c r="Y677" s="740"/>
      <c r="Z677" s="740"/>
      <c r="AA677" s="740"/>
      <c r="AB677" s="740"/>
      <c r="AC677" s="382"/>
      <c r="AD677" s="382"/>
      <c r="AE677" s="382"/>
      <c r="AF677" s="382"/>
      <c r="AG677" s="382"/>
      <c r="AH677" s="382"/>
      <c r="AI677" s="382"/>
      <c r="AJ677" s="382"/>
      <c r="AK677" s="382"/>
      <c r="AL677" s="382"/>
      <c r="AN677" s="432"/>
    </row>
    <row r="678" spans="1:42" s="393" customFormat="1" ht="12.75" customHeight="1">
      <c r="B678" s="382"/>
      <c r="C678" s="385"/>
      <c r="D678" s="490" t="s">
        <v>49</v>
      </c>
      <c r="E678" s="2336" t="s">
        <v>2427</v>
      </c>
      <c r="F678" s="2336"/>
      <c r="G678" s="2336"/>
      <c r="H678" s="2336"/>
      <c r="I678" s="2336"/>
      <c r="J678" s="2336"/>
      <c r="K678" s="2336"/>
      <c r="L678" s="2336"/>
      <c r="M678" s="2336"/>
      <c r="N678" s="2336"/>
      <c r="O678" s="2336"/>
      <c r="P678" s="2336"/>
      <c r="Q678" s="2336"/>
      <c r="R678" s="2336"/>
      <c r="S678" s="2336"/>
      <c r="T678" s="2336"/>
      <c r="U678" s="2336"/>
      <c r="V678" s="2336"/>
      <c r="W678" s="2336"/>
      <c r="X678" s="2336"/>
      <c r="Y678" s="2336"/>
      <c r="Z678" s="2336"/>
      <c r="AA678" s="2336"/>
      <c r="AB678" s="2336"/>
      <c r="AC678" s="2336"/>
      <c r="AD678" s="382"/>
      <c r="AE678" s="382"/>
      <c r="AF678" s="2337" t="s">
        <v>2126</v>
      </c>
      <c r="AG678" s="2337"/>
      <c r="AH678" s="2337"/>
      <c r="AI678" s="2337"/>
      <c r="AJ678" s="2337"/>
      <c r="AK678" s="2337"/>
      <c r="AL678" s="2337"/>
      <c r="AN678" s="432"/>
    </row>
    <row r="679" spans="1:42" s="393" customFormat="1" ht="12.75" customHeight="1">
      <c r="B679" s="382"/>
      <c r="C679" s="726"/>
      <c r="D679" s="382"/>
      <c r="E679" s="2336"/>
      <c r="F679" s="2336"/>
      <c r="G679" s="2336"/>
      <c r="H679" s="2336"/>
      <c r="I679" s="2336"/>
      <c r="J679" s="2336"/>
      <c r="K679" s="2336"/>
      <c r="L679" s="2336"/>
      <c r="M679" s="2336"/>
      <c r="N679" s="2336"/>
      <c r="O679" s="2336"/>
      <c r="P679" s="2336"/>
      <c r="Q679" s="2336"/>
      <c r="R679" s="2336"/>
      <c r="S679" s="2336"/>
      <c r="T679" s="2336"/>
      <c r="U679" s="2336"/>
      <c r="V679" s="2336"/>
      <c r="W679" s="2336"/>
      <c r="X679" s="2336"/>
      <c r="Y679" s="2336"/>
      <c r="Z679" s="2336"/>
      <c r="AA679" s="2336"/>
      <c r="AB679" s="2336"/>
      <c r="AC679" s="2336"/>
      <c r="AD679" s="382"/>
      <c r="AE679" s="2337"/>
      <c r="AF679" s="2337"/>
      <c r="AG679" s="2337"/>
      <c r="AH679" s="2337"/>
      <c r="AI679" s="2337"/>
      <c r="AJ679" s="2337"/>
      <c r="AK679" s="2337"/>
      <c r="AL679" s="1149"/>
      <c r="AN679" s="432"/>
      <c r="AO679" s="393" t="s">
        <v>829</v>
      </c>
      <c r="AP679" s="500">
        <v>0</v>
      </c>
    </row>
    <row r="680" spans="1:42" s="393" customFormat="1" ht="12.75" customHeight="1">
      <c r="A680" s="1165"/>
      <c r="B680" s="382"/>
      <c r="C680" s="382"/>
      <c r="D680" s="490"/>
      <c r="E680" s="2336"/>
      <c r="F680" s="2336"/>
      <c r="G680" s="2336"/>
      <c r="H680" s="2336"/>
      <c r="I680" s="2336"/>
      <c r="J680" s="2336"/>
      <c r="K680" s="2336"/>
      <c r="L680" s="2336"/>
      <c r="M680" s="2336"/>
      <c r="N680" s="2336"/>
      <c r="O680" s="2336"/>
      <c r="P680" s="2336"/>
      <c r="Q680" s="2336"/>
      <c r="R680" s="2336"/>
      <c r="S680" s="2336"/>
      <c r="T680" s="2336"/>
      <c r="U680" s="2336"/>
      <c r="V680" s="2336"/>
      <c r="W680" s="2336"/>
      <c r="X680" s="2336"/>
      <c r="Y680" s="2336"/>
      <c r="Z680" s="2336"/>
      <c r="AA680" s="2336"/>
      <c r="AB680" s="2336"/>
      <c r="AC680" s="2336"/>
      <c r="AD680" s="382"/>
      <c r="AE680" s="382"/>
      <c r="AF680" s="382"/>
      <c r="AG680" s="382"/>
      <c r="AH680" s="382"/>
      <c r="AI680" s="382"/>
      <c r="AJ680" s="382"/>
      <c r="AK680" s="382"/>
      <c r="AL680" s="382"/>
      <c r="AN680" s="432"/>
      <c r="AO680" s="445" t="s">
        <v>22</v>
      </c>
      <c r="AP680" s="393">
        <v>3</v>
      </c>
    </row>
    <row r="681" spans="1:42" s="393" customFormat="1" ht="12.75" customHeight="1">
      <c r="B681" s="382"/>
      <c r="C681" s="726"/>
      <c r="D681" s="490"/>
      <c r="E681" s="1146"/>
      <c r="F681" s="1146"/>
      <c r="G681" s="1146"/>
      <c r="H681" s="1146"/>
      <c r="I681" s="1146"/>
      <c r="J681" s="1146"/>
      <c r="K681" s="1146"/>
      <c r="L681" s="1146"/>
      <c r="M681" s="1146"/>
      <c r="N681" s="1146"/>
      <c r="O681" s="1146"/>
      <c r="P681" s="1146"/>
      <c r="Q681" s="1146"/>
      <c r="R681" s="1146"/>
      <c r="S681" s="1146"/>
      <c r="T681" s="1146"/>
      <c r="U681" s="1146"/>
      <c r="V681" s="1146"/>
      <c r="W681" s="1146"/>
      <c r="X681" s="1146"/>
      <c r="Y681" s="1146"/>
      <c r="Z681" s="1146"/>
      <c r="AA681" s="1146"/>
      <c r="AB681" s="1146"/>
      <c r="AC681" s="382"/>
      <c r="AD681" s="382"/>
      <c r="AE681" s="382"/>
      <c r="AF681" s="382"/>
      <c r="AG681" s="382"/>
      <c r="AH681" s="382"/>
      <c r="AI681" s="382"/>
      <c r="AJ681" s="382"/>
      <c r="AK681" s="382"/>
      <c r="AL681" s="382"/>
      <c r="AN681" s="432"/>
      <c r="AO681" s="445" t="s">
        <v>27</v>
      </c>
      <c r="AP681" s="393">
        <v>2</v>
      </c>
    </row>
    <row r="682" spans="1:42" s="393" customFormat="1" ht="12.75" customHeight="1">
      <c r="A682" s="497"/>
      <c r="B682" s="382"/>
      <c r="C682" s="741"/>
      <c r="D682" s="490" t="s">
        <v>2384</v>
      </c>
      <c r="E682" s="2336" t="s">
        <v>2428</v>
      </c>
      <c r="F682" s="2336"/>
      <c r="G682" s="2336"/>
      <c r="H682" s="2336"/>
      <c r="I682" s="2336"/>
      <c r="J682" s="2336"/>
      <c r="K682" s="2336"/>
      <c r="L682" s="2336"/>
      <c r="M682" s="2336"/>
      <c r="N682" s="2336"/>
      <c r="O682" s="2336"/>
      <c r="P682" s="2336"/>
      <c r="Q682" s="2336"/>
      <c r="R682" s="2336"/>
      <c r="S682" s="2336"/>
      <c r="T682" s="2336"/>
      <c r="U682" s="2336"/>
      <c r="V682" s="2336"/>
      <c r="W682" s="2336"/>
      <c r="X682" s="2336"/>
      <c r="Y682" s="2336"/>
      <c r="Z682" s="2336"/>
      <c r="AA682" s="2336"/>
      <c r="AB682" s="2336"/>
      <c r="AC682" s="2336"/>
      <c r="AD682" s="382"/>
      <c r="AE682" s="382"/>
      <c r="AF682" s="2337" t="s">
        <v>2392</v>
      </c>
      <c r="AG682" s="2337"/>
      <c r="AH682" s="2337"/>
      <c r="AI682" s="2337"/>
      <c r="AJ682" s="2337"/>
      <c r="AK682" s="2337"/>
      <c r="AL682" s="2337"/>
      <c r="AN682" s="432"/>
    </row>
    <row r="683" spans="1:42" s="393" customFormat="1" ht="12.75" customHeight="1">
      <c r="A683" s="497"/>
      <c r="B683" s="382"/>
      <c r="C683" s="741"/>
      <c r="D683" s="490"/>
      <c r="E683" s="2336"/>
      <c r="F683" s="2336"/>
      <c r="G683" s="2336"/>
      <c r="H683" s="2336"/>
      <c r="I683" s="2336"/>
      <c r="J683" s="2336"/>
      <c r="K683" s="2336"/>
      <c r="L683" s="2336"/>
      <c r="M683" s="2336"/>
      <c r="N683" s="2336"/>
      <c r="O683" s="2336"/>
      <c r="P683" s="2336"/>
      <c r="Q683" s="2336"/>
      <c r="R683" s="2336"/>
      <c r="S683" s="2336"/>
      <c r="T683" s="2336"/>
      <c r="U683" s="2336"/>
      <c r="V683" s="2336"/>
      <c r="W683" s="2336"/>
      <c r="X683" s="2336"/>
      <c r="Y683" s="2336"/>
      <c r="Z683" s="2336"/>
      <c r="AA683" s="2336"/>
      <c r="AB683" s="2336"/>
      <c r="AC683" s="2336"/>
      <c r="AD683" s="382"/>
      <c r="AE683" s="1149"/>
      <c r="AF683" s="1149"/>
      <c r="AG683" s="1149"/>
      <c r="AH683" s="1149"/>
      <c r="AI683" s="1149"/>
      <c r="AJ683" s="1149"/>
      <c r="AK683" s="1149"/>
      <c r="AL683" s="1149"/>
      <c r="AM683" s="431"/>
      <c r="AN683" s="432"/>
    </row>
    <row r="684" spans="1:42" s="393" customFormat="1" ht="12.75" customHeight="1">
      <c r="A684" s="497"/>
      <c r="B684" s="382"/>
      <c r="C684" s="741"/>
      <c r="D684" s="490"/>
      <c r="E684" s="2336"/>
      <c r="F684" s="2336"/>
      <c r="G684" s="2336"/>
      <c r="H684" s="2336"/>
      <c r="I684" s="2336"/>
      <c r="J684" s="2336"/>
      <c r="K684" s="2336"/>
      <c r="L684" s="2336"/>
      <c r="M684" s="2336"/>
      <c r="N684" s="2336"/>
      <c r="O684" s="2336"/>
      <c r="P684" s="2336"/>
      <c r="Q684" s="2336"/>
      <c r="R684" s="2336"/>
      <c r="S684" s="2336"/>
      <c r="T684" s="2336"/>
      <c r="U684" s="2336"/>
      <c r="V684" s="2336"/>
      <c r="W684" s="2336"/>
      <c r="X684" s="2336"/>
      <c r="Y684" s="2336"/>
      <c r="Z684" s="2336"/>
      <c r="AA684" s="2336"/>
      <c r="AB684" s="2336"/>
      <c r="AC684" s="2336"/>
      <c r="AD684" s="382"/>
      <c r="AE684" s="1149"/>
      <c r="AF684" s="1149"/>
      <c r="AG684" s="1149"/>
      <c r="AH684" s="1149"/>
      <c r="AI684" s="1149"/>
      <c r="AJ684" s="1149"/>
      <c r="AK684" s="1149"/>
      <c r="AL684" s="1149"/>
      <c r="AM684" s="431"/>
      <c r="AN684" s="432"/>
    </row>
    <row r="685" spans="1:42" s="393" customFormat="1" ht="12.75" customHeight="1">
      <c r="B685" s="382"/>
      <c r="C685" s="726"/>
      <c r="D685" s="490"/>
      <c r="E685" s="474"/>
      <c r="F685" s="474"/>
      <c r="G685" s="474"/>
      <c r="H685" s="474"/>
      <c r="I685" s="474"/>
      <c r="J685" s="474"/>
      <c r="K685" s="474"/>
      <c r="L685" s="474"/>
      <c r="M685" s="474"/>
      <c r="N685" s="474"/>
      <c r="O685" s="474"/>
      <c r="P685" s="474"/>
      <c r="Q685" s="474"/>
      <c r="R685" s="474"/>
      <c r="S685" s="474"/>
      <c r="T685" s="474"/>
      <c r="U685" s="474"/>
      <c r="V685" s="474"/>
      <c r="W685" s="474"/>
      <c r="X685" s="474"/>
      <c r="Y685" s="474"/>
      <c r="Z685" s="474"/>
      <c r="AA685" s="474"/>
      <c r="AB685" s="474"/>
      <c r="AC685" s="385"/>
      <c r="AD685" s="385"/>
      <c r="AE685" s="382"/>
      <c r="AF685" s="382"/>
      <c r="AG685" s="382"/>
      <c r="AH685" s="382"/>
      <c r="AI685" s="382"/>
      <c r="AJ685" s="382"/>
      <c r="AK685" s="382"/>
      <c r="AL685" s="1149"/>
      <c r="AM685" s="431"/>
      <c r="AN685" s="432"/>
    </row>
    <row r="686" spans="1:42" s="393" customFormat="1" ht="12.75" customHeight="1">
      <c r="B686" s="382"/>
      <c r="C686" s="726"/>
      <c r="D686" s="490" t="s">
        <v>2387</v>
      </c>
      <c r="E686" s="2336" t="s">
        <v>2429</v>
      </c>
      <c r="F686" s="2336"/>
      <c r="G686" s="2336"/>
      <c r="H686" s="2336"/>
      <c r="I686" s="2336"/>
      <c r="J686" s="2336"/>
      <c r="K686" s="2336"/>
      <c r="L686" s="2336"/>
      <c r="M686" s="2336"/>
      <c r="N686" s="2336"/>
      <c r="O686" s="2336"/>
      <c r="P686" s="2336"/>
      <c r="Q686" s="2336"/>
      <c r="R686" s="2336"/>
      <c r="S686" s="2336"/>
      <c r="T686" s="2336"/>
      <c r="U686" s="2336"/>
      <c r="V686" s="2336"/>
      <c r="W686" s="2336"/>
      <c r="X686" s="2336"/>
      <c r="Y686" s="2336"/>
      <c r="Z686" s="2336"/>
      <c r="AA686" s="2336"/>
      <c r="AB686" s="2336"/>
      <c r="AC686" s="2336"/>
      <c r="AD686" s="382"/>
      <c r="AE686" s="382"/>
      <c r="AF686" s="2337" t="s">
        <v>2126</v>
      </c>
      <c r="AG686" s="2337"/>
      <c r="AH686" s="2337"/>
      <c r="AI686" s="2337"/>
      <c r="AJ686" s="2337"/>
      <c r="AK686" s="2337"/>
      <c r="AL686" s="2337"/>
      <c r="AM686" s="431"/>
      <c r="AN686" s="432"/>
    </row>
    <row r="687" spans="1:42" s="393" customFormat="1" ht="12.75" customHeight="1">
      <c r="B687" s="382"/>
      <c r="C687" s="726"/>
      <c r="D687" s="490"/>
      <c r="E687" s="2336"/>
      <c r="F687" s="2336"/>
      <c r="G687" s="2336"/>
      <c r="H687" s="2336"/>
      <c r="I687" s="2336"/>
      <c r="J687" s="2336"/>
      <c r="K687" s="2336"/>
      <c r="L687" s="2336"/>
      <c r="M687" s="2336"/>
      <c r="N687" s="2336"/>
      <c r="O687" s="2336"/>
      <c r="P687" s="2336"/>
      <c r="Q687" s="2336"/>
      <c r="R687" s="2336"/>
      <c r="S687" s="2336"/>
      <c r="T687" s="2336"/>
      <c r="U687" s="2336"/>
      <c r="V687" s="2336"/>
      <c r="W687" s="2336"/>
      <c r="X687" s="2336"/>
      <c r="Y687" s="2336"/>
      <c r="Z687" s="2336"/>
      <c r="AA687" s="2336"/>
      <c r="AB687" s="2336"/>
      <c r="AC687" s="2336"/>
      <c r="AD687" s="382"/>
      <c r="AE687" s="382"/>
      <c r="AF687" s="382"/>
      <c r="AG687" s="382"/>
      <c r="AH687" s="382"/>
      <c r="AI687" s="382"/>
      <c r="AJ687" s="382"/>
      <c r="AK687" s="382"/>
      <c r="AL687" s="382"/>
      <c r="AM687" s="431"/>
      <c r="AN687" s="432"/>
    </row>
    <row r="688" spans="1:42" s="393" customFormat="1" ht="12.75" customHeight="1">
      <c r="B688" s="382"/>
      <c r="C688" s="726"/>
      <c r="D688" s="490"/>
      <c r="E688" s="2336"/>
      <c r="F688" s="2336"/>
      <c r="G688" s="2336"/>
      <c r="H688" s="2336"/>
      <c r="I688" s="2336"/>
      <c r="J688" s="2336"/>
      <c r="K688" s="2336"/>
      <c r="L688" s="2336"/>
      <c r="M688" s="2336"/>
      <c r="N688" s="2336"/>
      <c r="O688" s="2336"/>
      <c r="P688" s="2336"/>
      <c r="Q688" s="2336"/>
      <c r="R688" s="2336"/>
      <c r="S688" s="2336"/>
      <c r="T688" s="2336"/>
      <c r="U688" s="2336"/>
      <c r="V688" s="2336"/>
      <c r="W688" s="2336"/>
      <c r="X688" s="2336"/>
      <c r="Y688" s="2336"/>
      <c r="Z688" s="2336"/>
      <c r="AA688" s="2336"/>
      <c r="AB688" s="2336"/>
      <c r="AC688" s="2336"/>
      <c r="AD688" s="382"/>
      <c r="AE688" s="382"/>
      <c r="AF688" s="382"/>
      <c r="AG688" s="382"/>
      <c r="AH688" s="382"/>
      <c r="AI688" s="382"/>
      <c r="AJ688" s="382"/>
      <c r="AK688" s="382"/>
      <c r="AL688" s="382"/>
      <c r="AM688" s="431"/>
      <c r="AN688" s="432"/>
    </row>
    <row r="689" spans="1:50" s="393" customFormat="1" ht="12.75" customHeight="1">
      <c r="B689" s="382"/>
      <c r="C689" s="726"/>
      <c r="D689" s="490"/>
      <c r="E689" s="382"/>
      <c r="F689" s="382"/>
      <c r="G689" s="382"/>
      <c r="H689" s="382"/>
      <c r="I689" s="382"/>
      <c r="J689" s="382"/>
      <c r="K689" s="382"/>
      <c r="L689" s="382"/>
      <c r="M689" s="382"/>
      <c r="N689" s="382"/>
      <c r="O689" s="382"/>
      <c r="P689" s="382"/>
      <c r="Q689" s="382"/>
      <c r="R689" s="382"/>
      <c r="S689" s="382"/>
      <c r="T689" s="382"/>
      <c r="U689" s="382"/>
      <c r="V689" s="382"/>
      <c r="W689" s="382"/>
      <c r="X689" s="382"/>
      <c r="Y689" s="382"/>
      <c r="Z689" s="382"/>
      <c r="AA689" s="382"/>
      <c r="AB689" s="382"/>
      <c r="AC689" s="382"/>
      <c r="AD689" s="382"/>
      <c r="AE689" s="382"/>
      <c r="AF689" s="382"/>
      <c r="AG689" s="382"/>
      <c r="AH689" s="382"/>
      <c r="AI689" s="382"/>
      <c r="AJ689" s="382"/>
      <c r="AK689" s="382"/>
      <c r="AL689" s="382"/>
      <c r="AM689" s="431"/>
      <c r="AN689" s="432"/>
    </row>
    <row r="690" spans="1:50" s="393" customFormat="1" ht="12.75" customHeight="1">
      <c r="A690" s="1165"/>
      <c r="B690" s="382"/>
      <c r="C690" s="726"/>
      <c r="D690" s="490" t="s">
        <v>2415</v>
      </c>
      <c r="E690" s="2336" t="s">
        <v>2430</v>
      </c>
      <c r="F690" s="2336"/>
      <c r="G690" s="2336"/>
      <c r="H690" s="2336"/>
      <c r="I690" s="2336"/>
      <c r="J690" s="2336"/>
      <c r="K690" s="2336"/>
      <c r="L690" s="2336"/>
      <c r="M690" s="2336"/>
      <c r="N690" s="2336"/>
      <c r="O690" s="2336"/>
      <c r="P690" s="2336"/>
      <c r="Q690" s="2336"/>
      <c r="R690" s="2336"/>
      <c r="S690" s="2336"/>
      <c r="T690" s="2336"/>
      <c r="U690" s="2336"/>
      <c r="V690" s="2336"/>
      <c r="W690" s="2336"/>
      <c r="X690" s="2336"/>
      <c r="Y690" s="2336"/>
      <c r="Z690" s="2336"/>
      <c r="AA690" s="2336"/>
      <c r="AB690" s="2336"/>
      <c r="AC690" s="2336"/>
      <c r="AD690" s="382"/>
      <c r="AE690" s="382"/>
      <c r="AF690" s="2337" t="s">
        <v>2414</v>
      </c>
      <c r="AG690" s="2337"/>
      <c r="AH690" s="2337"/>
      <c r="AI690" s="2337"/>
      <c r="AJ690" s="2337"/>
      <c r="AK690" s="2337"/>
      <c r="AL690" s="2337"/>
      <c r="AM690" s="431"/>
      <c r="AN690" s="432"/>
    </row>
    <row r="691" spans="1:50" s="393" customFormat="1" ht="12.75" customHeight="1">
      <c r="A691" s="1165"/>
      <c r="B691" s="382"/>
      <c r="C691" s="726"/>
      <c r="D691" s="490"/>
      <c r="E691" s="2336"/>
      <c r="F691" s="2336"/>
      <c r="G691" s="2336"/>
      <c r="H691" s="2336"/>
      <c r="I691" s="2336"/>
      <c r="J691" s="2336"/>
      <c r="K691" s="2336"/>
      <c r="L691" s="2336"/>
      <c r="M691" s="2336"/>
      <c r="N691" s="2336"/>
      <c r="O691" s="2336"/>
      <c r="P691" s="2336"/>
      <c r="Q691" s="2336"/>
      <c r="R691" s="2336"/>
      <c r="S691" s="2336"/>
      <c r="T691" s="2336"/>
      <c r="U691" s="2336"/>
      <c r="V691" s="2336"/>
      <c r="W691" s="2336"/>
      <c r="X691" s="2336"/>
      <c r="Y691" s="2336"/>
      <c r="Z691" s="2336"/>
      <c r="AA691" s="2336"/>
      <c r="AB691" s="2336"/>
      <c r="AC691" s="2336"/>
      <c r="AD691" s="382"/>
      <c r="AE691" s="382"/>
      <c r="AF691" s="1149"/>
      <c r="AG691" s="1149"/>
      <c r="AH691" s="1149"/>
      <c r="AI691" s="1149"/>
      <c r="AJ691" s="1149"/>
      <c r="AK691" s="1149"/>
      <c r="AL691" s="1149"/>
      <c r="AM691" s="431"/>
      <c r="AN691" s="432"/>
    </row>
    <row r="692" spans="1:50" s="393" customFormat="1" ht="12.75" customHeight="1">
      <c r="A692" s="1165"/>
      <c r="B692" s="382"/>
      <c r="C692" s="726"/>
      <c r="D692" s="490"/>
      <c r="E692" s="2336"/>
      <c r="F692" s="2336"/>
      <c r="G692" s="2336"/>
      <c r="H692" s="2336"/>
      <c r="I692" s="2336"/>
      <c r="J692" s="2336"/>
      <c r="K692" s="2336"/>
      <c r="L692" s="2336"/>
      <c r="M692" s="2336"/>
      <c r="N692" s="2336"/>
      <c r="O692" s="2336"/>
      <c r="P692" s="2336"/>
      <c r="Q692" s="2336"/>
      <c r="R692" s="2336"/>
      <c r="S692" s="2336"/>
      <c r="T692" s="2336"/>
      <c r="U692" s="2336"/>
      <c r="V692" s="2336"/>
      <c r="W692" s="2336"/>
      <c r="X692" s="2336"/>
      <c r="Y692" s="2336"/>
      <c r="Z692" s="2336"/>
      <c r="AA692" s="2336"/>
      <c r="AB692" s="2336"/>
      <c r="AC692" s="2336"/>
      <c r="AD692" s="382"/>
      <c r="AE692" s="1149"/>
      <c r="AF692" s="1149"/>
      <c r="AG692" s="1149"/>
      <c r="AH692" s="1149"/>
      <c r="AI692" s="1149"/>
      <c r="AJ692" s="1149"/>
      <c r="AK692" s="1149"/>
      <c r="AL692" s="1149"/>
      <c r="AM692" s="431"/>
      <c r="AN692" s="432"/>
    </row>
    <row r="693" spans="1:50" s="393" customFormat="1" ht="12.75" customHeight="1">
      <c r="A693" s="1165"/>
      <c r="B693" s="382"/>
      <c r="C693" s="726"/>
      <c r="D693" s="490"/>
      <c r="E693" s="474"/>
      <c r="F693" s="474"/>
      <c r="G693" s="474"/>
      <c r="H693" s="474"/>
      <c r="I693" s="474"/>
      <c r="J693" s="474"/>
      <c r="K693" s="474"/>
      <c r="L693" s="474"/>
      <c r="M693" s="474"/>
      <c r="N693" s="474"/>
      <c r="O693" s="474"/>
      <c r="P693" s="474"/>
      <c r="Q693" s="474"/>
      <c r="R693" s="474"/>
      <c r="S693" s="474"/>
      <c r="T693" s="474"/>
      <c r="U693" s="474"/>
      <c r="V693" s="474"/>
      <c r="W693" s="474"/>
      <c r="X693" s="474"/>
      <c r="Y693" s="474"/>
      <c r="Z693" s="474"/>
      <c r="AA693" s="474"/>
      <c r="AB693" s="474"/>
      <c r="AC693" s="474"/>
      <c r="AD693" s="382"/>
      <c r="AE693" s="1149"/>
      <c r="AF693" s="382"/>
      <c r="AG693" s="382"/>
      <c r="AH693" s="382"/>
      <c r="AI693" s="382"/>
      <c r="AJ693" s="382"/>
      <c r="AK693" s="382"/>
      <c r="AL693" s="382"/>
      <c r="AM693" s="431"/>
      <c r="AN693" s="432"/>
      <c r="AO693" s="393" t="s">
        <v>829</v>
      </c>
      <c r="AP693" s="470">
        <v>0</v>
      </c>
    </row>
    <row r="694" spans="1:50" s="393" customFormat="1" ht="12.75" customHeight="1">
      <c r="A694" s="1165"/>
      <c r="B694" s="382"/>
      <c r="C694" s="726"/>
      <c r="D694" s="490" t="s">
        <v>2417</v>
      </c>
      <c r="E694" s="2336" t="s">
        <v>2431</v>
      </c>
      <c r="F694" s="2336"/>
      <c r="G694" s="2336"/>
      <c r="H694" s="2336"/>
      <c r="I694" s="2336"/>
      <c r="J694" s="2336"/>
      <c r="K694" s="2336"/>
      <c r="L694" s="2336"/>
      <c r="M694" s="2336"/>
      <c r="N694" s="2336"/>
      <c r="O694" s="2336"/>
      <c r="P694" s="2336"/>
      <c r="Q694" s="2336"/>
      <c r="R694" s="2336"/>
      <c r="S694" s="2336"/>
      <c r="T694" s="2336"/>
      <c r="U694" s="2336"/>
      <c r="V694" s="2336"/>
      <c r="W694" s="2336"/>
      <c r="X694" s="2336"/>
      <c r="Y694" s="2336"/>
      <c r="Z694" s="2336"/>
      <c r="AA694" s="2336"/>
      <c r="AB694" s="2336"/>
      <c r="AC694" s="2336"/>
      <c r="AD694" s="382"/>
      <c r="AE694" s="382"/>
      <c r="AF694" s="2337" t="s">
        <v>2432</v>
      </c>
      <c r="AG694" s="2337"/>
      <c r="AH694" s="2337"/>
      <c r="AI694" s="2337"/>
      <c r="AJ694" s="2337"/>
      <c r="AK694" s="2337"/>
      <c r="AL694" s="2337"/>
      <c r="AM694" s="431"/>
      <c r="AN694" s="432"/>
      <c r="AO694" s="445" t="s">
        <v>22</v>
      </c>
      <c r="AP694" s="393">
        <v>3</v>
      </c>
    </row>
    <row r="695" spans="1:50" s="393" customFormat="1" ht="12.75" customHeight="1">
      <c r="A695" s="1165"/>
      <c r="B695" s="382"/>
      <c r="C695" s="726"/>
      <c r="D695" s="490"/>
      <c r="E695" s="2336"/>
      <c r="F695" s="2336"/>
      <c r="G695" s="2336"/>
      <c r="H695" s="2336"/>
      <c r="I695" s="2336"/>
      <c r="J695" s="2336"/>
      <c r="K695" s="2336"/>
      <c r="L695" s="2336"/>
      <c r="M695" s="2336"/>
      <c r="N695" s="2336"/>
      <c r="O695" s="2336"/>
      <c r="P695" s="2336"/>
      <c r="Q695" s="2336"/>
      <c r="R695" s="2336"/>
      <c r="S695" s="2336"/>
      <c r="T695" s="2336"/>
      <c r="U695" s="2336"/>
      <c r="V695" s="2336"/>
      <c r="W695" s="2336"/>
      <c r="X695" s="2336"/>
      <c r="Y695" s="2336"/>
      <c r="Z695" s="2336"/>
      <c r="AA695" s="2336"/>
      <c r="AB695" s="2336"/>
      <c r="AC695" s="2336"/>
      <c r="AD695" s="382"/>
      <c r="AE695" s="382"/>
      <c r="AF695" s="1149"/>
      <c r="AG695" s="1149"/>
      <c r="AH695" s="1149"/>
      <c r="AI695" s="1149"/>
      <c r="AJ695" s="1149"/>
      <c r="AK695" s="1149"/>
      <c r="AL695" s="1149"/>
      <c r="AM695" s="431"/>
      <c r="AN695" s="432"/>
      <c r="AO695" s="445" t="s">
        <v>27</v>
      </c>
      <c r="AP695" s="393">
        <v>2</v>
      </c>
    </row>
    <row r="696" spans="1:50" s="393" customFormat="1" ht="12.75" customHeight="1">
      <c r="A696" s="1165"/>
      <c r="B696" s="382"/>
      <c r="C696" s="726"/>
      <c r="D696" s="490"/>
      <c r="E696" s="2336"/>
      <c r="F696" s="2336"/>
      <c r="G696" s="2336"/>
      <c r="H696" s="2336"/>
      <c r="I696" s="2336"/>
      <c r="J696" s="2336"/>
      <c r="K696" s="2336"/>
      <c r="L696" s="2336"/>
      <c r="M696" s="2336"/>
      <c r="N696" s="2336"/>
      <c r="O696" s="2336"/>
      <c r="P696" s="2336"/>
      <c r="Q696" s="2336"/>
      <c r="R696" s="2336"/>
      <c r="S696" s="2336"/>
      <c r="T696" s="2336"/>
      <c r="U696" s="2336"/>
      <c r="V696" s="2336"/>
      <c r="W696" s="2336"/>
      <c r="X696" s="2336"/>
      <c r="Y696" s="2336"/>
      <c r="Z696" s="2336"/>
      <c r="AA696" s="2336"/>
      <c r="AB696" s="2336"/>
      <c r="AC696" s="2336"/>
      <c r="AD696" s="382"/>
      <c r="AE696" s="1149"/>
      <c r="AF696" s="1149"/>
      <c r="AG696" s="1149"/>
      <c r="AH696" s="1149"/>
      <c r="AI696" s="1149"/>
      <c r="AJ696" s="1149"/>
      <c r="AK696" s="1149"/>
      <c r="AL696" s="1149"/>
      <c r="AM696" s="431"/>
      <c r="AN696" s="432"/>
    </row>
    <row r="697" spans="1:50" s="393" customFormat="1" ht="12.75" customHeight="1">
      <c r="A697" s="497"/>
      <c r="B697" s="382"/>
      <c r="C697" s="741"/>
      <c r="D697" s="490"/>
      <c r="E697" s="1153"/>
      <c r="F697" s="1153"/>
      <c r="G697" s="1153"/>
      <c r="H697" s="1153"/>
      <c r="I697" s="1153"/>
      <c r="J697" s="1153"/>
      <c r="K697" s="1153"/>
      <c r="L697" s="1153"/>
      <c r="M697" s="1153"/>
      <c r="N697" s="1153"/>
      <c r="O697" s="1153"/>
      <c r="P697" s="1153"/>
      <c r="Q697" s="1153"/>
      <c r="R697" s="1153"/>
      <c r="S697" s="1153"/>
      <c r="T697" s="1153"/>
      <c r="U697" s="1153"/>
      <c r="V697" s="1153"/>
      <c r="W697" s="1153"/>
      <c r="X697" s="1153"/>
      <c r="Y697" s="1153"/>
      <c r="Z697" s="1153"/>
      <c r="AA697" s="1153"/>
      <c r="AB697" s="1153"/>
      <c r="AC697" s="1153"/>
      <c r="AD697" s="382"/>
      <c r="AE697" s="1149"/>
      <c r="AF697" s="1149"/>
      <c r="AG697" s="1149"/>
      <c r="AH697" s="1149"/>
      <c r="AI697" s="1149"/>
      <c r="AJ697" s="1149"/>
      <c r="AK697" s="1149"/>
      <c r="AL697" s="1149"/>
      <c r="AM697" s="431"/>
      <c r="AN697" s="432"/>
    </row>
    <row r="698" spans="1:50" s="393" customFormat="1" ht="12.75" customHeight="1">
      <c r="A698" s="1165"/>
      <c r="B698" s="382"/>
      <c r="C698" s="726"/>
      <c r="D698" s="382" t="s">
        <v>2400</v>
      </c>
      <c r="E698" s="1167"/>
      <c r="F698" s="1167"/>
      <c r="G698" s="1167"/>
      <c r="H698" s="2338" t="s">
        <v>22</v>
      </c>
      <c r="I698" s="2338"/>
      <c r="J698" s="449"/>
      <c r="K698" s="449"/>
      <c r="L698" s="382"/>
      <c r="M698" s="382"/>
      <c r="N698" s="382"/>
      <c r="O698" s="382"/>
      <c r="P698" s="382"/>
      <c r="Q698" s="382"/>
      <c r="R698" s="382"/>
      <c r="S698" s="382"/>
      <c r="T698" s="382"/>
      <c r="U698" s="382"/>
      <c r="V698" s="382"/>
      <c r="W698" s="382"/>
      <c r="X698" s="382"/>
      <c r="Y698" s="382"/>
      <c r="Z698" s="382"/>
      <c r="AA698" s="382"/>
      <c r="AB698" s="382"/>
      <c r="AC698" s="382"/>
      <c r="AD698" s="382"/>
      <c r="AE698" s="382"/>
      <c r="AF698" s="382"/>
      <c r="AG698" s="382"/>
      <c r="AH698" s="382"/>
      <c r="AI698" s="382"/>
      <c r="AJ698" s="382"/>
      <c r="AK698" s="382"/>
      <c r="AL698" s="382"/>
      <c r="AN698" s="432"/>
    </row>
    <row r="699" spans="1:50" s="393" customFormat="1" ht="12.75" customHeight="1">
      <c r="A699" s="1165"/>
      <c r="B699" s="382"/>
      <c r="C699" s="726"/>
      <c r="D699" s="382"/>
      <c r="E699" s="1167"/>
      <c r="F699" s="1167"/>
      <c r="G699" s="449"/>
      <c r="H699" s="449"/>
      <c r="I699" s="449"/>
      <c r="J699" s="449"/>
      <c r="K699" s="449"/>
      <c r="L699" s="449"/>
      <c r="M699" s="449"/>
      <c r="N699" s="449"/>
      <c r="O699" s="449"/>
      <c r="P699" s="449"/>
      <c r="Q699" s="449"/>
      <c r="R699" s="449"/>
      <c r="S699" s="449"/>
      <c r="T699" s="449"/>
      <c r="U699" s="449"/>
      <c r="V699" s="449"/>
      <c r="W699" s="449"/>
      <c r="X699" s="449"/>
      <c r="Y699" s="449"/>
      <c r="Z699" s="1167"/>
      <c r="AA699" s="1167"/>
      <c r="AB699" s="1167"/>
      <c r="AC699" s="382"/>
      <c r="AD699" s="382"/>
      <c r="AE699" s="382"/>
      <c r="AF699" s="382"/>
      <c r="AG699" s="449"/>
      <c r="AH699" s="449"/>
      <c r="AI699" s="449"/>
      <c r="AJ699" s="449"/>
      <c r="AK699" s="449"/>
      <c r="AL699" s="449"/>
      <c r="AM699" s="394"/>
      <c r="AN699" s="432"/>
    </row>
    <row r="700" spans="1:50" s="393" customFormat="1" ht="12.75" customHeight="1">
      <c r="A700" s="509"/>
      <c r="B700" s="436"/>
      <c r="C700" s="738"/>
      <c r="D700" s="436"/>
      <c r="E700" s="733"/>
      <c r="F700" s="492"/>
      <c r="G700" s="492"/>
      <c r="H700" s="492"/>
      <c r="I700" s="492"/>
      <c r="J700" s="492"/>
      <c r="K700" s="492"/>
      <c r="L700" s="492"/>
      <c r="M700" s="492"/>
      <c r="N700" s="492"/>
      <c r="O700" s="492"/>
      <c r="P700" s="492"/>
      <c r="Q700" s="492"/>
      <c r="R700" s="492"/>
      <c r="S700" s="492"/>
      <c r="T700" s="492"/>
      <c r="U700" s="492"/>
      <c r="V700" s="492"/>
      <c r="W700" s="492"/>
      <c r="X700" s="492"/>
      <c r="Y700" s="733"/>
      <c r="Z700" s="733"/>
      <c r="AA700" s="733"/>
      <c r="AB700" s="436"/>
      <c r="AC700" s="436"/>
      <c r="AD700" s="436"/>
      <c r="AE700" s="436"/>
      <c r="AF700" s="436"/>
      <c r="AG700" s="436"/>
      <c r="AH700" s="436"/>
      <c r="AI700" s="405" t="s">
        <v>2433</v>
      </c>
      <c r="AJ700" s="2339">
        <f>VLOOKUP($H$698,$AO$646:$AP$653,2,FALSE)</f>
        <v>5</v>
      </c>
      <c r="AK700" s="2340"/>
      <c r="AL700" s="430"/>
      <c r="AN700" s="432"/>
    </row>
    <row r="701" spans="1:50" s="393" customFormat="1" ht="12.75" customHeight="1">
      <c r="A701" s="1165"/>
      <c r="B701" s="382"/>
      <c r="C701" s="726"/>
      <c r="D701" s="382"/>
      <c r="E701" s="449"/>
      <c r="F701" s="449"/>
      <c r="G701" s="449"/>
      <c r="H701" s="449"/>
      <c r="I701" s="449"/>
      <c r="J701" s="449"/>
      <c r="K701" s="449"/>
      <c r="L701" s="449"/>
      <c r="M701" s="449"/>
      <c r="N701" s="449"/>
      <c r="O701" s="449"/>
      <c r="P701" s="449"/>
      <c r="Q701" s="449"/>
      <c r="R701" s="449"/>
      <c r="S701" s="449"/>
      <c r="T701" s="449"/>
      <c r="U701" s="449"/>
      <c r="V701" s="449"/>
      <c r="W701" s="449"/>
      <c r="X701" s="449"/>
      <c r="Y701" s="449"/>
      <c r="Z701" s="449"/>
      <c r="AA701" s="449"/>
      <c r="AB701" s="449"/>
      <c r="AC701" s="449"/>
      <c r="AD701" s="1155"/>
      <c r="AE701" s="382"/>
      <c r="AF701" s="382"/>
      <c r="AG701" s="382"/>
      <c r="AH701" s="382"/>
      <c r="AI701" s="382"/>
      <c r="AJ701" s="382"/>
      <c r="AK701" s="382"/>
      <c r="AL701" s="382"/>
      <c r="AN701" s="432"/>
    </row>
    <row r="702" spans="1:50" s="393" customFormat="1" ht="12.75" customHeight="1">
      <c r="A702" s="1165"/>
      <c r="B702" s="382"/>
      <c r="C702" s="385" t="s">
        <v>2434</v>
      </c>
      <c r="D702" s="537"/>
      <c r="E702" s="449"/>
      <c r="F702" s="449"/>
      <c r="G702" s="449"/>
      <c r="H702" s="449"/>
      <c r="I702" s="449"/>
      <c r="J702" s="449"/>
      <c r="K702" s="449"/>
      <c r="L702" s="449"/>
      <c r="M702" s="449"/>
      <c r="N702" s="449"/>
      <c r="O702" s="449"/>
      <c r="P702" s="449"/>
      <c r="Q702" s="449"/>
      <c r="R702" s="449"/>
      <c r="S702" s="449"/>
      <c r="T702" s="449"/>
      <c r="U702" s="449"/>
      <c r="V702" s="449"/>
      <c r="W702" s="449"/>
      <c r="X702" s="449"/>
      <c r="Y702" s="449"/>
      <c r="Z702" s="449"/>
      <c r="AA702" s="449"/>
      <c r="AB702" s="449"/>
      <c r="AC702" s="449"/>
      <c r="AD702" s="1155"/>
      <c r="AE702" s="382"/>
      <c r="AF702" s="382"/>
      <c r="AG702" s="382"/>
      <c r="AH702" s="382"/>
      <c r="AI702" s="382"/>
      <c r="AJ702" s="382"/>
      <c r="AK702" s="382"/>
      <c r="AL702" s="382"/>
      <c r="AN702" s="432"/>
      <c r="AW702" s="17" t="s">
        <v>2435</v>
      </c>
      <c r="AX702" s="393">
        <f>Application!Q212</f>
        <v>0</v>
      </c>
    </row>
    <row r="703" spans="1:50" s="393" customFormat="1" ht="12.75" customHeight="1">
      <c r="A703" s="1165"/>
      <c r="B703" s="382"/>
      <c r="C703" s="742"/>
      <c r="D703" s="382"/>
      <c r="E703" s="382"/>
      <c r="F703" s="382"/>
      <c r="G703" s="382"/>
      <c r="H703" s="382"/>
      <c r="I703" s="382"/>
      <c r="J703" s="382"/>
      <c r="K703" s="382"/>
      <c r="L703" s="382"/>
      <c r="M703" s="382"/>
      <c r="N703" s="382"/>
      <c r="O703" s="382"/>
      <c r="P703" s="382"/>
      <c r="Q703" s="382"/>
      <c r="R703" s="382"/>
      <c r="S703" s="382"/>
      <c r="T703" s="382"/>
      <c r="U703" s="382"/>
      <c r="V703" s="382"/>
      <c r="W703" s="382"/>
      <c r="X703" s="382"/>
      <c r="Y703" s="382"/>
      <c r="Z703" s="382"/>
      <c r="AA703" s="382"/>
      <c r="AB703" s="382"/>
      <c r="AC703" s="382"/>
      <c r="AD703" s="382"/>
      <c r="AE703" s="382"/>
      <c r="AF703" s="382"/>
      <c r="AG703" s="382"/>
      <c r="AH703" s="382"/>
      <c r="AI703" s="382"/>
      <c r="AJ703" s="382"/>
      <c r="AK703" s="382"/>
      <c r="AL703" s="382"/>
      <c r="AN703" s="432"/>
      <c r="AW703" s="17" t="s">
        <v>2436</v>
      </c>
      <c r="AX703" s="923">
        <f>Application!G761</f>
        <v>99</v>
      </c>
    </row>
    <row r="704" spans="1:50" s="393" customFormat="1" ht="12.75" customHeight="1">
      <c r="A704" s="1165"/>
      <c r="B704" s="382"/>
      <c r="C704" s="742"/>
      <c r="D704" s="490" t="s">
        <v>22</v>
      </c>
      <c r="E704" s="2342" t="s">
        <v>2437</v>
      </c>
      <c r="F704" s="2342"/>
      <c r="G704" s="2342"/>
      <c r="H704" s="2342"/>
      <c r="I704" s="2342"/>
      <c r="J704" s="2342"/>
      <c r="K704" s="2342"/>
      <c r="L704" s="2342"/>
      <c r="M704" s="2342"/>
      <c r="N704" s="2342"/>
      <c r="O704" s="2342"/>
      <c r="P704" s="2342"/>
      <c r="Q704" s="2342"/>
      <c r="R704" s="2342"/>
      <c r="S704" s="2342"/>
      <c r="T704" s="2342"/>
      <c r="U704" s="2342"/>
      <c r="V704" s="2342"/>
      <c r="W704" s="2342"/>
      <c r="X704" s="2342"/>
      <c r="Y704" s="2342"/>
      <c r="Z704" s="2342"/>
      <c r="AA704" s="2342"/>
      <c r="AB704" s="2342"/>
      <c r="AC704" s="382"/>
      <c r="AD704" s="382"/>
      <c r="AE704" s="382"/>
      <c r="AF704" s="2337" t="s">
        <v>2126</v>
      </c>
      <c r="AG704" s="2337"/>
      <c r="AH704" s="2337"/>
      <c r="AI704" s="2337"/>
      <c r="AJ704" s="2337"/>
      <c r="AK704" s="2337"/>
      <c r="AL704" s="2337"/>
      <c r="AN704" s="432"/>
      <c r="AW704" s="17" t="s">
        <v>2438</v>
      </c>
      <c r="AX704" s="393">
        <f>Application!DE761</f>
        <v>25</v>
      </c>
    </row>
    <row r="705" spans="1:53" s="393" customFormat="1" ht="12.75" customHeight="1">
      <c r="A705" s="1165"/>
      <c r="B705" s="382"/>
      <c r="C705" s="742"/>
      <c r="D705" s="490"/>
      <c r="E705" s="2342"/>
      <c r="F705" s="2342"/>
      <c r="G705" s="2342"/>
      <c r="H705" s="2342"/>
      <c r="I705" s="2342"/>
      <c r="J705" s="2342"/>
      <c r="K705" s="2342"/>
      <c r="L705" s="2342"/>
      <c r="M705" s="2342"/>
      <c r="N705" s="2342"/>
      <c r="O705" s="2342"/>
      <c r="P705" s="2342"/>
      <c r="Q705" s="2342"/>
      <c r="R705" s="2342"/>
      <c r="S705" s="2342"/>
      <c r="T705" s="2342"/>
      <c r="U705" s="2342"/>
      <c r="V705" s="2342"/>
      <c r="W705" s="2342"/>
      <c r="X705" s="2342"/>
      <c r="Y705" s="2342"/>
      <c r="Z705" s="2342"/>
      <c r="AA705" s="2342"/>
      <c r="AB705" s="2342"/>
      <c r="AC705" s="382"/>
      <c r="AD705" s="382"/>
      <c r="AE705" s="382"/>
      <c r="AF705" s="382"/>
      <c r="AG705" s="382"/>
      <c r="AH705" s="382"/>
      <c r="AI705" s="382"/>
      <c r="AJ705" s="382"/>
      <c r="AK705" s="382"/>
      <c r="AL705" s="382"/>
      <c r="AN705" s="432"/>
      <c r="AW705" s="17" t="s">
        <v>2439</v>
      </c>
      <c r="AX705" s="393">
        <f>Application!DJ761</f>
        <v>0</v>
      </c>
    </row>
    <row r="706" spans="1:53" s="393" customFormat="1" ht="12.75" customHeight="1">
      <c r="A706" s="1165"/>
      <c r="B706" s="382"/>
      <c r="C706" s="742"/>
      <c r="D706" s="490"/>
      <c r="E706" s="382"/>
      <c r="F706" s="382"/>
      <c r="G706" s="382"/>
      <c r="H706" s="382"/>
      <c r="I706" s="382"/>
      <c r="J706" s="382"/>
      <c r="K706" s="382"/>
      <c r="L706" s="382"/>
      <c r="M706" s="382"/>
      <c r="N706" s="382"/>
      <c r="O706" s="382"/>
      <c r="P706" s="382"/>
      <c r="Q706" s="382"/>
      <c r="R706" s="382"/>
      <c r="S706" s="382"/>
      <c r="T706" s="382"/>
      <c r="U706" s="382"/>
      <c r="V706" s="382"/>
      <c r="W706" s="382"/>
      <c r="X706" s="382"/>
      <c r="Y706" s="382"/>
      <c r="Z706" s="382"/>
      <c r="AA706" s="382"/>
      <c r="AB706" s="382"/>
      <c r="AC706" s="382"/>
      <c r="AD706" s="382"/>
      <c r="AE706" s="382"/>
      <c r="AF706" s="382"/>
      <c r="AG706" s="382"/>
      <c r="AH706" s="382"/>
      <c r="AI706" s="382"/>
      <c r="AJ706" s="382"/>
      <c r="AK706" s="382"/>
      <c r="AL706" s="382"/>
      <c r="AN706" s="432"/>
      <c r="AW706" s="17" t="s">
        <v>2440</v>
      </c>
      <c r="AX706" s="393">
        <f>Application!DO761</f>
        <v>0</v>
      </c>
    </row>
    <row r="707" spans="1:53" s="393" customFormat="1" ht="12.75" customHeight="1">
      <c r="B707" s="382"/>
      <c r="C707" s="726"/>
      <c r="D707" s="490" t="s">
        <v>27</v>
      </c>
      <c r="E707" s="2336" t="s">
        <v>2441</v>
      </c>
      <c r="F707" s="2336"/>
      <c r="G707" s="2336"/>
      <c r="H707" s="2336"/>
      <c r="I707" s="2336"/>
      <c r="J707" s="2336"/>
      <c r="K707" s="2336"/>
      <c r="L707" s="2336"/>
      <c r="M707" s="2336"/>
      <c r="N707" s="2336"/>
      <c r="O707" s="2336"/>
      <c r="P707" s="2336"/>
      <c r="Q707" s="2336"/>
      <c r="R707" s="2336"/>
      <c r="S707" s="2336"/>
      <c r="T707" s="2336"/>
      <c r="U707" s="2336"/>
      <c r="V707" s="2336"/>
      <c r="W707" s="2336"/>
      <c r="X707" s="2336"/>
      <c r="Y707" s="2336"/>
      <c r="Z707" s="2336"/>
      <c r="AA707" s="2336"/>
      <c r="AB707" s="2336"/>
      <c r="AC707" s="382"/>
      <c r="AD707" s="382"/>
      <c r="AE707" s="382"/>
      <c r="AF707" s="2337" t="s">
        <v>2126</v>
      </c>
      <c r="AG707" s="2337"/>
      <c r="AH707" s="2337"/>
      <c r="AI707" s="2337"/>
      <c r="AJ707" s="2337"/>
      <c r="AK707" s="2337"/>
      <c r="AL707" s="2337"/>
      <c r="AN707" s="432"/>
      <c r="AW707" s="17" t="s">
        <v>2442</v>
      </c>
      <c r="AX707" s="393">
        <f>AX704+AX705+AX706</f>
        <v>25</v>
      </c>
    </row>
    <row r="708" spans="1:53" s="393" customFormat="1" ht="12.75" customHeight="1">
      <c r="B708" s="382"/>
      <c r="C708" s="734"/>
      <c r="D708" s="490"/>
      <c r="E708" s="2336"/>
      <c r="F708" s="2336"/>
      <c r="G708" s="2336"/>
      <c r="H708" s="2336"/>
      <c r="I708" s="2336"/>
      <c r="J708" s="2336"/>
      <c r="K708" s="2336"/>
      <c r="L708" s="2336"/>
      <c r="M708" s="2336"/>
      <c r="N708" s="2336"/>
      <c r="O708" s="2336"/>
      <c r="P708" s="2336"/>
      <c r="Q708" s="2336"/>
      <c r="R708" s="2336"/>
      <c r="S708" s="2336"/>
      <c r="T708" s="2336"/>
      <c r="U708" s="2336"/>
      <c r="V708" s="2336"/>
      <c r="W708" s="2336"/>
      <c r="X708" s="2336"/>
      <c r="Y708" s="2336"/>
      <c r="Z708" s="2336"/>
      <c r="AA708" s="2336"/>
      <c r="AB708" s="2336"/>
      <c r="AC708" s="382"/>
      <c r="AD708" s="382"/>
      <c r="AE708" s="449"/>
      <c r="AF708" s="382"/>
      <c r="AG708" s="382"/>
      <c r="AH708" s="382"/>
      <c r="AI708" s="382"/>
      <c r="AJ708" s="382"/>
      <c r="AK708" s="382"/>
      <c r="AL708" s="382"/>
      <c r="AN708" s="432"/>
      <c r="AO708" s="2406" t="b">
        <f>IF(Application!D211="Special Needs",IF(AY708&gt;=0.25,TRUE,FALSE),IF(AX708&gt;=0.25,TRUE,FALSE))</f>
        <v>1</v>
      </c>
      <c r="AP708" s="2406"/>
      <c r="AW708" s="17" t="s">
        <v>2443</v>
      </c>
      <c r="AX708" s="393">
        <f>IFERROR(AX707/AX703,0)</f>
        <v>0.25252525252525254</v>
      </c>
      <c r="AY708" s="393">
        <f>IFERROR(AX707/(AX703-AX702),0)</f>
        <v>0.25252525252525254</v>
      </c>
    </row>
    <row r="709" spans="1:53" s="393" customFormat="1" ht="12.75" customHeight="1">
      <c r="B709" s="382"/>
      <c r="C709" s="734"/>
      <c r="E709" s="2336"/>
      <c r="F709" s="2336"/>
      <c r="G709" s="2336"/>
      <c r="H709" s="2336"/>
      <c r="I709" s="2336"/>
      <c r="J709" s="2336"/>
      <c r="K709" s="2336"/>
      <c r="L709" s="2336"/>
      <c r="M709" s="2336"/>
      <c r="N709" s="2336"/>
      <c r="O709" s="2336"/>
      <c r="P709" s="2336"/>
      <c r="Q709" s="2336"/>
      <c r="R709" s="2336"/>
      <c r="S709" s="2336"/>
      <c r="T709" s="2336"/>
      <c r="U709" s="2336"/>
      <c r="V709" s="2336"/>
      <c r="W709" s="2336"/>
      <c r="X709" s="2336"/>
      <c r="Y709" s="2336"/>
      <c r="Z709" s="2336"/>
      <c r="AA709" s="2336"/>
      <c r="AB709" s="2336"/>
      <c r="AC709" s="382"/>
      <c r="AD709" s="382"/>
      <c r="AE709" s="449"/>
      <c r="AF709" s="449"/>
      <c r="AG709" s="449"/>
      <c r="AH709" s="449"/>
      <c r="AI709" s="449"/>
      <c r="AJ709" s="449"/>
      <c r="AK709" s="449"/>
      <c r="AL709" s="449"/>
      <c r="AN709" s="432"/>
      <c r="AW709" s="11"/>
    </row>
    <row r="710" spans="1:53" s="393" customFormat="1" ht="28.5" customHeight="1">
      <c r="B710" s="382"/>
      <c r="C710" s="734"/>
      <c r="D710" s="382"/>
      <c r="E710" s="2336"/>
      <c r="F710" s="2336"/>
      <c r="G710" s="2336"/>
      <c r="H710" s="2336"/>
      <c r="I710" s="2336"/>
      <c r="J710" s="2336"/>
      <c r="K710" s="2336"/>
      <c r="L710" s="2336"/>
      <c r="M710" s="2336"/>
      <c r="N710" s="2336"/>
      <c r="O710" s="2336"/>
      <c r="P710" s="2336"/>
      <c r="Q710" s="2336"/>
      <c r="R710" s="2336"/>
      <c r="S710" s="2336"/>
      <c r="T710" s="2336"/>
      <c r="U710" s="2336"/>
      <c r="V710" s="2336"/>
      <c r="W710" s="2336"/>
      <c r="X710" s="2336"/>
      <c r="Y710" s="2336"/>
      <c r="Z710" s="2336"/>
      <c r="AA710" s="2336"/>
      <c r="AB710" s="2336"/>
      <c r="AC710" s="382"/>
      <c r="AD710" s="382"/>
      <c r="AE710" s="449"/>
      <c r="AF710" s="449"/>
      <c r="AG710" s="449"/>
      <c r="AH710" s="449"/>
      <c r="AI710" s="449"/>
      <c r="AJ710" s="449"/>
      <c r="AK710" s="449"/>
      <c r="AL710" s="449"/>
      <c r="AN710" s="432"/>
      <c r="AO710" s="393" t="s">
        <v>829</v>
      </c>
      <c r="AP710" s="500">
        <v>0</v>
      </c>
    </row>
    <row r="711" spans="1:53" s="393" customFormat="1" ht="12.75" customHeight="1">
      <c r="B711" s="382"/>
      <c r="C711" s="734"/>
      <c r="E711" s="1146"/>
      <c r="F711" s="1146"/>
      <c r="G711" s="1146"/>
      <c r="H711" s="1146"/>
      <c r="I711" s="1146"/>
      <c r="J711" s="1146"/>
      <c r="K711" s="1146"/>
      <c r="L711" s="1146"/>
      <c r="M711" s="1146"/>
      <c r="N711" s="1146"/>
      <c r="O711" s="1146"/>
      <c r="P711" s="1146"/>
      <c r="Q711" s="1146"/>
      <c r="R711" s="1146"/>
      <c r="S711" s="1146"/>
      <c r="T711" s="1146"/>
      <c r="U711" s="1146"/>
      <c r="V711" s="1146"/>
      <c r="W711" s="1146"/>
      <c r="X711" s="1146"/>
      <c r="Y711" s="1146"/>
      <c r="Z711" s="1146"/>
      <c r="AA711" s="1146"/>
      <c r="AB711" s="1146"/>
      <c r="AC711" s="382"/>
      <c r="AD711" s="382"/>
      <c r="AE711" s="449"/>
      <c r="AF711" s="449"/>
      <c r="AG711" s="449"/>
      <c r="AH711" s="449"/>
      <c r="AI711" s="449"/>
      <c r="AJ711" s="449"/>
      <c r="AK711" s="449"/>
      <c r="AL711" s="449"/>
      <c r="AN711" s="432"/>
      <c r="AO711" s="445" t="s">
        <v>22</v>
      </c>
      <c r="AP711" s="393">
        <v>2</v>
      </c>
    </row>
    <row r="712" spans="1:53" s="393" customFormat="1" ht="12.75" customHeight="1">
      <c r="B712" s="382"/>
      <c r="C712" s="726"/>
      <c r="D712" s="490" t="s">
        <v>49</v>
      </c>
      <c r="E712" s="2336" t="s">
        <v>2444</v>
      </c>
      <c r="F712" s="2336"/>
      <c r="G712" s="2336"/>
      <c r="H712" s="2336"/>
      <c r="I712" s="2336"/>
      <c r="J712" s="2336"/>
      <c r="K712" s="2336"/>
      <c r="L712" s="2336"/>
      <c r="M712" s="2336"/>
      <c r="N712" s="2336"/>
      <c r="O712" s="2336"/>
      <c r="P712" s="2336"/>
      <c r="Q712" s="2336"/>
      <c r="R712" s="2336"/>
      <c r="S712" s="2336"/>
      <c r="T712" s="2336"/>
      <c r="U712" s="2336"/>
      <c r="V712" s="2336"/>
      <c r="W712" s="2336"/>
      <c r="X712" s="2336"/>
      <c r="Y712" s="2336"/>
      <c r="Z712" s="2336"/>
      <c r="AA712" s="2336"/>
      <c r="AB712" s="2336"/>
      <c r="AC712" s="382"/>
      <c r="AD712" s="382"/>
      <c r="AE712" s="382"/>
      <c r="AF712" s="2337" t="s">
        <v>2414</v>
      </c>
      <c r="AG712" s="2337"/>
      <c r="AH712" s="2337"/>
      <c r="AI712" s="2337"/>
      <c r="AJ712" s="2337"/>
      <c r="AK712" s="2337"/>
      <c r="AL712" s="2337"/>
      <c r="AN712" s="432"/>
      <c r="AO712" s="445" t="s">
        <v>27</v>
      </c>
      <c r="AP712" s="393">
        <v>1</v>
      </c>
    </row>
    <row r="713" spans="1:53" s="393" customFormat="1" ht="12" customHeight="1">
      <c r="B713" s="382"/>
      <c r="C713" s="726"/>
      <c r="E713" s="2336"/>
      <c r="F713" s="2336"/>
      <c r="G713" s="2336"/>
      <c r="H713" s="2336"/>
      <c r="I713" s="2336"/>
      <c r="J713" s="2336"/>
      <c r="K713" s="2336"/>
      <c r="L713" s="2336"/>
      <c r="M713" s="2336"/>
      <c r="N713" s="2336"/>
      <c r="O713" s="2336"/>
      <c r="P713" s="2336"/>
      <c r="Q713" s="2336"/>
      <c r="R713" s="2336"/>
      <c r="S713" s="2336"/>
      <c r="T713" s="2336"/>
      <c r="U713" s="2336"/>
      <c r="V713" s="2336"/>
      <c r="W713" s="2336"/>
      <c r="X713" s="2336"/>
      <c r="Y713" s="2336"/>
      <c r="Z713" s="2336"/>
      <c r="AA713" s="2336"/>
      <c r="AB713" s="2336"/>
      <c r="AC713" s="382"/>
      <c r="AD713" s="382"/>
      <c r="AE713" s="449"/>
      <c r="AF713" s="382"/>
      <c r="AG713" s="382"/>
      <c r="AH713" s="382"/>
      <c r="AI713" s="382"/>
      <c r="AJ713" s="382"/>
      <c r="AK713" s="382"/>
      <c r="AL713" s="382"/>
      <c r="AN713" s="432"/>
    </row>
    <row r="714" spans="1:53" s="393" customFormat="1" ht="12" customHeight="1">
      <c r="B714" s="382"/>
      <c r="C714" s="726"/>
      <c r="D714" s="382"/>
      <c r="E714" s="2336"/>
      <c r="F714" s="2336"/>
      <c r="G714" s="2336"/>
      <c r="H714" s="2336"/>
      <c r="I714" s="2336"/>
      <c r="J714" s="2336"/>
      <c r="K714" s="2336"/>
      <c r="L714" s="2336"/>
      <c r="M714" s="2336"/>
      <c r="N714" s="2336"/>
      <c r="O714" s="2336"/>
      <c r="P714" s="2336"/>
      <c r="Q714" s="2336"/>
      <c r="R714" s="2336"/>
      <c r="S714" s="2336"/>
      <c r="T714" s="2336"/>
      <c r="U714" s="2336"/>
      <c r="V714" s="2336"/>
      <c r="W714" s="2336"/>
      <c r="X714" s="2336"/>
      <c r="Y714" s="2336"/>
      <c r="Z714" s="2336"/>
      <c r="AA714" s="2336"/>
      <c r="AB714" s="2336"/>
      <c r="AC714" s="382"/>
      <c r="AD714" s="382"/>
      <c r="AE714" s="449"/>
      <c r="AF714" s="382"/>
      <c r="AG714" s="382"/>
      <c r="AH714" s="382"/>
      <c r="AI714" s="382"/>
      <c r="AJ714" s="382"/>
      <c r="AK714" s="382"/>
      <c r="AL714" s="382"/>
      <c r="AN714" s="432"/>
    </row>
    <row r="715" spans="1:53" s="393" customFormat="1" ht="12" customHeight="1">
      <c r="B715" s="382"/>
      <c r="C715" s="726"/>
      <c r="D715" s="382"/>
      <c r="E715" s="2336"/>
      <c r="F715" s="2336"/>
      <c r="G715" s="2336"/>
      <c r="H715" s="2336"/>
      <c r="I715" s="2336"/>
      <c r="J715" s="2336"/>
      <c r="K715" s="2336"/>
      <c r="L715" s="2336"/>
      <c r="M715" s="2336"/>
      <c r="N715" s="2336"/>
      <c r="O715" s="2336"/>
      <c r="P715" s="2336"/>
      <c r="Q715" s="2336"/>
      <c r="R715" s="2336"/>
      <c r="S715" s="2336"/>
      <c r="T715" s="2336"/>
      <c r="U715" s="2336"/>
      <c r="V715" s="2336"/>
      <c r="W715" s="2336"/>
      <c r="X715" s="2336"/>
      <c r="Y715" s="2336"/>
      <c r="Z715" s="2336"/>
      <c r="AA715" s="2336"/>
      <c r="AB715" s="2336"/>
      <c r="AC715" s="382"/>
      <c r="AD715" s="382"/>
      <c r="AE715" s="449"/>
      <c r="AF715" s="382"/>
      <c r="AG715" s="382"/>
      <c r="AH715" s="382"/>
      <c r="AI715" s="382"/>
      <c r="AJ715" s="382"/>
      <c r="AK715" s="382"/>
      <c r="AL715" s="382"/>
      <c r="AN715" s="432"/>
    </row>
    <row r="716" spans="1:53" s="410" customFormat="1" ht="13.2" customHeight="1">
      <c r="A716" s="393"/>
      <c r="B716" s="382"/>
      <c r="C716" s="726"/>
      <c r="D716" s="382"/>
      <c r="E716" s="2336"/>
      <c r="F716" s="2336"/>
      <c r="G716" s="2336"/>
      <c r="H716" s="2336"/>
      <c r="I716" s="2336"/>
      <c r="J716" s="2336"/>
      <c r="K716" s="2336"/>
      <c r="L716" s="2336"/>
      <c r="M716" s="2336"/>
      <c r="N716" s="2336"/>
      <c r="O716" s="2336"/>
      <c r="P716" s="2336"/>
      <c r="Q716" s="2336"/>
      <c r="R716" s="2336"/>
      <c r="S716" s="2336"/>
      <c r="T716" s="2336"/>
      <c r="U716" s="2336"/>
      <c r="V716" s="2336"/>
      <c r="W716" s="2336"/>
      <c r="X716" s="2336"/>
      <c r="Y716" s="2336"/>
      <c r="Z716" s="2336"/>
      <c r="AA716" s="2336"/>
      <c r="AB716" s="2336"/>
      <c r="AC716" s="382"/>
      <c r="AD716" s="382"/>
      <c r="AE716" s="449"/>
      <c r="AF716" s="449"/>
      <c r="AG716" s="449"/>
      <c r="AH716" s="449"/>
      <c r="AI716" s="449"/>
      <c r="AJ716" s="382"/>
      <c r="AK716" s="382"/>
      <c r="AL716" s="382"/>
      <c r="AM716" s="393"/>
      <c r="AN716" s="510"/>
      <c r="AO716" s="393" t="s">
        <v>829</v>
      </c>
      <c r="AP716" s="500">
        <v>0</v>
      </c>
    </row>
    <row r="717" spans="1:53" s="410" customFormat="1" ht="12" customHeight="1">
      <c r="A717" s="393"/>
      <c r="B717" s="382"/>
      <c r="C717" s="726"/>
      <c r="D717" s="382"/>
      <c r="E717" s="1153"/>
      <c r="F717" s="1153"/>
      <c r="G717" s="1153"/>
      <c r="H717" s="1153"/>
      <c r="I717" s="1153"/>
      <c r="J717" s="1153"/>
      <c r="K717" s="1153"/>
      <c r="L717" s="1153"/>
      <c r="M717" s="1153"/>
      <c r="N717" s="1153"/>
      <c r="O717" s="1153"/>
      <c r="P717" s="1153"/>
      <c r="Q717" s="1153"/>
      <c r="R717" s="1153"/>
      <c r="S717" s="1153"/>
      <c r="T717" s="1153"/>
      <c r="U717" s="1153"/>
      <c r="V717" s="1153"/>
      <c r="W717" s="1153"/>
      <c r="X717" s="1153"/>
      <c r="Y717" s="1153"/>
      <c r="Z717" s="1153"/>
      <c r="AA717" s="1153"/>
      <c r="AB717" s="1153"/>
      <c r="AC717" s="382"/>
      <c r="AD717" s="382"/>
      <c r="AE717" s="449"/>
      <c r="AF717" s="449"/>
      <c r="AG717" s="449"/>
      <c r="AH717" s="449"/>
      <c r="AI717" s="449"/>
      <c r="AJ717" s="382"/>
      <c r="AK717" s="382"/>
      <c r="AL717" s="382"/>
      <c r="AM717" s="393"/>
      <c r="AN717" s="510"/>
      <c r="AO717" s="445" t="s">
        <v>22</v>
      </c>
      <c r="AP717" s="393">
        <v>3</v>
      </c>
    </row>
    <row r="718" spans="1:53" customFormat="1" ht="12.75" customHeight="1">
      <c r="A718" s="17"/>
      <c r="B718" s="2"/>
      <c r="C718" s="26"/>
      <c r="D718" s="13" t="s">
        <v>2384</v>
      </c>
      <c r="E718" s="1745" t="s">
        <v>2445</v>
      </c>
      <c r="F718" s="1745"/>
      <c r="G718" s="1745"/>
      <c r="H718" s="1745"/>
      <c r="I718" s="1745"/>
      <c r="J718" s="1745"/>
      <c r="K718" s="1745"/>
      <c r="L718" s="1745"/>
      <c r="M718" s="1745"/>
      <c r="N718" s="1745"/>
      <c r="O718" s="1745"/>
      <c r="P718" s="1745"/>
      <c r="Q718" s="1745"/>
      <c r="R718" s="1745"/>
      <c r="S718" s="1745"/>
      <c r="T718" s="1745"/>
      <c r="U718" s="1745"/>
      <c r="V718" s="1745"/>
      <c r="W718" s="1745"/>
      <c r="X718" s="1745"/>
      <c r="Y718" s="1745"/>
      <c r="Z718" s="1745"/>
      <c r="AA718" s="1745"/>
      <c r="AB718" s="1745"/>
      <c r="AC718" s="17"/>
      <c r="AD718" s="2"/>
      <c r="AE718" s="17"/>
      <c r="AF718" s="1340" t="s">
        <v>2414</v>
      </c>
      <c r="AG718" s="1340"/>
      <c r="AH718" s="1340"/>
      <c r="AI718" s="1340"/>
      <c r="AJ718" s="1340"/>
      <c r="AK718" s="1340"/>
      <c r="AL718" s="1340"/>
      <c r="AM718" s="17"/>
      <c r="AN718" s="66"/>
      <c r="AO718" s="445" t="s">
        <v>27</v>
      </c>
      <c r="AP718" s="393">
        <f>3*$AO$708</f>
        <v>3</v>
      </c>
      <c r="AY718" s="11"/>
      <c r="AZ718" s="11"/>
      <c r="BA718" s="11"/>
    </row>
    <row r="719" spans="1:53" customFormat="1" ht="12.75" customHeight="1">
      <c r="A719" s="17"/>
      <c r="B719" s="2"/>
      <c r="C719" s="26"/>
      <c r="D719" s="13"/>
      <c r="E719" s="1745"/>
      <c r="F719" s="1745"/>
      <c r="G719" s="1745"/>
      <c r="H719" s="1745"/>
      <c r="I719" s="1745"/>
      <c r="J719" s="1745"/>
      <c r="K719" s="1745"/>
      <c r="L719" s="1745"/>
      <c r="M719" s="1745"/>
      <c r="N719" s="1745"/>
      <c r="O719" s="1745"/>
      <c r="P719" s="1745"/>
      <c r="Q719" s="1745"/>
      <c r="R719" s="1745"/>
      <c r="S719" s="1745"/>
      <c r="T719" s="1745"/>
      <c r="U719" s="1745"/>
      <c r="V719" s="1745"/>
      <c r="W719" s="1745"/>
      <c r="X719" s="1745"/>
      <c r="Y719" s="1745"/>
      <c r="Z719" s="1745"/>
      <c r="AA719" s="1745"/>
      <c r="AB719" s="1745"/>
      <c r="AC719" s="17"/>
      <c r="AD719" s="2"/>
      <c r="AE719" s="17"/>
      <c r="AF719" s="1340"/>
      <c r="AG719" s="1340"/>
      <c r="AH719" s="1340"/>
      <c r="AI719" s="1340"/>
      <c r="AJ719" s="1340"/>
      <c r="AK719" s="1340"/>
      <c r="AL719" s="1340"/>
      <c r="AM719" s="17"/>
      <c r="AN719" s="66"/>
      <c r="AO719" s="445" t="s">
        <v>49</v>
      </c>
      <c r="AP719" s="393">
        <f>2*$AO$708</f>
        <v>2</v>
      </c>
      <c r="AY719" s="11"/>
      <c r="AZ719" s="11"/>
      <c r="BA719" s="11"/>
    </row>
    <row r="720" spans="1:53" customFormat="1" ht="12.75" customHeight="1">
      <c r="A720" s="17"/>
      <c r="B720" s="2"/>
      <c r="C720" s="26"/>
      <c r="D720" s="17"/>
      <c r="E720" s="1033"/>
      <c r="F720" s="1033"/>
      <c r="G720" s="1033"/>
      <c r="H720" s="1033"/>
      <c r="I720" s="1033"/>
      <c r="J720" s="1033"/>
      <c r="K720" s="1033"/>
      <c r="L720" s="1033"/>
      <c r="M720" s="1033"/>
      <c r="N720" s="1033"/>
      <c r="O720" s="1033"/>
      <c r="P720" s="1033"/>
      <c r="Q720" s="1033"/>
      <c r="R720" s="1033"/>
      <c r="S720" s="1033"/>
      <c r="T720" s="1033"/>
      <c r="U720" s="1033"/>
      <c r="V720" s="1033"/>
      <c r="W720" s="1033"/>
      <c r="X720" s="1033"/>
      <c r="Y720" s="1033"/>
      <c r="Z720" s="1033"/>
      <c r="AA720" s="1033"/>
      <c r="AB720" s="1033"/>
      <c r="AC720" s="17"/>
      <c r="AD720" s="2"/>
      <c r="AE720" s="15"/>
      <c r="AF720" s="15"/>
      <c r="AG720" s="15"/>
      <c r="AH720" s="15"/>
      <c r="AI720" s="15"/>
      <c r="AJ720" s="17"/>
      <c r="AK720" s="17"/>
      <c r="AL720" s="17"/>
      <c r="AM720" s="17"/>
      <c r="AN720" s="66"/>
      <c r="AO720" s="445" t="s">
        <v>2384</v>
      </c>
      <c r="AP720" s="393">
        <v>2</v>
      </c>
      <c r="AY720" s="11"/>
      <c r="AZ720" s="11"/>
      <c r="BA720" s="11"/>
    </row>
    <row r="721" spans="1:43" s="410" customFormat="1" ht="12.75" customHeight="1">
      <c r="A721" s="393"/>
      <c r="B721" s="382"/>
      <c r="C721" s="726"/>
      <c r="D721" s="382"/>
      <c r="E721" s="2336" t="s">
        <v>2446</v>
      </c>
      <c r="F721" s="2336"/>
      <c r="G721" s="2336"/>
      <c r="H721" s="2336"/>
      <c r="I721" s="2336"/>
      <c r="J721" s="2336"/>
      <c r="K721" s="2336"/>
      <c r="L721" s="2336"/>
      <c r="M721" s="2336"/>
      <c r="N721" s="2336"/>
      <c r="O721" s="2336"/>
      <c r="P721" s="2336"/>
      <c r="Q721" s="2336"/>
      <c r="R721" s="2336"/>
      <c r="S721" s="2336"/>
      <c r="T721" s="2336"/>
      <c r="U721" s="2336"/>
      <c r="V721" s="2336"/>
      <c r="W721" s="2336"/>
      <c r="X721" s="2336"/>
      <c r="Y721" s="2336"/>
      <c r="Z721" s="2336"/>
      <c r="AA721" s="2336"/>
      <c r="AB721" s="2336"/>
      <c r="AC721" s="382"/>
      <c r="AD721" s="382"/>
      <c r="AE721" s="449"/>
      <c r="AF721" s="449"/>
      <c r="AG721" s="449"/>
      <c r="AH721" s="449"/>
      <c r="AI721" s="449"/>
      <c r="AJ721" s="382"/>
      <c r="AK721" s="382"/>
      <c r="AL721" s="382"/>
      <c r="AM721" s="393"/>
      <c r="AN721" s="510"/>
    </row>
    <row r="722" spans="1:43" s="410" customFormat="1" ht="12.75" customHeight="1">
      <c r="A722" s="393"/>
      <c r="B722" s="382"/>
      <c r="C722" s="726"/>
      <c r="D722" s="382"/>
      <c r="E722" s="2336"/>
      <c r="F722" s="2336"/>
      <c r="G722" s="2336"/>
      <c r="H722" s="2336"/>
      <c r="I722" s="2336"/>
      <c r="J722" s="2336"/>
      <c r="K722" s="2336"/>
      <c r="L722" s="2336"/>
      <c r="M722" s="2336"/>
      <c r="N722" s="2336"/>
      <c r="O722" s="2336"/>
      <c r="P722" s="2336"/>
      <c r="Q722" s="2336"/>
      <c r="R722" s="2336"/>
      <c r="S722" s="2336"/>
      <c r="T722" s="2336"/>
      <c r="U722" s="2336"/>
      <c r="V722" s="2336"/>
      <c r="W722" s="2336"/>
      <c r="X722" s="2336"/>
      <c r="Y722" s="2336"/>
      <c r="Z722" s="2336"/>
      <c r="AA722" s="2336"/>
      <c r="AB722" s="2336"/>
      <c r="AC722" s="382"/>
      <c r="AD722" s="382"/>
      <c r="AE722" s="449"/>
      <c r="AF722" s="449"/>
      <c r="AG722" s="449"/>
      <c r="AH722" s="449"/>
      <c r="AI722" s="449"/>
      <c r="AJ722" s="382"/>
      <c r="AK722" s="382"/>
      <c r="AL722" s="382"/>
      <c r="AM722" s="393"/>
      <c r="AN722" s="510"/>
    </row>
    <row r="723" spans="1:43" s="410" customFormat="1" ht="12.75" customHeight="1">
      <c r="A723" s="393"/>
      <c r="B723" s="382"/>
      <c r="C723" s="726"/>
      <c r="D723" s="382"/>
      <c r="E723" s="2336"/>
      <c r="F723" s="2336"/>
      <c r="G723" s="2336"/>
      <c r="H723" s="2336"/>
      <c r="I723" s="2336"/>
      <c r="J723" s="2336"/>
      <c r="K723" s="2336"/>
      <c r="L723" s="2336"/>
      <c r="M723" s="2336"/>
      <c r="N723" s="2336"/>
      <c r="O723" s="2336"/>
      <c r="P723" s="2336"/>
      <c r="Q723" s="2336"/>
      <c r="R723" s="2336"/>
      <c r="S723" s="2336"/>
      <c r="T723" s="2336"/>
      <c r="U723" s="2336"/>
      <c r="V723" s="2336"/>
      <c r="W723" s="2336"/>
      <c r="X723" s="2336"/>
      <c r="Y723" s="2336"/>
      <c r="Z723" s="2336"/>
      <c r="AA723" s="2336"/>
      <c r="AB723" s="2336"/>
      <c r="AC723" s="382"/>
      <c r="AD723" s="382"/>
      <c r="AE723" s="449"/>
      <c r="AF723" s="449"/>
      <c r="AG723" s="449"/>
      <c r="AH723" s="449"/>
      <c r="AI723" s="449"/>
      <c r="AJ723" s="382"/>
      <c r="AK723" s="382"/>
      <c r="AL723" s="382"/>
      <c r="AM723" s="393"/>
      <c r="AN723" s="510"/>
    </row>
    <row r="724" spans="1:43" s="410" customFormat="1" ht="12.75" customHeight="1">
      <c r="A724" s="393"/>
      <c r="B724" s="382"/>
      <c r="C724" s="726"/>
      <c r="D724" s="382"/>
      <c r="E724" s="1153"/>
      <c r="F724" s="1153"/>
      <c r="G724" s="1153"/>
      <c r="H724" s="1153"/>
      <c r="I724" s="1153"/>
      <c r="J724" s="1153"/>
      <c r="K724" s="1153"/>
      <c r="L724" s="1153"/>
      <c r="M724" s="1153"/>
      <c r="N724" s="1153"/>
      <c r="O724" s="1153"/>
      <c r="P724" s="1153"/>
      <c r="Q724" s="1153"/>
      <c r="R724" s="1153"/>
      <c r="S724" s="1153"/>
      <c r="T724" s="1153"/>
      <c r="U724" s="1153"/>
      <c r="V724" s="1153"/>
      <c r="W724" s="1153"/>
      <c r="X724" s="1153"/>
      <c r="Y724" s="1153"/>
      <c r="Z724" s="1153"/>
      <c r="AA724" s="1153"/>
      <c r="AB724" s="1153"/>
      <c r="AC724" s="382"/>
      <c r="AD724" s="382"/>
      <c r="AE724" s="449"/>
      <c r="AF724" s="449"/>
      <c r="AG724" s="449"/>
      <c r="AH724" s="449"/>
      <c r="AI724" s="449"/>
      <c r="AJ724" s="382"/>
      <c r="AK724" s="382"/>
      <c r="AL724" s="382"/>
      <c r="AM724" s="393"/>
      <c r="AN724" s="510"/>
    </row>
    <row r="725" spans="1:43" s="410" customFormat="1" ht="12.75" customHeight="1">
      <c r="A725" s="393"/>
      <c r="B725" s="382"/>
      <c r="C725" s="726"/>
      <c r="D725" s="382" t="s">
        <v>2400</v>
      </c>
      <c r="E725" s="1167"/>
      <c r="F725" s="1167"/>
      <c r="G725" s="1167"/>
      <c r="H725" s="2338" t="s">
        <v>27</v>
      </c>
      <c r="I725" s="2338"/>
      <c r="J725" s="1153"/>
      <c r="K725" s="1153"/>
      <c r="L725" s="1153"/>
      <c r="M725" s="1153"/>
      <c r="N725" s="1153"/>
      <c r="O725" s="1153"/>
      <c r="P725" s="1153"/>
      <c r="Q725" s="1153"/>
      <c r="R725" s="1153"/>
      <c r="S725" s="1153"/>
      <c r="T725" s="1153"/>
      <c r="U725" s="1153"/>
      <c r="V725" s="1153"/>
      <c r="W725" s="1153"/>
      <c r="X725" s="1153"/>
      <c r="Y725" s="1153"/>
      <c r="Z725" s="1153"/>
      <c r="AA725" s="1153"/>
      <c r="AB725" s="1153"/>
      <c r="AC725" s="382"/>
      <c r="AD725" s="382"/>
      <c r="AE725" s="449"/>
      <c r="AF725" s="449"/>
      <c r="AG725" s="449"/>
      <c r="AH725" s="449"/>
      <c r="AI725" s="449"/>
      <c r="AJ725" s="382"/>
      <c r="AK725" s="382"/>
      <c r="AL725" s="382"/>
      <c r="AM725" s="393"/>
      <c r="AN725" s="510"/>
      <c r="AP725" s="410" t="s">
        <v>2447</v>
      </c>
    </row>
    <row r="726" spans="1:43" s="410" customFormat="1">
      <c r="A726" s="393"/>
      <c r="B726" s="382"/>
      <c r="C726" s="726"/>
      <c r="D726" s="382"/>
      <c r="E726" s="1153"/>
      <c r="F726" s="1153"/>
      <c r="G726" s="1153"/>
      <c r="H726" s="1153"/>
      <c r="I726" s="1153"/>
      <c r="J726" s="1153"/>
      <c r="K726" s="1153"/>
      <c r="L726" s="1153"/>
      <c r="M726" s="1153"/>
      <c r="N726" s="1153"/>
      <c r="O726" s="1153"/>
      <c r="P726" s="1153"/>
      <c r="Q726" s="1153"/>
      <c r="R726" s="1153"/>
      <c r="S726" s="1153"/>
      <c r="T726" s="1153"/>
      <c r="U726" s="1153"/>
      <c r="V726" s="1153"/>
      <c r="W726" s="1153"/>
      <c r="X726" s="1153"/>
      <c r="Y726" s="1153"/>
      <c r="Z726" s="1153"/>
      <c r="AA726" s="1153"/>
      <c r="AB726" s="1153"/>
      <c r="AC726" s="382"/>
      <c r="AD726" s="382"/>
      <c r="AE726" s="449"/>
      <c r="AF726" s="449"/>
      <c r="AG726" s="449"/>
      <c r="AH726" s="449"/>
      <c r="AI726" s="449"/>
      <c r="AJ726" s="382"/>
      <c r="AK726" s="382"/>
      <c r="AL726" s="382"/>
      <c r="AM726" s="393"/>
      <c r="AN726" s="510"/>
      <c r="AP726" s="410" t="s">
        <v>2410</v>
      </c>
    </row>
    <row r="727" spans="1:43" s="410" customFormat="1" ht="12.75" customHeight="1">
      <c r="A727" s="440"/>
      <c r="B727" s="436"/>
      <c r="C727" s="738"/>
      <c r="D727" s="436"/>
      <c r="E727" s="436"/>
      <c r="F727" s="436"/>
      <c r="G727" s="436"/>
      <c r="H727" s="436"/>
      <c r="I727" s="436"/>
      <c r="J727" s="743"/>
      <c r="K727" s="743"/>
      <c r="L727" s="492"/>
      <c r="M727" s="492"/>
      <c r="N727" s="492"/>
      <c r="O727" s="492"/>
      <c r="P727" s="492"/>
      <c r="Q727" s="492"/>
      <c r="R727" s="492"/>
      <c r="S727" s="492"/>
      <c r="T727" s="492"/>
      <c r="U727" s="492"/>
      <c r="V727" s="492"/>
      <c r="W727" s="492"/>
      <c r="X727" s="492"/>
      <c r="Y727" s="733"/>
      <c r="Z727" s="733"/>
      <c r="AA727" s="733"/>
      <c r="AB727" s="436"/>
      <c r="AC727" s="436"/>
      <c r="AD727" s="436"/>
      <c r="AE727" s="436"/>
      <c r="AF727" s="436"/>
      <c r="AG727" s="436"/>
      <c r="AH727" s="436"/>
      <c r="AI727" s="405" t="s">
        <v>2448</v>
      </c>
      <c r="AJ727" s="2339">
        <f>VLOOKUP($H$725,$AO$716:$AP$720,2,FALSE)</f>
        <v>3</v>
      </c>
      <c r="AK727" s="2340"/>
      <c r="AL727" s="430"/>
      <c r="AM727" s="393"/>
      <c r="AN727" s="510"/>
      <c r="AP727" s="410" t="s">
        <v>2418</v>
      </c>
    </row>
    <row r="728" spans="1:43" s="410" customFormat="1">
      <c r="A728" s="393"/>
      <c r="B728" s="382"/>
      <c r="C728" s="382"/>
      <c r="D728" s="382"/>
      <c r="E728" s="382"/>
      <c r="F728" s="382"/>
      <c r="G728" s="382"/>
      <c r="H728" s="382"/>
      <c r="I728" s="382"/>
      <c r="J728" s="382"/>
      <c r="K728" s="382"/>
      <c r="L728" s="382"/>
      <c r="M728" s="382"/>
      <c r="N728" s="382"/>
      <c r="O728" s="382"/>
      <c r="P728" s="382"/>
      <c r="Q728" s="382"/>
      <c r="R728" s="382"/>
      <c r="S728" s="382"/>
      <c r="T728" s="382"/>
      <c r="U728" s="382"/>
      <c r="V728" s="382"/>
      <c r="W728" s="382"/>
      <c r="X728" s="382"/>
      <c r="Y728" s="382"/>
      <c r="Z728" s="382"/>
      <c r="AA728" s="382"/>
      <c r="AB728" s="382"/>
      <c r="AC728" s="382"/>
      <c r="AD728" s="382"/>
      <c r="AE728" s="449"/>
      <c r="AF728" s="449"/>
      <c r="AG728" s="449"/>
      <c r="AH728" s="449"/>
      <c r="AI728" s="449"/>
      <c r="AJ728" s="382"/>
      <c r="AK728" s="382"/>
      <c r="AL728" s="382"/>
      <c r="AM728" s="393"/>
      <c r="AN728" s="510"/>
      <c r="AP728" s="410" t="s">
        <v>2449</v>
      </c>
    </row>
    <row r="729" spans="1:43" s="410" customFormat="1" ht="12.75" customHeight="1">
      <c r="A729" s="393"/>
      <c r="B729" s="382"/>
      <c r="C729" s="385" t="s">
        <v>2450</v>
      </c>
      <c r="D729" s="537"/>
      <c r="E729" s="382"/>
      <c r="F729" s="382"/>
      <c r="G729" s="382"/>
      <c r="H729" s="382"/>
      <c r="I729" s="382"/>
      <c r="J729" s="382"/>
      <c r="K729" s="382"/>
      <c r="L729" s="382"/>
      <c r="M729" s="382"/>
      <c r="N729" s="382"/>
      <c r="O729" s="382"/>
      <c r="P729" s="382"/>
      <c r="Q729" s="382"/>
      <c r="R729" s="382"/>
      <c r="S729" s="382"/>
      <c r="T729" s="382"/>
      <c r="U729" s="382"/>
      <c r="V729" s="382"/>
      <c r="W729" s="382"/>
      <c r="X729" s="382"/>
      <c r="Y729" s="382"/>
      <c r="Z729" s="382"/>
      <c r="AA729" s="382"/>
      <c r="AB729" s="382"/>
      <c r="AC729" s="382"/>
      <c r="AD729" s="382"/>
      <c r="AE729" s="449"/>
      <c r="AF729" s="449"/>
      <c r="AG729" s="449"/>
      <c r="AH729" s="449"/>
      <c r="AI729" s="449"/>
      <c r="AJ729" s="382"/>
      <c r="AK729" s="382"/>
      <c r="AL729" s="382"/>
      <c r="AM729" s="393"/>
      <c r="AN729" s="510"/>
      <c r="AP729" s="410" t="s">
        <v>2451</v>
      </c>
    </row>
    <row r="730" spans="1:43" s="410" customFormat="1" ht="12.75" customHeight="1">
      <c r="A730" s="393"/>
      <c r="B730" s="382"/>
      <c r="C730" s="726"/>
      <c r="D730" s="382"/>
      <c r="E730" s="382"/>
      <c r="F730" s="382"/>
      <c r="G730" s="382"/>
      <c r="H730" s="382"/>
      <c r="I730" s="382"/>
      <c r="J730" s="382"/>
      <c r="K730" s="382"/>
      <c r="L730" s="382"/>
      <c r="M730" s="382"/>
      <c r="N730" s="382"/>
      <c r="O730" s="382"/>
      <c r="P730" s="382"/>
      <c r="Q730" s="382"/>
      <c r="R730" s="382"/>
      <c r="S730" s="382"/>
      <c r="T730" s="382"/>
      <c r="U730" s="382"/>
      <c r="V730" s="382"/>
      <c r="W730" s="382"/>
      <c r="X730" s="382"/>
      <c r="Y730" s="382"/>
      <c r="Z730" s="382"/>
      <c r="AA730" s="382"/>
      <c r="AB730" s="382"/>
      <c r="AC730" s="382"/>
      <c r="AD730" s="382"/>
      <c r="AE730" s="449"/>
      <c r="AF730" s="449"/>
      <c r="AG730" s="449"/>
      <c r="AH730" s="449"/>
      <c r="AI730" s="449"/>
      <c r="AJ730" s="382"/>
      <c r="AK730" s="382"/>
      <c r="AL730" s="382"/>
      <c r="AM730" s="393"/>
      <c r="AN730" s="510"/>
      <c r="AP730" s="410" t="s">
        <v>2452</v>
      </c>
    </row>
    <row r="731" spans="1:43" s="410" customFormat="1" ht="12.75" customHeight="1">
      <c r="A731" s="470"/>
      <c r="B731" s="382"/>
      <c r="C731" s="726"/>
      <c r="D731" s="490" t="s">
        <v>22</v>
      </c>
      <c r="E731" s="2478" t="s">
        <v>2453</v>
      </c>
      <c r="F731" s="2478"/>
      <c r="G731" s="2478"/>
      <c r="H731" s="2478"/>
      <c r="I731" s="2478"/>
      <c r="J731" s="2478"/>
      <c r="K731" s="2478"/>
      <c r="L731" s="2478"/>
      <c r="M731" s="2478"/>
      <c r="N731" s="2478"/>
      <c r="O731" s="2478"/>
      <c r="P731" s="2478"/>
      <c r="Q731" s="2478"/>
      <c r="R731" s="2478"/>
      <c r="S731" s="2478"/>
      <c r="T731" s="2478"/>
      <c r="U731" s="2478"/>
      <c r="V731" s="2478"/>
      <c r="W731" s="2478"/>
      <c r="X731" s="2478"/>
      <c r="Y731" s="2478"/>
      <c r="Z731" s="2478"/>
      <c r="AA731" s="2478"/>
      <c r="AB731" s="2478"/>
      <c r="AC731" s="382"/>
      <c r="AD731" s="382"/>
      <c r="AE731" s="382"/>
      <c r="AF731" s="2337" t="s">
        <v>2126</v>
      </c>
      <c r="AG731" s="2337"/>
      <c r="AH731" s="2337"/>
      <c r="AI731" s="2337"/>
      <c r="AJ731" s="2337"/>
      <c r="AK731" s="2337"/>
      <c r="AL731" s="2337"/>
      <c r="AM731" s="393"/>
      <c r="AN731" s="510"/>
      <c r="AP731" s="410" t="s">
        <v>2454</v>
      </c>
    </row>
    <row r="732" spans="1:43" s="410" customFormat="1" ht="11.85" customHeight="1">
      <c r="A732" s="393"/>
      <c r="B732" s="382"/>
      <c r="C732" s="728"/>
      <c r="D732" s="490"/>
      <c r="E732" s="2478"/>
      <c r="F732" s="2478"/>
      <c r="G732" s="2478"/>
      <c r="H732" s="2478"/>
      <c r="I732" s="2478"/>
      <c r="J732" s="2478"/>
      <c r="K732" s="2478"/>
      <c r="L732" s="2478"/>
      <c r="M732" s="2478"/>
      <c r="N732" s="2478"/>
      <c r="O732" s="2478"/>
      <c r="P732" s="2478"/>
      <c r="Q732" s="2478"/>
      <c r="R732" s="2478"/>
      <c r="S732" s="2478"/>
      <c r="T732" s="2478"/>
      <c r="U732" s="2478"/>
      <c r="V732" s="2478"/>
      <c r="W732" s="2478"/>
      <c r="X732" s="2478"/>
      <c r="Y732" s="2478"/>
      <c r="Z732" s="2478"/>
      <c r="AA732" s="2478"/>
      <c r="AB732" s="2478"/>
      <c r="AC732" s="382"/>
      <c r="AD732" s="382"/>
      <c r="AE732" s="382"/>
      <c r="AF732" s="382"/>
      <c r="AG732" s="382"/>
      <c r="AH732" s="382"/>
      <c r="AI732" s="382"/>
      <c r="AJ732" s="382"/>
      <c r="AK732" s="382"/>
      <c r="AL732" s="382"/>
      <c r="AM732" s="393"/>
      <c r="AN732" s="510"/>
      <c r="AP732" s="410" t="s">
        <v>2455</v>
      </c>
    </row>
    <row r="733" spans="1:43" s="410" customFormat="1" ht="13.95" customHeight="1">
      <c r="A733" s="393"/>
      <c r="B733" s="444"/>
      <c r="C733" s="726"/>
      <c r="D733" s="490"/>
      <c r="E733" s="2478"/>
      <c r="F733" s="2478"/>
      <c r="G733" s="2478"/>
      <c r="H733" s="2478"/>
      <c r="I733" s="2478"/>
      <c r="J733" s="2478"/>
      <c r="K733" s="2478"/>
      <c r="L733" s="2478"/>
      <c r="M733" s="2478"/>
      <c r="N733" s="2478"/>
      <c r="O733" s="2478"/>
      <c r="P733" s="2478"/>
      <c r="Q733" s="2478"/>
      <c r="R733" s="2478"/>
      <c r="S733" s="2478"/>
      <c r="T733" s="2478"/>
      <c r="U733" s="2478"/>
      <c r="V733" s="2478"/>
      <c r="W733" s="2478"/>
      <c r="X733" s="2478"/>
      <c r="Y733" s="2478"/>
      <c r="Z733" s="2478"/>
      <c r="AA733" s="2478"/>
      <c r="AB733" s="2478"/>
      <c r="AC733" s="382"/>
      <c r="AD733" s="382"/>
      <c r="AE733" s="449"/>
      <c r="AF733" s="382"/>
      <c r="AG733" s="382"/>
      <c r="AH733" s="382"/>
      <c r="AI733" s="382"/>
      <c r="AJ733" s="382"/>
      <c r="AK733" s="382"/>
      <c r="AL733" s="382"/>
      <c r="AM733" s="393"/>
      <c r="AN733" s="510"/>
      <c r="AP733" s="410" t="s">
        <v>2456</v>
      </c>
    </row>
    <row r="734" spans="1:43" s="410" customFormat="1" ht="13.95" customHeight="1">
      <c r="A734" s="393"/>
      <c r="B734" s="444"/>
      <c r="C734" s="726"/>
      <c r="D734" s="490"/>
      <c r="E734" s="1167"/>
      <c r="F734" s="1167"/>
      <c r="G734" s="1167"/>
      <c r="H734" s="1167"/>
      <c r="I734" s="1167"/>
      <c r="J734" s="1167"/>
      <c r="K734" s="1167"/>
      <c r="L734" s="1167"/>
      <c r="M734" s="1167"/>
      <c r="N734" s="1167"/>
      <c r="O734" s="1167"/>
      <c r="P734" s="1167"/>
      <c r="Q734" s="1167"/>
      <c r="R734" s="1167"/>
      <c r="S734" s="1167"/>
      <c r="T734" s="1167"/>
      <c r="U734" s="1167"/>
      <c r="V734" s="1167"/>
      <c r="W734" s="1167"/>
      <c r="X734" s="1167"/>
      <c r="Y734" s="1167"/>
      <c r="Z734" s="1167"/>
      <c r="AA734" s="1167"/>
      <c r="AB734" s="1167"/>
      <c r="AC734" s="382"/>
      <c r="AD734" s="382"/>
      <c r="AE734" s="449"/>
      <c r="AF734" s="382"/>
      <c r="AG734" s="382"/>
      <c r="AH734" s="382"/>
      <c r="AI734" s="382"/>
      <c r="AJ734" s="382"/>
      <c r="AK734" s="382"/>
      <c r="AL734" s="382"/>
      <c r="AM734" s="393"/>
      <c r="AN734" s="510"/>
      <c r="AP734" s="512" t="s">
        <v>2457</v>
      </c>
    </row>
    <row r="735" spans="1:43" s="410" customFormat="1" ht="13.95" customHeight="1">
      <c r="A735" s="393"/>
      <c r="B735" s="382"/>
      <c r="C735" s="726"/>
      <c r="D735" s="490" t="s">
        <v>27</v>
      </c>
      <c r="E735" s="2479" t="s">
        <v>2458</v>
      </c>
      <c r="F735" s="2479"/>
      <c r="G735" s="2479"/>
      <c r="H735" s="2479"/>
      <c r="I735" s="2479"/>
      <c r="J735" s="2479"/>
      <c r="K735" s="2479"/>
      <c r="L735" s="2479"/>
      <c r="M735" s="2479"/>
      <c r="N735" s="2479"/>
      <c r="O735" s="2479"/>
      <c r="P735" s="2479"/>
      <c r="Q735" s="2479"/>
      <c r="R735" s="2479"/>
      <c r="S735" s="2479"/>
      <c r="T735" s="2479"/>
      <c r="U735" s="2479"/>
      <c r="V735" s="2479"/>
      <c r="W735" s="2479"/>
      <c r="X735" s="2479"/>
      <c r="Y735" s="2479"/>
      <c r="Z735" s="2479"/>
      <c r="AA735" s="2479"/>
      <c r="AB735" s="2479"/>
      <c r="AC735" s="382"/>
      <c r="AD735" s="382"/>
      <c r="AE735" s="382"/>
      <c r="AF735" s="2337" t="s">
        <v>2414</v>
      </c>
      <c r="AG735" s="2337"/>
      <c r="AH735" s="2337"/>
      <c r="AI735" s="2337"/>
      <c r="AJ735" s="2337"/>
      <c r="AK735" s="2337"/>
      <c r="AL735" s="2337"/>
      <c r="AM735" s="393"/>
      <c r="AN735" s="511"/>
    </row>
    <row r="736" spans="1:43" s="410" customFormat="1" ht="12.75" customHeight="1">
      <c r="A736" s="393"/>
      <c r="B736" s="382"/>
      <c r="C736" s="728"/>
      <c r="D736" s="382"/>
      <c r="E736" s="2479"/>
      <c r="F736" s="2479"/>
      <c r="G736" s="2479"/>
      <c r="H736" s="2479"/>
      <c r="I736" s="2479"/>
      <c r="J736" s="2479"/>
      <c r="K736" s="2479"/>
      <c r="L736" s="2479"/>
      <c r="M736" s="2479"/>
      <c r="N736" s="2479"/>
      <c r="O736" s="2479"/>
      <c r="P736" s="2479"/>
      <c r="Q736" s="2479"/>
      <c r="R736" s="2479"/>
      <c r="S736" s="2479"/>
      <c r="T736" s="2479"/>
      <c r="U736" s="2479"/>
      <c r="V736" s="2479"/>
      <c r="W736" s="2479"/>
      <c r="X736" s="2479"/>
      <c r="Y736" s="2479"/>
      <c r="Z736" s="2479"/>
      <c r="AA736" s="2479"/>
      <c r="AB736" s="2479"/>
      <c r="AC736" s="382"/>
      <c r="AD736" s="382"/>
      <c r="AE736" s="382"/>
      <c r="AF736" s="382"/>
      <c r="AG736" s="382"/>
      <c r="AH736" s="382"/>
      <c r="AI736" s="382"/>
      <c r="AJ736" s="382"/>
      <c r="AK736" s="382"/>
      <c r="AL736" s="382"/>
      <c r="AM736" s="393"/>
      <c r="AN736" s="510"/>
      <c r="AP736" s="393" t="s">
        <v>829</v>
      </c>
      <c r="AQ736" s="500">
        <v>0</v>
      </c>
    </row>
    <row r="737" spans="1:81" s="410" customFormat="1" ht="13.95" customHeight="1">
      <c r="A737" s="393"/>
      <c r="B737" s="382"/>
      <c r="C737" s="728"/>
      <c r="D737" s="382"/>
      <c r="E737" s="2479"/>
      <c r="F737" s="2479"/>
      <c r="G737" s="2479"/>
      <c r="H737" s="2479"/>
      <c r="I737" s="2479"/>
      <c r="J737" s="2479"/>
      <c r="K737" s="2479"/>
      <c r="L737" s="2479"/>
      <c r="M737" s="2479"/>
      <c r="N737" s="2479"/>
      <c r="O737" s="2479"/>
      <c r="P737" s="2479"/>
      <c r="Q737" s="2479"/>
      <c r="R737" s="2479"/>
      <c r="S737" s="2479"/>
      <c r="T737" s="2479"/>
      <c r="U737" s="2479"/>
      <c r="V737" s="2479"/>
      <c r="W737" s="2479"/>
      <c r="X737" s="2479"/>
      <c r="Y737" s="2479"/>
      <c r="Z737" s="2479"/>
      <c r="AA737" s="2479"/>
      <c r="AB737" s="2479"/>
      <c r="AC737" s="382"/>
      <c r="AD737" s="382"/>
      <c r="AE737" s="382"/>
      <c r="AF737" s="382"/>
      <c r="AG737" s="382"/>
      <c r="AH737" s="382"/>
      <c r="AI737" s="382"/>
      <c r="AJ737" s="382"/>
      <c r="AK737" s="382"/>
      <c r="AL737" s="382"/>
      <c r="AM737" s="393"/>
      <c r="AN737" s="510"/>
      <c r="AP737" s="445" t="s">
        <v>22</v>
      </c>
      <c r="AQ737" s="393">
        <v>3</v>
      </c>
    </row>
    <row r="738" spans="1:81" s="410" customFormat="1" ht="13.95" customHeight="1">
      <c r="A738" s="393"/>
      <c r="B738" s="382"/>
      <c r="C738" s="728"/>
      <c r="D738" s="382"/>
      <c r="E738" s="1168"/>
      <c r="F738" s="1168"/>
      <c r="G738" s="1168"/>
      <c r="H738" s="1168"/>
      <c r="I738" s="1168"/>
      <c r="J738" s="1168"/>
      <c r="K738" s="1168"/>
      <c r="L738" s="1168"/>
      <c r="M738" s="1168"/>
      <c r="N738" s="1168"/>
      <c r="O738" s="1168"/>
      <c r="P738" s="1168"/>
      <c r="Q738" s="1168"/>
      <c r="R738" s="1168"/>
      <c r="S738" s="1168"/>
      <c r="T738" s="1168"/>
      <c r="U738" s="1168"/>
      <c r="V738" s="1168"/>
      <c r="W738" s="1168"/>
      <c r="X738" s="1168"/>
      <c r="Y738" s="1168"/>
      <c r="Z738" s="1168"/>
      <c r="AA738" s="1168"/>
      <c r="AB738" s="1168"/>
      <c r="AC738" s="382"/>
      <c r="AD738" s="382"/>
      <c r="AE738" s="382"/>
      <c r="AF738" s="382"/>
      <c r="AG738" s="382"/>
      <c r="AH738" s="382"/>
      <c r="AI738" s="382"/>
      <c r="AJ738" s="382"/>
      <c r="AK738" s="382"/>
      <c r="AL738" s="382"/>
      <c r="AM738" s="393"/>
      <c r="AN738" s="510"/>
      <c r="AP738" s="445" t="s">
        <v>27</v>
      </c>
      <c r="AQ738" s="393">
        <v>2</v>
      </c>
    </row>
    <row r="739" spans="1:81" s="410" customFormat="1" ht="13.95" customHeight="1">
      <c r="A739" s="393"/>
      <c r="B739" s="382"/>
      <c r="C739" s="728"/>
      <c r="D739" s="382" t="s">
        <v>2400</v>
      </c>
      <c r="E739" s="1167"/>
      <c r="F739" s="1167"/>
      <c r="G739" s="1167"/>
      <c r="H739" s="2338" t="s">
        <v>829</v>
      </c>
      <c r="I739" s="2338"/>
      <c r="J739" s="1168"/>
      <c r="K739" s="1168"/>
      <c r="L739" s="1168"/>
      <c r="M739" s="1168"/>
      <c r="N739" s="1168"/>
      <c r="O739" s="1168"/>
      <c r="P739" s="1168"/>
      <c r="Q739" s="1168"/>
      <c r="R739" s="1168"/>
      <c r="S739" s="1168"/>
      <c r="T739" s="1168"/>
      <c r="U739" s="1168"/>
      <c r="V739" s="1168"/>
      <c r="W739" s="1168"/>
      <c r="X739" s="1168"/>
      <c r="Y739" s="1168"/>
      <c r="Z739" s="1168"/>
      <c r="AA739" s="1168"/>
      <c r="AB739" s="1168"/>
      <c r="AC739" s="382"/>
      <c r="AD739" s="382"/>
      <c r="AE739" s="382"/>
      <c r="AF739" s="382"/>
      <c r="AG739" s="382"/>
      <c r="AH739" s="382"/>
      <c r="AI739" s="382"/>
      <c r="AJ739" s="382"/>
      <c r="AK739" s="382"/>
      <c r="AL739" s="382"/>
      <c r="AM739" s="393"/>
      <c r="AN739" s="510"/>
    </row>
    <row r="740" spans="1:81" s="410" customFormat="1" ht="14.25" customHeight="1">
      <c r="A740" s="393"/>
      <c r="B740" s="382"/>
      <c r="C740" s="728"/>
      <c r="D740" s="382"/>
      <c r="E740" s="1168"/>
      <c r="F740" s="1168"/>
      <c r="G740" s="1168"/>
      <c r="H740" s="1168"/>
      <c r="I740" s="1168"/>
      <c r="J740" s="1168"/>
      <c r="K740" s="1168"/>
      <c r="L740" s="1168"/>
      <c r="M740" s="1168"/>
      <c r="N740" s="1168"/>
      <c r="O740" s="1168"/>
      <c r="P740" s="1168"/>
      <c r="Q740" s="1168"/>
      <c r="R740" s="1168"/>
      <c r="S740" s="1168"/>
      <c r="T740" s="1168"/>
      <c r="U740" s="1168"/>
      <c r="V740" s="1168"/>
      <c r="W740" s="1168"/>
      <c r="X740" s="1168"/>
      <c r="Y740" s="1168"/>
      <c r="Z740" s="1168"/>
      <c r="AA740" s="1168"/>
      <c r="AB740" s="1168"/>
      <c r="AC740" s="382"/>
      <c r="AD740" s="382"/>
      <c r="AE740" s="382"/>
      <c r="AF740" s="382"/>
      <c r="AG740" s="382"/>
      <c r="AH740" s="382"/>
      <c r="AI740" s="382"/>
      <c r="AJ740" s="382"/>
      <c r="AK740" s="382"/>
      <c r="AL740" s="382"/>
      <c r="AM740" s="393"/>
      <c r="AN740" s="510"/>
    </row>
    <row r="741" spans="1:81" s="410" customFormat="1" ht="12.75" customHeight="1">
      <c r="A741" s="440"/>
      <c r="B741" s="436"/>
      <c r="C741" s="732"/>
      <c r="D741" s="436"/>
      <c r="E741" s="436"/>
      <c r="F741" s="436"/>
      <c r="G741" s="436"/>
      <c r="H741" s="436"/>
      <c r="I741" s="436"/>
      <c r="J741" s="744"/>
      <c r="K741" s="744"/>
      <c r="L741" s="744"/>
      <c r="M741" s="744"/>
      <c r="N741" s="744"/>
      <c r="O741" s="744"/>
      <c r="P741" s="744"/>
      <c r="Q741" s="744"/>
      <c r="R741" s="744"/>
      <c r="S741" s="744"/>
      <c r="T741" s="744"/>
      <c r="U741" s="492"/>
      <c r="V741" s="492"/>
      <c r="W741" s="492"/>
      <c r="X741" s="492"/>
      <c r="Y741" s="733"/>
      <c r="Z741" s="733"/>
      <c r="AA741" s="733"/>
      <c r="AB741" s="436"/>
      <c r="AC741" s="436"/>
      <c r="AD741" s="436"/>
      <c r="AE741" s="436"/>
      <c r="AF741" s="436"/>
      <c r="AG741" s="436"/>
      <c r="AH741" s="436"/>
      <c r="AI741" s="405" t="s">
        <v>2459</v>
      </c>
      <c r="AJ741" s="2339">
        <f>VLOOKUP($H$739,$AP$736:$AQ$738,2,FALSE)</f>
        <v>0</v>
      </c>
      <c r="AK741" s="2340"/>
      <c r="AL741" s="430"/>
      <c r="AM741" s="393"/>
      <c r="AN741" s="510"/>
      <c r="AP741" s="2339"/>
      <c r="AQ741" s="2340"/>
    </row>
    <row r="742" spans="1:81" s="410" customFormat="1">
      <c r="A742" s="393"/>
      <c r="B742" s="444"/>
      <c r="C742" s="726"/>
      <c r="D742" s="730"/>
      <c r="E742" s="449"/>
      <c r="F742" s="449"/>
      <c r="G742" s="449"/>
      <c r="H742" s="449"/>
      <c r="I742" s="449"/>
      <c r="J742" s="449"/>
      <c r="K742" s="449"/>
      <c r="L742" s="449"/>
      <c r="M742" s="449"/>
      <c r="N742" s="449"/>
      <c r="O742" s="449"/>
      <c r="P742" s="449"/>
      <c r="Q742" s="449"/>
      <c r="R742" s="449"/>
      <c r="S742" s="449"/>
      <c r="T742" s="449"/>
      <c r="U742" s="449"/>
      <c r="V742" s="449"/>
      <c r="W742" s="449"/>
      <c r="X742" s="449"/>
      <c r="Y742" s="449"/>
      <c r="Z742" s="449"/>
      <c r="AA742" s="449"/>
      <c r="AB742" s="449"/>
      <c r="AC742" s="382"/>
      <c r="AD742" s="382"/>
      <c r="AE742" s="382"/>
      <c r="AF742" s="382"/>
      <c r="AG742" s="382"/>
      <c r="AH742" s="382"/>
      <c r="AI742" s="382"/>
      <c r="AJ742" s="382"/>
      <c r="AK742" s="382"/>
      <c r="AL742" s="382"/>
      <c r="AM742" s="393"/>
      <c r="AN742" s="510"/>
      <c r="AT742" s="11"/>
      <c r="AU742" s="11"/>
      <c r="AV742" s="11"/>
      <c r="AW742" s="11"/>
      <c r="AX742" s="11"/>
      <c r="AY742" s="11"/>
      <c r="AZ742" s="11"/>
    </row>
    <row r="743" spans="1:81" s="410" customFormat="1">
      <c r="A743" s="393"/>
      <c r="B743" s="382"/>
      <c r="C743" s="385" t="s">
        <v>2460</v>
      </c>
      <c r="D743" s="745"/>
      <c r="E743" s="449"/>
      <c r="F743" s="449"/>
      <c r="G743" s="449"/>
      <c r="H743" s="449"/>
      <c r="I743" s="449"/>
      <c r="J743" s="449"/>
      <c r="K743" s="449"/>
      <c r="L743" s="449"/>
      <c r="M743" s="449"/>
      <c r="N743" s="449"/>
      <c r="O743" s="449"/>
      <c r="P743" s="449"/>
      <c r="Q743" s="449"/>
      <c r="R743" s="449"/>
      <c r="S743" s="449"/>
      <c r="T743" s="449"/>
      <c r="U743" s="449"/>
      <c r="V743" s="449"/>
      <c r="W743" s="449"/>
      <c r="X743" s="449"/>
      <c r="Y743" s="449"/>
      <c r="Z743" s="449"/>
      <c r="AA743" s="449"/>
      <c r="AB743" s="449"/>
      <c r="AC743" s="382"/>
      <c r="AD743" s="382"/>
      <c r="AE743" s="382"/>
      <c r="AF743" s="382"/>
      <c r="AG743" s="382"/>
      <c r="AH743" s="382"/>
      <c r="AI743" s="382"/>
      <c r="AJ743" s="382"/>
      <c r="AK743" s="382"/>
      <c r="AL743" s="382"/>
      <c r="AM743" s="393"/>
      <c r="AN743" s="510"/>
      <c r="AT743" s="11"/>
      <c r="AU743" s="11"/>
      <c r="AV743" s="11"/>
      <c r="AW743" s="11"/>
      <c r="AX743" s="11"/>
      <c r="AY743" s="11"/>
      <c r="AZ743" s="11"/>
    </row>
    <row r="744" spans="1:81" s="410" customFormat="1">
      <c r="A744" s="393"/>
      <c r="B744" s="444"/>
      <c r="C744" s="726"/>
      <c r="D744" s="730"/>
      <c r="E744" s="449"/>
      <c r="F744" s="449"/>
      <c r="G744" s="449"/>
      <c r="H744" s="449"/>
      <c r="I744" s="449"/>
      <c r="J744" s="449"/>
      <c r="K744" s="449"/>
      <c r="L744" s="449"/>
      <c r="M744" s="449"/>
      <c r="N744" s="449"/>
      <c r="O744" s="449"/>
      <c r="P744" s="449"/>
      <c r="Q744" s="449"/>
      <c r="R744" s="449"/>
      <c r="S744" s="449"/>
      <c r="T744" s="449"/>
      <c r="U744" s="449"/>
      <c r="V744" s="449"/>
      <c r="W744" s="449"/>
      <c r="X744" s="449"/>
      <c r="Y744" s="449"/>
      <c r="Z744" s="449"/>
      <c r="AA744" s="449"/>
      <c r="AB744" s="449"/>
      <c r="AC744" s="382"/>
      <c r="AD744" s="382"/>
      <c r="AE744" s="382"/>
      <c r="AF744" s="382"/>
      <c r="AG744" s="382"/>
      <c r="AH744" s="382"/>
      <c r="AI744" s="382"/>
      <c r="AJ744" s="382"/>
      <c r="AK744" s="382"/>
      <c r="AL744" s="382"/>
      <c r="AM744" s="393"/>
      <c r="AN744" s="510"/>
      <c r="AT744" s="11"/>
      <c r="AU744" s="11"/>
      <c r="AV744" s="11"/>
      <c r="AW744" s="11"/>
      <c r="AX744" s="11"/>
      <c r="AY744" s="11"/>
      <c r="AZ744" s="11"/>
    </row>
    <row r="745" spans="1:81" s="410" customFormat="1">
      <c r="A745" s="393"/>
      <c r="B745" s="382"/>
      <c r="C745" s="726"/>
      <c r="D745" s="490" t="s">
        <v>22</v>
      </c>
      <c r="E745" s="2336" t="s">
        <v>2461</v>
      </c>
      <c r="F745" s="2336"/>
      <c r="G745" s="2336"/>
      <c r="H745" s="2336"/>
      <c r="I745" s="2336"/>
      <c r="J745" s="2336"/>
      <c r="K745" s="2336"/>
      <c r="L745" s="2336"/>
      <c r="M745" s="2336"/>
      <c r="N745" s="2336"/>
      <c r="O745" s="2336"/>
      <c r="P745" s="2336"/>
      <c r="Q745" s="2336"/>
      <c r="R745" s="2336"/>
      <c r="S745" s="2336"/>
      <c r="T745" s="2336"/>
      <c r="U745" s="2336"/>
      <c r="V745" s="2336"/>
      <c r="W745" s="2336"/>
      <c r="X745" s="2336"/>
      <c r="Y745" s="2336"/>
      <c r="Z745" s="2336"/>
      <c r="AA745" s="2336"/>
      <c r="AB745" s="2336"/>
      <c r="AC745" s="382"/>
      <c r="AD745" s="382"/>
      <c r="AE745" s="382"/>
      <c r="AF745" s="2337" t="s">
        <v>2126</v>
      </c>
      <c r="AG745" s="2337"/>
      <c r="AH745" s="2337"/>
      <c r="AI745" s="2337"/>
      <c r="AJ745" s="2337"/>
      <c r="AK745" s="2337"/>
      <c r="AL745" s="2337"/>
      <c r="AM745" s="393"/>
      <c r="AN745" s="510"/>
      <c r="AT745" s="11"/>
      <c r="AU745" s="11"/>
      <c r="AV745" s="11"/>
      <c r="AW745" s="11"/>
      <c r="AX745" s="11"/>
      <c r="AY745" s="11"/>
      <c r="AZ745" s="11"/>
    </row>
    <row r="746" spans="1:81" s="410" customFormat="1">
      <c r="A746" s="393"/>
      <c r="B746" s="382"/>
      <c r="C746" s="728"/>
      <c r="D746" s="490"/>
      <c r="E746" s="2336"/>
      <c r="F746" s="2336"/>
      <c r="G746" s="2336"/>
      <c r="H746" s="2336"/>
      <c r="I746" s="2336"/>
      <c r="J746" s="2336"/>
      <c r="K746" s="2336"/>
      <c r="L746" s="2336"/>
      <c r="M746" s="2336"/>
      <c r="N746" s="2336"/>
      <c r="O746" s="2336"/>
      <c r="P746" s="2336"/>
      <c r="Q746" s="2336"/>
      <c r="R746" s="2336"/>
      <c r="S746" s="2336"/>
      <c r="T746" s="2336"/>
      <c r="U746" s="2336"/>
      <c r="V746" s="2336"/>
      <c r="W746" s="2336"/>
      <c r="X746" s="2336"/>
      <c r="Y746" s="2336"/>
      <c r="Z746" s="2336"/>
      <c r="AA746" s="2336"/>
      <c r="AB746" s="2336"/>
      <c r="AC746" s="382"/>
      <c r="AD746" s="382"/>
      <c r="AE746" s="382"/>
      <c r="AF746" s="382"/>
      <c r="AG746" s="382"/>
      <c r="AH746" s="382"/>
      <c r="AI746" s="382"/>
      <c r="AJ746" s="382"/>
      <c r="AK746" s="382"/>
      <c r="AL746" s="382"/>
      <c r="AM746" s="393"/>
      <c r="AN746" s="510"/>
      <c r="AT746" s="11"/>
      <c r="AU746" s="11"/>
      <c r="AV746" s="11"/>
      <c r="AW746" s="11"/>
      <c r="AX746" s="11"/>
      <c r="AY746" s="11"/>
      <c r="AZ746" s="11"/>
    </row>
    <row r="747" spans="1:81" s="410" customFormat="1">
      <c r="A747" s="393"/>
      <c r="B747" s="444"/>
      <c r="C747" s="726"/>
      <c r="D747" s="490"/>
      <c r="E747" s="449"/>
      <c r="F747" s="449"/>
      <c r="G747" s="449"/>
      <c r="H747" s="449"/>
      <c r="I747" s="449"/>
      <c r="J747" s="449"/>
      <c r="K747" s="449"/>
      <c r="L747" s="449"/>
      <c r="M747" s="449"/>
      <c r="N747" s="449"/>
      <c r="O747" s="449"/>
      <c r="P747" s="449"/>
      <c r="Q747" s="449"/>
      <c r="R747" s="449"/>
      <c r="S747" s="449"/>
      <c r="T747" s="449"/>
      <c r="U747" s="449"/>
      <c r="V747" s="449"/>
      <c r="W747" s="449"/>
      <c r="X747" s="449"/>
      <c r="Y747" s="449"/>
      <c r="Z747" s="449"/>
      <c r="AA747" s="449"/>
      <c r="AB747" s="449"/>
      <c r="AC747" s="382"/>
      <c r="AD747" s="382"/>
      <c r="AE747" s="382"/>
      <c r="AF747" s="382"/>
      <c r="AG747" s="382"/>
      <c r="AH747" s="382"/>
      <c r="AI747" s="382"/>
      <c r="AJ747" s="382"/>
      <c r="AK747" s="382"/>
      <c r="AL747" s="382"/>
      <c r="AM747" s="393"/>
      <c r="AN747" s="510"/>
      <c r="AT747" s="11"/>
      <c r="AU747" s="11"/>
      <c r="AV747" s="11"/>
      <c r="AW747" s="11"/>
      <c r="AX747" s="11"/>
      <c r="AY747" s="11"/>
      <c r="AZ747" s="11"/>
    </row>
    <row r="748" spans="1:81" s="410" customFormat="1" ht="12.75" customHeight="1">
      <c r="A748" s="393"/>
      <c r="B748" s="382"/>
      <c r="C748" s="726"/>
      <c r="D748" s="490" t="s">
        <v>27</v>
      </c>
      <c r="E748" s="2336" t="s">
        <v>2462</v>
      </c>
      <c r="F748" s="2336"/>
      <c r="G748" s="2336"/>
      <c r="H748" s="2336"/>
      <c r="I748" s="2336"/>
      <c r="J748" s="2336"/>
      <c r="K748" s="2336"/>
      <c r="L748" s="2336"/>
      <c r="M748" s="2336"/>
      <c r="N748" s="2336"/>
      <c r="O748" s="2336"/>
      <c r="P748" s="2336"/>
      <c r="Q748" s="2336"/>
      <c r="R748" s="2336"/>
      <c r="S748" s="2336"/>
      <c r="T748" s="2336"/>
      <c r="U748" s="2336"/>
      <c r="V748" s="2336"/>
      <c r="W748" s="2336"/>
      <c r="X748" s="2336"/>
      <c r="Y748" s="2336"/>
      <c r="Z748" s="2336"/>
      <c r="AA748" s="2336"/>
      <c r="AB748" s="2336"/>
      <c r="AC748" s="382"/>
      <c r="AD748" s="382"/>
      <c r="AE748" s="382"/>
      <c r="AF748" s="2337" t="s">
        <v>2414</v>
      </c>
      <c r="AG748" s="2337"/>
      <c r="AH748" s="2337"/>
      <c r="AI748" s="2337"/>
      <c r="AJ748" s="2337"/>
      <c r="AK748" s="2337"/>
      <c r="AL748" s="2337"/>
      <c r="AM748" s="393"/>
      <c r="AN748" s="510"/>
      <c r="AT748" s="11"/>
      <c r="AU748" s="11"/>
      <c r="AV748" s="11"/>
      <c r="AW748" s="11"/>
      <c r="AX748" s="11"/>
      <c r="AY748" s="11"/>
      <c r="AZ748" s="11"/>
    </row>
    <row r="749" spans="1:81" s="410" customFormat="1">
      <c r="A749" s="393"/>
      <c r="B749" s="382"/>
      <c r="C749" s="728"/>
      <c r="D749" s="382"/>
      <c r="E749" s="2336"/>
      <c r="F749" s="2336"/>
      <c r="G749" s="2336"/>
      <c r="H749" s="2336"/>
      <c r="I749" s="2336"/>
      <c r="J749" s="2336"/>
      <c r="K749" s="2336"/>
      <c r="L749" s="2336"/>
      <c r="M749" s="2336"/>
      <c r="N749" s="2336"/>
      <c r="O749" s="2336"/>
      <c r="P749" s="2336"/>
      <c r="Q749" s="2336"/>
      <c r="R749" s="2336"/>
      <c r="S749" s="2336"/>
      <c r="T749" s="2336"/>
      <c r="U749" s="2336"/>
      <c r="V749" s="2336"/>
      <c r="W749" s="2336"/>
      <c r="X749" s="2336"/>
      <c r="Y749" s="2336"/>
      <c r="Z749" s="2336"/>
      <c r="AA749" s="2336"/>
      <c r="AB749" s="2336"/>
      <c r="AC749" s="382"/>
      <c r="AD749" s="382"/>
      <c r="AE749" s="382"/>
      <c r="AF749" s="382"/>
      <c r="AG749" s="382"/>
      <c r="AH749" s="382"/>
      <c r="AI749" s="382"/>
      <c r="AJ749" s="382"/>
      <c r="AK749" s="382"/>
      <c r="AL749" s="382"/>
      <c r="AM749" s="393"/>
      <c r="AN749" s="510"/>
      <c r="AT749" s="11"/>
      <c r="AU749" s="11"/>
      <c r="AV749" s="11"/>
      <c r="AW749" s="11"/>
      <c r="AX749" s="11"/>
      <c r="AY749" s="11"/>
      <c r="AZ749" s="11"/>
    </row>
    <row r="750" spans="1:81" s="410" customFormat="1">
      <c r="A750" s="393"/>
      <c r="B750" s="382"/>
      <c r="C750" s="728"/>
      <c r="D750" s="382"/>
      <c r="E750" s="1153"/>
      <c r="F750" s="1153"/>
      <c r="G750" s="1153"/>
      <c r="H750" s="1153"/>
      <c r="I750" s="1153"/>
      <c r="J750" s="1153"/>
      <c r="K750" s="1153"/>
      <c r="L750" s="1153"/>
      <c r="M750" s="1153"/>
      <c r="N750" s="1153"/>
      <c r="O750" s="1153"/>
      <c r="P750" s="1153"/>
      <c r="Q750" s="1153"/>
      <c r="R750" s="1153"/>
      <c r="S750" s="1153"/>
      <c r="T750" s="1153"/>
      <c r="U750" s="1153"/>
      <c r="V750" s="1153"/>
      <c r="W750" s="1153"/>
      <c r="X750" s="1153"/>
      <c r="Y750" s="1153"/>
      <c r="Z750" s="1153"/>
      <c r="AA750" s="1153"/>
      <c r="AB750" s="1153"/>
      <c r="AC750" s="382"/>
      <c r="AD750" s="382"/>
      <c r="AE750" s="382"/>
      <c r="AF750" s="382"/>
      <c r="AG750" s="382"/>
      <c r="AH750" s="382"/>
      <c r="AI750" s="382"/>
      <c r="AJ750" s="382"/>
      <c r="AK750" s="382"/>
      <c r="AL750" s="382"/>
      <c r="AM750" s="393"/>
      <c r="AN750" s="510"/>
      <c r="AT750" s="11"/>
      <c r="AU750" s="11"/>
      <c r="AV750" s="11"/>
      <c r="AW750" s="11"/>
      <c r="AX750" s="11"/>
      <c r="AY750" s="11"/>
      <c r="AZ750" s="11"/>
    </row>
    <row r="751" spans="1:81" s="410" customFormat="1" ht="12.75" customHeight="1">
      <c r="A751" s="393"/>
      <c r="B751" s="382"/>
      <c r="C751" s="728"/>
      <c r="D751" s="382" t="s">
        <v>2400</v>
      </c>
      <c r="E751" s="1167"/>
      <c r="F751" s="1167"/>
      <c r="G751" s="1167"/>
      <c r="H751" s="2338" t="s">
        <v>829</v>
      </c>
      <c r="I751" s="2338"/>
      <c r="J751" s="1153"/>
      <c r="K751" s="1153"/>
      <c r="L751" s="1153"/>
      <c r="M751" s="1153"/>
      <c r="N751" s="1153"/>
      <c r="O751" s="1153"/>
      <c r="P751" s="1153"/>
      <c r="Q751" s="1153"/>
      <c r="R751" s="1153"/>
      <c r="S751" s="1153"/>
      <c r="T751" s="1153"/>
      <c r="U751" s="1153"/>
      <c r="V751" s="1153"/>
      <c r="W751" s="1153"/>
      <c r="X751" s="1153"/>
      <c r="Y751" s="1153"/>
      <c r="Z751" s="1153"/>
      <c r="AA751" s="1153"/>
      <c r="AB751" s="1153"/>
      <c r="AC751" s="382"/>
      <c r="AD751" s="382"/>
      <c r="AE751" s="382"/>
      <c r="AF751" s="382"/>
      <c r="AG751" s="382"/>
      <c r="AH751" s="382"/>
      <c r="AI751" s="382"/>
      <c r="AJ751" s="382"/>
      <c r="AK751" s="382"/>
      <c r="AL751" s="382"/>
      <c r="AM751" s="393"/>
      <c r="AN751" s="510"/>
      <c r="AT751" s="11"/>
      <c r="AU751" s="11"/>
      <c r="AV751" s="11"/>
      <c r="AW751" s="11"/>
      <c r="AX751" s="11"/>
      <c r="AY751" s="11"/>
      <c r="AZ751" s="11"/>
    </row>
    <row r="752" spans="1:81" s="410" customFormat="1">
      <c r="A752" s="393"/>
      <c r="B752" s="382"/>
      <c r="C752" s="728"/>
      <c r="D752" s="382"/>
      <c r="E752" s="1153"/>
      <c r="F752" s="1153"/>
      <c r="G752" s="1153"/>
      <c r="H752" s="1153"/>
      <c r="I752" s="1153"/>
      <c r="J752" s="1153"/>
      <c r="K752" s="1153"/>
      <c r="L752" s="1153"/>
      <c r="M752" s="1153"/>
      <c r="N752" s="1153"/>
      <c r="O752" s="1153"/>
      <c r="P752" s="1153"/>
      <c r="Q752" s="1153"/>
      <c r="R752" s="1153"/>
      <c r="S752" s="1153"/>
      <c r="T752" s="1153"/>
      <c r="U752" s="1153"/>
      <c r="V752" s="1153"/>
      <c r="W752" s="1153"/>
      <c r="X752" s="1153"/>
      <c r="Y752" s="1153"/>
      <c r="Z752" s="1153"/>
      <c r="AA752" s="1153"/>
      <c r="AB752" s="1153"/>
      <c r="AC752" s="382"/>
      <c r="AD752" s="382"/>
      <c r="AE752" s="382"/>
      <c r="AF752" s="382"/>
      <c r="AG752" s="382"/>
      <c r="AH752" s="382"/>
      <c r="AI752" s="382"/>
      <c r="AJ752" s="382"/>
      <c r="AK752" s="382"/>
      <c r="AL752" s="382"/>
      <c r="AM752" s="393"/>
      <c r="AN752" s="510"/>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10" customFormat="1">
      <c r="A753" s="440"/>
      <c r="B753" s="436"/>
      <c r="C753" s="732"/>
      <c r="D753" s="436"/>
      <c r="E753" s="743"/>
      <c r="F753" s="743"/>
      <c r="G753" s="743"/>
      <c r="H753" s="743"/>
      <c r="I753" s="743"/>
      <c r="J753" s="743"/>
      <c r="K753" s="743"/>
      <c r="L753" s="743"/>
      <c r="M753" s="743"/>
      <c r="N753" s="743"/>
      <c r="O753" s="743"/>
      <c r="P753" s="743"/>
      <c r="Q753" s="743"/>
      <c r="R753" s="743"/>
      <c r="S753" s="743"/>
      <c r="T753" s="743"/>
      <c r="U753" s="743"/>
      <c r="V753" s="492"/>
      <c r="W753" s="492"/>
      <c r="X753" s="492"/>
      <c r="Y753" s="733"/>
      <c r="Z753" s="733"/>
      <c r="AA753" s="733"/>
      <c r="AB753" s="436"/>
      <c r="AC753" s="436"/>
      <c r="AD753" s="436"/>
      <c r="AE753" s="436"/>
      <c r="AF753" s="436"/>
      <c r="AG753" s="436"/>
      <c r="AH753" s="436"/>
      <c r="AI753" s="405" t="s">
        <v>2463</v>
      </c>
      <c r="AJ753" s="2339">
        <f>VLOOKUP($H$751,$AO$679:$AP$681,2,FALSE)</f>
        <v>0</v>
      </c>
      <c r="AK753" s="2340"/>
      <c r="AL753" s="430"/>
      <c r="AM753" s="393"/>
      <c r="AN753" s="510"/>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10" customFormat="1" ht="12.75" customHeight="1">
      <c r="A754" s="393"/>
      <c r="B754" s="382"/>
      <c r="C754" s="728"/>
      <c r="D754" s="382"/>
      <c r="E754" s="382"/>
      <c r="F754" s="382"/>
      <c r="G754" s="382"/>
      <c r="H754" s="382"/>
      <c r="I754" s="382"/>
      <c r="J754" s="1153"/>
      <c r="K754" s="1153"/>
      <c r="L754" s="1153"/>
      <c r="M754" s="1153"/>
      <c r="N754" s="382"/>
      <c r="O754" s="382"/>
      <c r="P754" s="382"/>
      <c r="Q754" s="382"/>
      <c r="R754" s="382"/>
      <c r="S754" s="382"/>
      <c r="T754" s="382"/>
      <c r="U754" s="382"/>
      <c r="V754" s="382"/>
      <c r="W754" s="382"/>
      <c r="X754" s="382"/>
      <c r="Y754" s="382"/>
      <c r="Z754" s="382"/>
      <c r="AA754" s="382"/>
      <c r="AB754" s="382"/>
      <c r="AC754" s="382"/>
      <c r="AD754" s="382"/>
      <c r="AE754" s="382"/>
      <c r="AF754" s="382"/>
      <c r="AG754" s="382"/>
      <c r="AH754" s="382"/>
      <c r="AI754" s="382"/>
      <c r="AJ754" s="382"/>
      <c r="AK754" s="382"/>
      <c r="AL754" s="382"/>
      <c r="AM754" s="393"/>
      <c r="AN754" s="510"/>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10" customFormat="1" ht="12.75" customHeight="1">
      <c r="A755" s="393"/>
      <c r="B755" s="382"/>
      <c r="C755" s="385" t="s">
        <v>2464</v>
      </c>
      <c r="D755" s="382"/>
      <c r="E755" s="382"/>
      <c r="F755" s="382"/>
      <c r="G755" s="382"/>
      <c r="H755" s="382"/>
      <c r="I755" s="382"/>
      <c r="J755" s="382"/>
      <c r="K755" s="382"/>
      <c r="L755" s="382"/>
      <c r="M755" s="382"/>
      <c r="N755" s="382"/>
      <c r="O755" s="382"/>
      <c r="P755" s="382"/>
      <c r="Q755" s="382"/>
      <c r="R755" s="382"/>
      <c r="S755" s="382"/>
      <c r="T755" s="382"/>
      <c r="U755" s="382"/>
      <c r="V755" s="382"/>
      <c r="W755" s="382"/>
      <c r="X755" s="382"/>
      <c r="Y755" s="382"/>
      <c r="Z755" s="382"/>
      <c r="AA755" s="382"/>
      <c r="AB755" s="382"/>
      <c r="AC755" s="382"/>
      <c r="AD755" s="382"/>
      <c r="AE755" s="382"/>
      <c r="AF755" s="382"/>
      <c r="AG755" s="382"/>
      <c r="AH755" s="382"/>
      <c r="AI755" s="382"/>
      <c r="AJ755" s="382"/>
      <c r="AK755" s="382"/>
      <c r="AL755" s="382"/>
      <c r="AM755" s="393"/>
      <c r="AN755" s="510"/>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10" customFormat="1">
      <c r="A756" s="393"/>
      <c r="B756" s="444"/>
      <c r="C756" s="746"/>
      <c r="D756" s="444"/>
      <c r="E756" s="444"/>
      <c r="F756" s="382"/>
      <c r="G756" s="382"/>
      <c r="H756" s="444"/>
      <c r="I756" s="444"/>
      <c r="J756" s="444"/>
      <c r="K756" s="444"/>
      <c r="L756" s="444"/>
      <c r="M756" s="444"/>
      <c r="N756" s="444"/>
      <c r="O756" s="444"/>
      <c r="P756" s="444"/>
      <c r="Q756" s="444"/>
      <c r="R756" s="444"/>
      <c r="S756" s="444"/>
      <c r="T756" s="382"/>
      <c r="U756" s="382"/>
      <c r="V756" s="382"/>
      <c r="W756" s="382"/>
      <c r="X756" s="430"/>
      <c r="Y756" s="430"/>
      <c r="Z756" s="430"/>
      <c r="AA756" s="430"/>
      <c r="AB756" s="430"/>
      <c r="AC756" s="382"/>
      <c r="AD756" s="382"/>
      <c r="AE756" s="382"/>
      <c r="AF756" s="382"/>
      <c r="AG756" s="382"/>
      <c r="AH756" s="382"/>
      <c r="AI756" s="382"/>
      <c r="AJ756" s="382"/>
      <c r="AK756" s="382"/>
      <c r="AL756" s="382"/>
      <c r="AM756" s="393"/>
      <c r="AN756" s="510"/>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10" customFormat="1">
      <c r="A757" s="393"/>
      <c r="B757" s="382"/>
      <c r="C757" s="726"/>
      <c r="D757" s="490" t="s">
        <v>22</v>
      </c>
      <c r="E757" s="2336" t="s">
        <v>2465</v>
      </c>
      <c r="F757" s="2336"/>
      <c r="G757" s="2336"/>
      <c r="H757" s="2336"/>
      <c r="I757" s="2336"/>
      <c r="J757" s="2336"/>
      <c r="K757" s="2336"/>
      <c r="L757" s="2336"/>
      <c r="M757" s="2336"/>
      <c r="N757" s="2336"/>
      <c r="O757" s="2336"/>
      <c r="P757" s="2336"/>
      <c r="Q757" s="2336"/>
      <c r="R757" s="2336"/>
      <c r="S757" s="2336"/>
      <c r="T757" s="2336"/>
      <c r="U757" s="2336"/>
      <c r="V757" s="2336"/>
      <c r="W757" s="2336"/>
      <c r="X757" s="2336"/>
      <c r="Y757" s="2336"/>
      <c r="Z757" s="2336"/>
      <c r="AA757" s="2336"/>
      <c r="AB757" s="2336"/>
      <c r="AC757" s="382"/>
      <c r="AD757" s="382"/>
      <c r="AE757" s="382"/>
      <c r="AF757" s="2337" t="s">
        <v>2126</v>
      </c>
      <c r="AG757" s="2337"/>
      <c r="AH757" s="2337"/>
      <c r="AI757" s="2337"/>
      <c r="AJ757" s="2337"/>
      <c r="AK757" s="2337"/>
      <c r="AL757" s="2337"/>
      <c r="AM757" s="393"/>
      <c r="AN757" s="510"/>
      <c r="AT757" s="11"/>
      <c r="AU757" s="11"/>
      <c r="AV757" s="11"/>
      <c r="AW757" s="11"/>
      <c r="AX757" s="11"/>
      <c r="AY757" s="11"/>
      <c r="AZ757" s="11"/>
    </row>
    <row r="758" spans="1:81" s="410" customFormat="1">
      <c r="A758" s="393"/>
      <c r="B758" s="382"/>
      <c r="C758" s="726"/>
      <c r="D758" s="490"/>
      <c r="E758" s="2336"/>
      <c r="F758" s="2336"/>
      <c r="G758" s="2336"/>
      <c r="H758" s="2336"/>
      <c r="I758" s="2336"/>
      <c r="J758" s="2336"/>
      <c r="K758" s="2336"/>
      <c r="L758" s="2336"/>
      <c r="M758" s="2336"/>
      <c r="N758" s="2336"/>
      <c r="O758" s="2336"/>
      <c r="P758" s="2336"/>
      <c r="Q758" s="2336"/>
      <c r="R758" s="2336"/>
      <c r="S758" s="2336"/>
      <c r="T758" s="2336"/>
      <c r="U758" s="2336"/>
      <c r="V758" s="2336"/>
      <c r="W758" s="2336"/>
      <c r="X758" s="2336"/>
      <c r="Y758" s="2336"/>
      <c r="Z758" s="2336"/>
      <c r="AA758" s="2336"/>
      <c r="AB758" s="2336"/>
      <c r="AC758" s="382"/>
      <c r="AD758" s="382"/>
      <c r="AE758" s="382"/>
      <c r="AF758" s="1149"/>
      <c r="AG758" s="1149"/>
      <c r="AH758" s="1149"/>
      <c r="AI758" s="1149"/>
      <c r="AJ758" s="1149"/>
      <c r="AK758" s="1149"/>
      <c r="AL758" s="1149"/>
      <c r="AM758" s="393"/>
      <c r="AN758" s="510"/>
      <c r="AT758" s="11"/>
      <c r="AU758" s="11"/>
      <c r="AV758" s="11"/>
      <c r="AW758" s="11"/>
      <c r="AX758" s="11"/>
      <c r="AY758" s="11"/>
      <c r="AZ758" s="11"/>
    </row>
    <row r="759" spans="1:81" s="410" customFormat="1">
      <c r="A759" s="393"/>
      <c r="B759" s="382"/>
      <c r="C759" s="728"/>
      <c r="D759" s="490"/>
      <c r="E759" s="2336"/>
      <c r="F759" s="2336"/>
      <c r="G759" s="2336"/>
      <c r="H759" s="2336"/>
      <c r="I759" s="2336"/>
      <c r="J759" s="2336"/>
      <c r="K759" s="2336"/>
      <c r="L759" s="2336"/>
      <c r="M759" s="2336"/>
      <c r="N759" s="2336"/>
      <c r="O759" s="2336"/>
      <c r="P759" s="2336"/>
      <c r="Q759" s="2336"/>
      <c r="R759" s="2336"/>
      <c r="S759" s="2336"/>
      <c r="T759" s="2336"/>
      <c r="U759" s="2336"/>
      <c r="V759" s="2336"/>
      <c r="W759" s="2336"/>
      <c r="X759" s="2336"/>
      <c r="Y759" s="2336"/>
      <c r="Z759" s="2336"/>
      <c r="AA759" s="2336"/>
      <c r="AB759" s="2336"/>
      <c r="AC759" s="382"/>
      <c r="AD759" s="382"/>
      <c r="AE759" s="382"/>
      <c r="AF759" s="382"/>
      <c r="AG759" s="382"/>
      <c r="AH759" s="382"/>
      <c r="AI759" s="382"/>
      <c r="AJ759" s="382"/>
      <c r="AK759" s="382"/>
      <c r="AL759" s="382"/>
      <c r="AM759" s="393"/>
      <c r="AN759" s="510"/>
    </row>
    <row r="760" spans="1:81" s="410" customFormat="1" ht="12.75" customHeight="1">
      <c r="A760" s="393"/>
      <c r="B760" s="382"/>
      <c r="C760" s="728"/>
      <c r="D760" s="490"/>
      <c r="E760" s="2336"/>
      <c r="F760" s="2336"/>
      <c r="G760" s="2336"/>
      <c r="H760" s="2336"/>
      <c r="I760" s="2336"/>
      <c r="J760" s="2336"/>
      <c r="K760" s="2336"/>
      <c r="L760" s="2336"/>
      <c r="M760" s="2336"/>
      <c r="N760" s="2336"/>
      <c r="O760" s="2336"/>
      <c r="P760" s="2336"/>
      <c r="Q760" s="2336"/>
      <c r="R760" s="2336"/>
      <c r="S760" s="2336"/>
      <c r="T760" s="2336"/>
      <c r="U760" s="2336"/>
      <c r="V760" s="2336"/>
      <c r="W760" s="2336"/>
      <c r="X760" s="2336"/>
      <c r="Y760" s="2336"/>
      <c r="Z760" s="2336"/>
      <c r="AA760" s="2336"/>
      <c r="AB760" s="2336"/>
      <c r="AC760" s="382"/>
      <c r="AD760" s="382"/>
      <c r="AE760" s="382"/>
      <c r="AF760" s="382"/>
      <c r="AG760" s="382"/>
      <c r="AH760" s="382"/>
      <c r="AI760" s="382"/>
      <c r="AJ760" s="382"/>
      <c r="AK760" s="382"/>
      <c r="AL760" s="382"/>
      <c r="AM760" s="393"/>
      <c r="AN760" s="380"/>
      <c r="AO760" s="11"/>
    </row>
    <row r="761" spans="1:81" s="410" customFormat="1">
      <c r="A761" s="1165"/>
      <c r="B761" s="430"/>
      <c r="C761" s="726"/>
      <c r="D761" s="490"/>
      <c r="E761" s="740"/>
      <c r="F761" s="740"/>
      <c r="G761" s="740"/>
      <c r="H761" s="740"/>
      <c r="I761" s="740"/>
      <c r="J761" s="740"/>
      <c r="K761" s="740"/>
      <c r="L761" s="740"/>
      <c r="M761" s="740"/>
      <c r="N761" s="740"/>
      <c r="O761" s="740"/>
      <c r="P761" s="740"/>
      <c r="Q761" s="740"/>
      <c r="R761" s="740"/>
      <c r="S761" s="740"/>
      <c r="T761" s="740"/>
      <c r="U761" s="740"/>
      <c r="V761" s="740"/>
      <c r="W761" s="740"/>
      <c r="X761" s="740"/>
      <c r="Y761" s="740"/>
      <c r="Z761" s="740"/>
      <c r="AA761" s="740"/>
      <c r="AB761" s="740"/>
      <c r="AC761" s="382"/>
      <c r="AD761" s="382"/>
      <c r="AE761" s="382"/>
      <c r="AF761" s="382"/>
      <c r="AG761" s="382"/>
      <c r="AH761" s="382"/>
      <c r="AI761" s="382"/>
      <c r="AJ761" s="382"/>
      <c r="AK761" s="382"/>
      <c r="AL761" s="382"/>
      <c r="AM761" s="393"/>
      <c r="AN761" s="510"/>
      <c r="AO761" s="23"/>
      <c r="AP761" s="11"/>
    </row>
    <row r="762" spans="1:81" s="410" customFormat="1">
      <c r="A762" s="393"/>
      <c r="B762" s="382"/>
      <c r="C762" s="726"/>
      <c r="D762" s="490" t="s">
        <v>27</v>
      </c>
      <c r="E762" s="2336" t="s">
        <v>2466</v>
      </c>
      <c r="F762" s="2336"/>
      <c r="G762" s="2336"/>
      <c r="H762" s="2336"/>
      <c r="I762" s="2336"/>
      <c r="J762" s="2336"/>
      <c r="K762" s="2336"/>
      <c r="L762" s="2336"/>
      <c r="M762" s="2336"/>
      <c r="N762" s="2336"/>
      <c r="O762" s="2336"/>
      <c r="P762" s="2336"/>
      <c r="Q762" s="2336"/>
      <c r="R762" s="2336"/>
      <c r="S762" s="2336"/>
      <c r="T762" s="2336"/>
      <c r="U762" s="2336"/>
      <c r="V762" s="2336"/>
      <c r="W762" s="2336"/>
      <c r="X762" s="2336"/>
      <c r="Y762" s="2336"/>
      <c r="Z762" s="2336"/>
      <c r="AA762" s="2336"/>
      <c r="AB762" s="1146"/>
      <c r="AC762" s="382"/>
      <c r="AD762" s="382"/>
      <c r="AE762" s="382"/>
      <c r="AF762" s="2337" t="s">
        <v>2414</v>
      </c>
      <c r="AG762" s="2337"/>
      <c r="AH762" s="2337"/>
      <c r="AI762" s="2337"/>
      <c r="AJ762" s="2337"/>
      <c r="AK762" s="2337"/>
      <c r="AL762" s="2337"/>
      <c r="AM762" s="393"/>
      <c r="AN762" s="510"/>
      <c r="AO762" s="23"/>
      <c r="AP762" s="11"/>
    </row>
    <row r="763" spans="1:81" s="410" customFormat="1">
      <c r="A763" s="393"/>
      <c r="B763" s="382"/>
      <c r="C763" s="726"/>
      <c r="D763" s="490"/>
      <c r="E763" s="2336"/>
      <c r="F763" s="2336"/>
      <c r="G763" s="2336"/>
      <c r="H763" s="2336"/>
      <c r="I763" s="2336"/>
      <c r="J763" s="2336"/>
      <c r="K763" s="2336"/>
      <c r="L763" s="2336"/>
      <c r="M763" s="2336"/>
      <c r="N763" s="2336"/>
      <c r="O763" s="2336"/>
      <c r="P763" s="2336"/>
      <c r="Q763" s="2336"/>
      <c r="R763" s="2336"/>
      <c r="S763" s="2336"/>
      <c r="T763" s="2336"/>
      <c r="U763" s="2336"/>
      <c r="V763" s="2336"/>
      <c r="W763" s="2336"/>
      <c r="X763" s="2336"/>
      <c r="Y763" s="2336"/>
      <c r="Z763" s="2336"/>
      <c r="AA763" s="2336"/>
      <c r="AB763" s="1146"/>
      <c r="AC763" s="382"/>
      <c r="AD763" s="382"/>
      <c r="AE763" s="382"/>
      <c r="AF763" s="1149"/>
      <c r="AG763" s="1149"/>
      <c r="AH763" s="1149"/>
      <c r="AI763" s="1149"/>
      <c r="AJ763" s="1149"/>
      <c r="AK763" s="1149"/>
      <c r="AL763" s="1149"/>
      <c r="AM763" s="393"/>
      <c r="AN763" s="510"/>
      <c r="AO763" s="23"/>
      <c r="AP763" s="11"/>
    </row>
    <row r="764" spans="1:81" s="410" customFormat="1">
      <c r="A764" s="393"/>
      <c r="B764" s="382"/>
      <c r="C764" s="726"/>
      <c r="D764" s="382"/>
      <c r="E764" s="2336"/>
      <c r="F764" s="2336"/>
      <c r="G764" s="2336"/>
      <c r="H764" s="2336"/>
      <c r="I764" s="2336"/>
      <c r="J764" s="2336"/>
      <c r="K764" s="2336"/>
      <c r="L764" s="2336"/>
      <c r="M764" s="2336"/>
      <c r="N764" s="2336"/>
      <c r="O764" s="2336"/>
      <c r="P764" s="2336"/>
      <c r="Q764" s="2336"/>
      <c r="R764" s="2336"/>
      <c r="S764" s="2336"/>
      <c r="T764" s="2336"/>
      <c r="U764" s="2336"/>
      <c r="V764" s="2336"/>
      <c r="W764" s="2336"/>
      <c r="X764" s="2336"/>
      <c r="Y764" s="2336"/>
      <c r="Z764" s="2336"/>
      <c r="AA764" s="2336"/>
      <c r="AB764" s="1146"/>
      <c r="AC764" s="1149"/>
      <c r="AD764" s="1149"/>
      <c r="AE764" s="1149"/>
      <c r="AF764" s="1149"/>
      <c r="AG764" s="1149"/>
      <c r="AH764" s="1149"/>
      <c r="AI764" s="1149"/>
      <c r="AJ764" s="382"/>
      <c r="AK764" s="382"/>
      <c r="AL764" s="382"/>
      <c r="AM764" s="393"/>
      <c r="AN764" s="510"/>
      <c r="AO764" s="23"/>
      <c r="AP764" s="11"/>
    </row>
    <row r="765" spans="1:81" s="410" customFormat="1">
      <c r="A765" s="393"/>
      <c r="B765" s="382"/>
      <c r="C765" s="726"/>
      <c r="D765" s="382"/>
      <c r="E765" s="2336"/>
      <c r="F765" s="2336"/>
      <c r="G765" s="2336"/>
      <c r="H765" s="2336"/>
      <c r="I765" s="2336"/>
      <c r="J765" s="2336"/>
      <c r="K765" s="2336"/>
      <c r="L765" s="2336"/>
      <c r="M765" s="2336"/>
      <c r="N765" s="2336"/>
      <c r="O765" s="2336"/>
      <c r="P765" s="2336"/>
      <c r="Q765" s="2336"/>
      <c r="R765" s="2336"/>
      <c r="S765" s="2336"/>
      <c r="T765" s="2336"/>
      <c r="U765" s="2336"/>
      <c r="V765" s="2336"/>
      <c r="W765" s="2336"/>
      <c r="X765" s="2336"/>
      <c r="Y765" s="2336"/>
      <c r="Z765" s="2336"/>
      <c r="AA765" s="2336"/>
      <c r="AB765" s="1146"/>
      <c r="AC765" s="1149"/>
      <c r="AD765" s="1149"/>
      <c r="AE765" s="1149"/>
      <c r="AF765" s="1149"/>
      <c r="AG765" s="1149"/>
      <c r="AH765" s="1149"/>
      <c r="AI765" s="1149"/>
      <c r="AJ765" s="382"/>
      <c r="AK765" s="382"/>
      <c r="AL765" s="382"/>
      <c r="AM765" s="393"/>
      <c r="AN765" s="510"/>
      <c r="AO765" s="23"/>
      <c r="AP765" s="11"/>
    </row>
    <row r="766" spans="1:81" s="410" customFormat="1">
      <c r="A766" s="393"/>
      <c r="B766" s="382"/>
      <c r="C766" s="726"/>
      <c r="D766" s="382"/>
      <c r="E766" s="474"/>
      <c r="F766" s="474"/>
      <c r="G766" s="474"/>
      <c r="H766" s="474"/>
      <c r="I766" s="474"/>
      <c r="J766" s="474"/>
      <c r="K766" s="474"/>
      <c r="L766" s="474"/>
      <c r="M766" s="474"/>
      <c r="N766" s="474"/>
      <c r="O766" s="474"/>
      <c r="P766" s="474"/>
      <c r="Q766" s="474"/>
      <c r="R766" s="474"/>
      <c r="S766" s="474"/>
      <c r="T766" s="474"/>
      <c r="U766" s="474"/>
      <c r="V766" s="474"/>
      <c r="W766" s="474"/>
      <c r="X766" s="474"/>
      <c r="Y766" s="474"/>
      <c r="Z766" s="474"/>
      <c r="AA766" s="474"/>
      <c r="AB766" s="474"/>
      <c r="AC766" s="1149"/>
      <c r="AD766" s="1149"/>
      <c r="AE766" s="1149"/>
      <c r="AF766" s="1149"/>
      <c r="AG766" s="1149"/>
      <c r="AH766" s="1149"/>
      <c r="AI766" s="1149"/>
      <c r="AJ766" s="382"/>
      <c r="AK766" s="382"/>
      <c r="AL766" s="382"/>
      <c r="AM766" s="393"/>
      <c r="AN766" s="510"/>
    </row>
    <row r="767" spans="1:81" s="410" customFormat="1" ht="12.75" customHeight="1">
      <c r="A767" s="393"/>
      <c r="B767" s="382"/>
      <c r="C767" s="726"/>
      <c r="D767" s="382" t="s">
        <v>2400</v>
      </c>
      <c r="E767" s="1167"/>
      <c r="F767" s="1167"/>
      <c r="G767" s="1167"/>
      <c r="H767" s="2338" t="s">
        <v>22</v>
      </c>
      <c r="I767" s="2338"/>
      <c r="J767" s="474"/>
      <c r="K767" s="474"/>
      <c r="L767" s="474"/>
      <c r="M767" s="474"/>
      <c r="N767" s="474"/>
      <c r="O767" s="474"/>
      <c r="P767" s="474"/>
      <c r="Q767" s="474"/>
      <c r="R767" s="474"/>
      <c r="S767" s="474"/>
      <c r="T767" s="474"/>
      <c r="U767" s="474"/>
      <c r="V767" s="474"/>
      <c r="W767" s="474"/>
      <c r="X767" s="474"/>
      <c r="Y767" s="474"/>
      <c r="Z767" s="474"/>
      <c r="AA767" s="474"/>
      <c r="AB767" s="474"/>
      <c r="AC767" s="1149"/>
      <c r="AD767" s="1149"/>
      <c r="AE767" s="1149"/>
      <c r="AF767" s="1149"/>
      <c r="AG767" s="1149"/>
      <c r="AH767" s="1149"/>
      <c r="AI767" s="1149"/>
      <c r="AJ767" s="382"/>
      <c r="AK767" s="382"/>
      <c r="AL767" s="382"/>
      <c r="AM767" s="393"/>
      <c r="AN767" s="510"/>
    </row>
    <row r="768" spans="1:81" s="410" customFormat="1" ht="12.75" customHeight="1">
      <c r="A768" s="393"/>
      <c r="B768" s="382"/>
      <c r="C768" s="726"/>
      <c r="D768" s="382"/>
      <c r="E768" s="474"/>
      <c r="F768" s="474"/>
      <c r="G768" s="474"/>
      <c r="H768" s="474"/>
      <c r="I768" s="474"/>
      <c r="J768" s="474"/>
      <c r="K768" s="474"/>
      <c r="L768" s="474"/>
      <c r="M768" s="474"/>
      <c r="N768" s="474"/>
      <c r="O768" s="474"/>
      <c r="P768" s="474"/>
      <c r="Q768" s="474"/>
      <c r="R768" s="474"/>
      <c r="S768" s="474"/>
      <c r="T768" s="474"/>
      <c r="U768" s="474"/>
      <c r="V768" s="474"/>
      <c r="W768" s="474"/>
      <c r="X768" s="474"/>
      <c r="Y768" s="474"/>
      <c r="Z768" s="474"/>
      <c r="AA768" s="474"/>
      <c r="AB768" s="474"/>
      <c r="AC768" s="1149"/>
      <c r="AD768" s="1149"/>
      <c r="AE768" s="1149"/>
      <c r="AF768" s="1149"/>
      <c r="AG768" s="1149"/>
      <c r="AH768" s="1149"/>
      <c r="AI768" s="1149"/>
      <c r="AJ768" s="382"/>
      <c r="AK768" s="382"/>
      <c r="AL768" s="382"/>
      <c r="AM768" s="393"/>
      <c r="AN768" s="380"/>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10" customFormat="1">
      <c r="A769" s="440"/>
      <c r="B769" s="436"/>
      <c r="C769" s="738"/>
      <c r="D769" s="436"/>
      <c r="E769" s="747"/>
      <c r="F769" s="747"/>
      <c r="G769" s="747"/>
      <c r="H769" s="747"/>
      <c r="I769" s="747"/>
      <c r="J769" s="747"/>
      <c r="K769" s="747"/>
      <c r="L769" s="747"/>
      <c r="M769" s="747"/>
      <c r="N769" s="747"/>
      <c r="O769" s="747"/>
      <c r="P769" s="747"/>
      <c r="Q769" s="747"/>
      <c r="R769" s="747"/>
      <c r="S769" s="747"/>
      <c r="T769" s="747"/>
      <c r="U769" s="747"/>
      <c r="V769" s="747"/>
      <c r="W769" s="747"/>
      <c r="X769" s="747"/>
      <c r="Y769" s="747"/>
      <c r="Z769" s="747"/>
      <c r="AA769" s="747"/>
      <c r="AB769" s="513"/>
      <c r="AC769" s="513"/>
      <c r="AD769" s="513"/>
      <c r="AE769" s="513"/>
      <c r="AF769" s="513"/>
      <c r="AG769" s="513"/>
      <c r="AH769" s="436"/>
      <c r="AI769" s="405" t="s">
        <v>2467</v>
      </c>
      <c r="AJ769" s="2339">
        <f>VLOOKUP($H$767,$AO$693:$AP$695,2,FALSE)</f>
        <v>3</v>
      </c>
      <c r="AK769" s="2340"/>
      <c r="AL769" s="430"/>
      <c r="AM769" s="393"/>
      <c r="AN769" s="380"/>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10" customFormat="1" ht="12.75" customHeight="1">
      <c r="A770" s="470"/>
      <c r="B770" s="382"/>
      <c r="C770" s="728"/>
      <c r="D770" s="382"/>
      <c r="E770" s="382"/>
      <c r="F770" s="382"/>
      <c r="G770" s="382"/>
      <c r="H770" s="382"/>
      <c r="I770" s="382"/>
      <c r="J770" s="474"/>
      <c r="K770" s="474"/>
      <c r="L770" s="1153"/>
      <c r="M770" s="1153"/>
      <c r="N770" s="1153"/>
      <c r="O770" s="1153"/>
      <c r="P770" s="1153"/>
      <c r="Q770" s="1153"/>
      <c r="R770" s="1153"/>
      <c r="S770" s="1153"/>
      <c r="T770" s="1153"/>
      <c r="U770" s="1153"/>
      <c r="V770" s="449"/>
      <c r="W770" s="449"/>
      <c r="X770" s="449"/>
      <c r="Y770" s="449"/>
      <c r="Z770" s="1167"/>
      <c r="AA770" s="1167"/>
      <c r="AB770" s="1167"/>
      <c r="AC770" s="382"/>
      <c r="AD770" s="382"/>
      <c r="AE770" s="382"/>
      <c r="AF770" s="382"/>
      <c r="AG770" s="382"/>
      <c r="AH770" s="382"/>
      <c r="AI770" s="382"/>
      <c r="AJ770" s="382"/>
      <c r="AK770" s="382"/>
      <c r="AL770" s="382"/>
      <c r="AM770" s="393"/>
      <c r="AN770" s="380"/>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10" customFormat="1">
      <c r="A771" s="393"/>
      <c r="B771" s="382"/>
      <c r="C771" s="385" t="s">
        <v>2456</v>
      </c>
      <c r="D771" s="449"/>
      <c r="E771" s="382"/>
      <c r="F771" s="382"/>
      <c r="G771" s="382"/>
      <c r="H771" s="382"/>
      <c r="I771" s="382"/>
      <c r="J771" s="382"/>
      <c r="K771" s="382"/>
      <c r="L771" s="382"/>
      <c r="M771" s="382"/>
      <c r="N771" s="382"/>
      <c r="O771" s="382"/>
      <c r="P771" s="382"/>
      <c r="Q771" s="382"/>
      <c r="R771" s="382"/>
      <c r="S771" s="382"/>
      <c r="T771" s="382"/>
      <c r="U771" s="382"/>
      <c r="V771" s="382"/>
      <c r="W771" s="382"/>
      <c r="X771" s="382"/>
      <c r="Y771" s="382"/>
      <c r="Z771" s="382"/>
      <c r="AA771" s="382"/>
      <c r="AB771" s="382"/>
      <c r="AC771" s="382"/>
      <c r="AD771" s="382"/>
      <c r="AE771" s="382"/>
      <c r="AF771" s="382"/>
      <c r="AG771" s="382"/>
      <c r="AH771" s="382"/>
      <c r="AI771" s="382"/>
      <c r="AJ771" s="382"/>
      <c r="AK771" s="382"/>
      <c r="AL771" s="382"/>
      <c r="AM771" s="393"/>
      <c r="AN771" s="380"/>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10" customFormat="1">
      <c r="A772" s="393"/>
      <c r="B772" s="449"/>
      <c r="C772" s="382"/>
      <c r="D772" s="382"/>
      <c r="E772" s="449"/>
      <c r="F772" s="449"/>
      <c r="G772" s="449"/>
      <c r="H772" s="449"/>
      <c r="I772" s="449"/>
      <c r="J772" s="449"/>
      <c r="K772" s="449"/>
      <c r="L772" s="449"/>
      <c r="M772" s="449"/>
      <c r="N772" s="449"/>
      <c r="O772" s="449"/>
      <c r="P772" s="449"/>
      <c r="Q772" s="449"/>
      <c r="R772" s="449"/>
      <c r="S772" s="449"/>
      <c r="T772" s="449"/>
      <c r="U772" s="449"/>
      <c r="V772" s="449"/>
      <c r="W772" s="449"/>
      <c r="X772" s="449"/>
      <c r="Y772" s="449"/>
      <c r="Z772" s="449"/>
      <c r="AA772" s="449"/>
      <c r="AB772" s="449"/>
      <c r="AC772" s="449"/>
      <c r="AD772" s="449"/>
      <c r="AE772" s="449"/>
      <c r="AF772" s="449"/>
      <c r="AG772" s="449"/>
      <c r="AH772" s="449"/>
      <c r="AI772" s="382"/>
      <c r="AJ772" s="382"/>
      <c r="AK772" s="382"/>
      <c r="AL772" s="382"/>
      <c r="AM772" s="393"/>
      <c r="AN772" s="380"/>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10" customFormat="1">
      <c r="A773" s="393"/>
      <c r="B773" s="382"/>
      <c r="C773" s="726"/>
      <c r="D773" s="490" t="s">
        <v>22</v>
      </c>
      <c r="E773" s="2336" t="s">
        <v>2468</v>
      </c>
      <c r="F773" s="2336"/>
      <c r="G773" s="2336"/>
      <c r="H773" s="2336"/>
      <c r="I773" s="2336"/>
      <c r="J773" s="2336"/>
      <c r="K773" s="2336"/>
      <c r="L773" s="2336"/>
      <c r="M773" s="2336"/>
      <c r="N773" s="2336"/>
      <c r="O773" s="2336"/>
      <c r="P773" s="2336"/>
      <c r="Q773" s="2336"/>
      <c r="R773" s="2336"/>
      <c r="S773" s="2336"/>
      <c r="T773" s="2336"/>
      <c r="U773" s="2336"/>
      <c r="V773" s="2336"/>
      <c r="W773" s="2336"/>
      <c r="X773" s="2336"/>
      <c r="Y773" s="2336"/>
      <c r="Z773" s="2336"/>
      <c r="AA773" s="2336"/>
      <c r="AB773" s="2336"/>
      <c r="AC773" s="382"/>
      <c r="AD773" s="382"/>
      <c r="AE773" s="382"/>
      <c r="AF773" s="2337" t="s">
        <v>2414</v>
      </c>
      <c r="AG773" s="2337"/>
      <c r="AH773" s="2337"/>
      <c r="AI773" s="2337"/>
      <c r="AJ773" s="2337"/>
      <c r="AK773" s="2337"/>
      <c r="AL773" s="2337"/>
      <c r="AM773" s="393"/>
      <c r="AN773" s="380"/>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10" customFormat="1">
      <c r="A774" s="393"/>
      <c r="B774" s="382"/>
      <c r="C774" s="728"/>
      <c r="D774" s="490"/>
      <c r="E774" s="2336"/>
      <c r="F774" s="2336"/>
      <c r="G774" s="2336"/>
      <c r="H774" s="2336"/>
      <c r="I774" s="2336"/>
      <c r="J774" s="2336"/>
      <c r="K774" s="2336"/>
      <c r="L774" s="2336"/>
      <c r="M774" s="2336"/>
      <c r="N774" s="2336"/>
      <c r="O774" s="2336"/>
      <c r="P774" s="2336"/>
      <c r="Q774" s="2336"/>
      <c r="R774" s="2336"/>
      <c r="S774" s="2336"/>
      <c r="T774" s="2336"/>
      <c r="U774" s="2336"/>
      <c r="V774" s="2336"/>
      <c r="W774" s="2336"/>
      <c r="X774" s="2336"/>
      <c r="Y774" s="2336"/>
      <c r="Z774" s="2336"/>
      <c r="AA774" s="2336"/>
      <c r="AB774" s="2336"/>
      <c r="AC774" s="382"/>
      <c r="AD774" s="382"/>
      <c r="AE774" s="382"/>
      <c r="AF774" s="382"/>
      <c r="AG774" s="382"/>
      <c r="AH774" s="382"/>
      <c r="AI774" s="382"/>
      <c r="AJ774" s="382"/>
      <c r="AK774" s="382"/>
      <c r="AL774" s="382"/>
      <c r="AM774" s="393"/>
      <c r="AN774" s="380"/>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10" customFormat="1">
      <c r="A775" s="393"/>
      <c r="B775" s="449"/>
      <c r="C775" s="734"/>
      <c r="D775" s="490"/>
      <c r="E775" s="449"/>
      <c r="F775" s="449"/>
      <c r="G775" s="449"/>
      <c r="H775" s="449"/>
      <c r="I775" s="449"/>
      <c r="J775" s="449"/>
      <c r="K775" s="449"/>
      <c r="L775" s="449"/>
      <c r="M775" s="449"/>
      <c r="N775" s="449"/>
      <c r="O775" s="449"/>
      <c r="P775" s="449"/>
      <c r="Q775" s="449"/>
      <c r="R775" s="449"/>
      <c r="S775" s="449"/>
      <c r="T775" s="449"/>
      <c r="U775" s="449"/>
      <c r="V775" s="449"/>
      <c r="W775" s="449"/>
      <c r="X775" s="449"/>
      <c r="Y775" s="449"/>
      <c r="Z775" s="449"/>
      <c r="AA775" s="449"/>
      <c r="AB775" s="449"/>
      <c r="AC775" s="382"/>
      <c r="AD775" s="382"/>
      <c r="AE775" s="449"/>
      <c r="AF775" s="449"/>
      <c r="AG775" s="449"/>
      <c r="AH775" s="449"/>
      <c r="AI775" s="449"/>
      <c r="AJ775" s="449"/>
      <c r="AK775" s="382"/>
      <c r="AL775" s="382"/>
      <c r="AM775" s="393"/>
      <c r="AN775" s="380"/>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10" customFormat="1">
      <c r="A776" s="470"/>
      <c r="B776" s="382"/>
      <c r="C776" s="726"/>
      <c r="D776" s="490" t="s">
        <v>27</v>
      </c>
      <c r="E776" s="2336" t="s">
        <v>2469</v>
      </c>
      <c r="F776" s="2336"/>
      <c r="G776" s="2336"/>
      <c r="H776" s="2336"/>
      <c r="I776" s="2336"/>
      <c r="J776" s="2336"/>
      <c r="K776" s="2336"/>
      <c r="L776" s="2336"/>
      <c r="M776" s="2336"/>
      <c r="N776" s="2336"/>
      <c r="O776" s="2336"/>
      <c r="P776" s="2336"/>
      <c r="Q776" s="2336"/>
      <c r="R776" s="2336"/>
      <c r="S776" s="2336"/>
      <c r="T776" s="2336"/>
      <c r="U776" s="2336"/>
      <c r="V776" s="2336"/>
      <c r="W776" s="2336"/>
      <c r="X776" s="2336"/>
      <c r="Y776" s="2336"/>
      <c r="Z776" s="2336"/>
      <c r="AA776" s="2336"/>
      <c r="AB776" s="2336"/>
      <c r="AC776" s="382"/>
      <c r="AD776" s="382"/>
      <c r="AE776" s="382"/>
      <c r="AF776" s="2337" t="s">
        <v>2432</v>
      </c>
      <c r="AG776" s="2337"/>
      <c r="AH776" s="2337"/>
      <c r="AI776" s="2337"/>
      <c r="AJ776" s="2337"/>
      <c r="AK776" s="2337"/>
      <c r="AL776" s="2337"/>
      <c r="AM776" s="393"/>
      <c r="AN776" s="380"/>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10" customFormat="1" ht="12.75" customHeight="1">
      <c r="A777" s="470"/>
      <c r="B777" s="382"/>
      <c r="C777" s="726"/>
      <c r="D777" s="490"/>
      <c r="E777" s="2336"/>
      <c r="F777" s="2336"/>
      <c r="G777" s="2336"/>
      <c r="H777" s="2336"/>
      <c r="I777" s="2336"/>
      <c r="J777" s="2336"/>
      <c r="K777" s="2336"/>
      <c r="L777" s="2336"/>
      <c r="M777" s="2336"/>
      <c r="N777" s="2336"/>
      <c r="O777" s="2336"/>
      <c r="P777" s="2336"/>
      <c r="Q777" s="2336"/>
      <c r="R777" s="2336"/>
      <c r="S777" s="2336"/>
      <c r="T777" s="2336"/>
      <c r="U777" s="2336"/>
      <c r="V777" s="2336"/>
      <c r="W777" s="2336"/>
      <c r="X777" s="2336"/>
      <c r="Y777" s="2336"/>
      <c r="Z777" s="2336"/>
      <c r="AA777" s="2336"/>
      <c r="AB777" s="2336"/>
      <c r="AC777" s="382"/>
      <c r="AD777" s="382"/>
      <c r="AE777" s="1149"/>
      <c r="AF777" s="382"/>
      <c r="AG777" s="382"/>
      <c r="AH777" s="382"/>
      <c r="AI777" s="382"/>
      <c r="AJ777" s="382"/>
      <c r="AK777" s="382"/>
      <c r="AL777" s="382"/>
      <c r="AM777" s="393"/>
      <c r="AN777" s="380"/>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10" customFormat="1">
      <c r="A778" s="393"/>
      <c r="B778" s="382"/>
      <c r="C778" s="728"/>
      <c r="D778" s="382"/>
      <c r="E778" s="1153"/>
      <c r="F778" s="1153"/>
      <c r="G778" s="1153"/>
      <c r="H778" s="1153"/>
      <c r="I778" s="1153"/>
      <c r="J778" s="1153"/>
      <c r="K778" s="1153"/>
      <c r="L778" s="1153"/>
      <c r="M778" s="1153"/>
      <c r="N778" s="1153"/>
      <c r="O778" s="1153"/>
      <c r="P778" s="1153"/>
      <c r="Q778" s="1153"/>
      <c r="R778" s="1153"/>
      <c r="S778" s="1153"/>
      <c r="T778" s="1153"/>
      <c r="U778" s="1153"/>
      <c r="V778" s="1153"/>
      <c r="W778" s="1153"/>
      <c r="X778" s="1153"/>
      <c r="Y778" s="1153"/>
      <c r="Z778" s="1153"/>
      <c r="AA778" s="1153"/>
      <c r="AB778" s="1153"/>
      <c r="AC778" s="382"/>
      <c r="AD778" s="382"/>
      <c r="AE778" s="449"/>
      <c r="AF778" s="449"/>
      <c r="AG778" s="449"/>
      <c r="AH778" s="449"/>
      <c r="AI778" s="382"/>
      <c r="AJ778" s="382"/>
      <c r="AK778" s="382"/>
      <c r="AL778" s="382"/>
      <c r="AM778" s="393"/>
      <c r="AN778" s="380"/>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10" customFormat="1" ht="12.75" customHeight="1">
      <c r="A779" s="393"/>
      <c r="B779" s="382"/>
      <c r="C779" s="382"/>
      <c r="D779" s="382" t="s">
        <v>2400</v>
      </c>
      <c r="E779" s="1167"/>
      <c r="F779" s="1167"/>
      <c r="G779" s="1167"/>
      <c r="H779" s="2338" t="s">
        <v>22</v>
      </c>
      <c r="I779" s="2338"/>
      <c r="J779" s="1153"/>
      <c r="K779" s="1153"/>
      <c r="L779" s="1153"/>
      <c r="M779" s="1153"/>
      <c r="N779" s="1153"/>
      <c r="O779" s="1153"/>
      <c r="P779" s="1153"/>
      <c r="Q779" s="382"/>
      <c r="R779" s="382"/>
      <c r="S779" s="382"/>
      <c r="T779" s="382"/>
      <c r="U779" s="382"/>
      <c r="V779" s="382"/>
      <c r="W779" s="1153"/>
      <c r="X779" s="1153"/>
      <c r="Y779" s="1153"/>
      <c r="Z779" s="1153"/>
      <c r="AA779" s="1153"/>
      <c r="AB779" s="1153"/>
      <c r="AC779" s="382"/>
      <c r="AD779" s="382"/>
      <c r="AE779" s="449"/>
      <c r="AF779" s="449"/>
      <c r="AG779" s="449"/>
      <c r="AH779" s="449"/>
      <c r="AI779" s="382"/>
      <c r="AJ779" s="382"/>
      <c r="AK779" s="382"/>
      <c r="AL779" s="382"/>
      <c r="AM779" s="393"/>
      <c r="AN779" s="380"/>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10" customFormat="1" ht="12.75" customHeight="1">
      <c r="A780" s="393"/>
      <c r="B780" s="449"/>
      <c r="C780" s="734"/>
      <c r="D780" s="449"/>
      <c r="E780" s="449"/>
      <c r="F780" s="449"/>
      <c r="G780" s="449"/>
      <c r="H780" s="449"/>
      <c r="I780" s="449"/>
      <c r="J780" s="449"/>
      <c r="K780" s="449"/>
      <c r="L780" s="449"/>
      <c r="M780" s="449"/>
      <c r="N780" s="449"/>
      <c r="O780" s="449"/>
      <c r="P780" s="449"/>
      <c r="Q780" s="449"/>
      <c r="R780" s="449"/>
      <c r="S780" s="449"/>
      <c r="T780" s="449"/>
      <c r="U780" s="449"/>
      <c r="V780" s="449"/>
      <c r="W780" s="449"/>
      <c r="X780" s="449"/>
      <c r="Y780" s="449"/>
      <c r="Z780" s="449"/>
      <c r="AA780" s="449"/>
      <c r="AB780" s="449"/>
      <c r="AC780" s="449"/>
      <c r="AD780" s="449"/>
      <c r="AE780" s="449"/>
      <c r="AF780" s="449"/>
      <c r="AG780" s="449"/>
      <c r="AH780" s="449"/>
      <c r="AI780" s="382"/>
      <c r="AJ780" s="382"/>
      <c r="AK780" s="382"/>
      <c r="AL780" s="382"/>
      <c r="AM780" s="393"/>
      <c r="AN780" s="380"/>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10" customFormat="1" ht="13.95" customHeight="1">
      <c r="A781" s="440"/>
      <c r="B781" s="492"/>
      <c r="C781" s="748"/>
      <c r="D781" s="492"/>
      <c r="E781" s="492"/>
      <c r="F781" s="492"/>
      <c r="G781" s="492"/>
      <c r="H781" s="492"/>
      <c r="I781" s="492"/>
      <c r="J781" s="492"/>
      <c r="K781" s="492"/>
      <c r="L781" s="492"/>
      <c r="M781" s="492"/>
      <c r="N781" s="492"/>
      <c r="O781" s="492"/>
      <c r="P781" s="492"/>
      <c r="Q781" s="492"/>
      <c r="R781" s="492"/>
      <c r="S781" s="492"/>
      <c r="T781" s="492"/>
      <c r="U781" s="492"/>
      <c r="V781" s="492"/>
      <c r="W781" s="492"/>
      <c r="X781" s="492"/>
      <c r="Y781" s="492"/>
      <c r="Z781" s="492"/>
      <c r="AA781" s="492"/>
      <c r="AB781" s="492"/>
      <c r="AC781" s="492"/>
      <c r="AD781" s="492"/>
      <c r="AE781" s="492"/>
      <c r="AF781" s="492"/>
      <c r="AG781" s="492"/>
      <c r="AH781" s="436"/>
      <c r="AI781" s="405" t="s">
        <v>2470</v>
      </c>
      <c r="AJ781" s="2339">
        <f>VLOOKUP($H$779,$AO$710:$AP$712,2,FALSE)</f>
        <v>2</v>
      </c>
      <c r="AK781" s="2340"/>
      <c r="AL781" s="430"/>
      <c r="AM781" s="393"/>
      <c r="AN781" s="380"/>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10" customFormat="1">
      <c r="A782" s="393"/>
      <c r="B782" s="449"/>
      <c r="C782" s="734"/>
      <c r="D782" s="449"/>
      <c r="E782" s="449"/>
      <c r="F782" s="449"/>
      <c r="G782" s="449"/>
      <c r="H782" s="449"/>
      <c r="I782" s="449"/>
      <c r="J782" s="449"/>
      <c r="K782" s="449"/>
      <c r="L782" s="449"/>
      <c r="M782" s="449"/>
      <c r="N782" s="449"/>
      <c r="O782" s="449"/>
      <c r="P782" s="449"/>
      <c r="Q782" s="449"/>
      <c r="R782" s="449"/>
      <c r="S782" s="449"/>
      <c r="T782" s="449"/>
      <c r="U782" s="449"/>
      <c r="V782" s="449"/>
      <c r="W782" s="449"/>
      <c r="X782" s="449"/>
      <c r="Y782" s="449"/>
      <c r="Z782" s="449"/>
      <c r="AA782" s="449"/>
      <c r="AB782" s="449"/>
      <c r="AC782" s="449"/>
      <c r="AD782" s="449"/>
      <c r="AE782" s="449"/>
      <c r="AF782" s="449"/>
      <c r="AG782" s="449"/>
      <c r="AH782" s="382"/>
      <c r="AI782" s="1141"/>
      <c r="AJ782" s="430"/>
      <c r="AK782" s="430"/>
      <c r="AL782" s="430"/>
      <c r="AM782" s="393"/>
      <c r="AN782" s="380"/>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10" customFormat="1">
      <c r="A783" s="393"/>
      <c r="B783" s="449"/>
      <c r="C783" s="385" t="s">
        <v>2457</v>
      </c>
      <c r="D783" s="449"/>
      <c r="E783" s="449"/>
      <c r="F783" s="449"/>
      <c r="G783" s="449"/>
      <c r="H783" s="449"/>
      <c r="I783" s="449"/>
      <c r="J783" s="449"/>
      <c r="K783" s="449"/>
      <c r="L783" s="449"/>
      <c r="M783" s="449"/>
      <c r="N783" s="449"/>
      <c r="O783" s="449"/>
      <c r="P783" s="449"/>
      <c r="Q783" s="449"/>
      <c r="R783" s="449"/>
      <c r="S783" s="449"/>
      <c r="T783" s="449"/>
      <c r="U783" s="449"/>
      <c r="V783" s="449"/>
      <c r="W783" s="449"/>
      <c r="X783" s="449"/>
      <c r="Y783" s="449"/>
      <c r="Z783" s="449"/>
      <c r="AA783" s="449"/>
      <c r="AB783" s="449"/>
      <c r="AC783" s="449"/>
      <c r="AD783" s="449"/>
      <c r="AE783" s="449"/>
      <c r="AF783" s="449"/>
      <c r="AG783" s="449"/>
      <c r="AH783" s="382"/>
      <c r="AI783" s="1141"/>
      <c r="AJ783" s="430"/>
      <c r="AK783" s="430"/>
      <c r="AL783" s="430"/>
      <c r="AM783" s="393"/>
      <c r="AN783" s="380"/>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10" customFormat="1">
      <c r="A784" s="393"/>
      <c r="B784" s="449"/>
      <c r="C784" s="734"/>
      <c r="D784" s="449"/>
      <c r="E784" s="449"/>
      <c r="F784" s="449"/>
      <c r="G784" s="449"/>
      <c r="H784" s="449"/>
      <c r="I784" s="449"/>
      <c r="J784" s="449"/>
      <c r="K784" s="449"/>
      <c r="L784" s="449"/>
      <c r="M784" s="449"/>
      <c r="N784" s="449"/>
      <c r="O784" s="449"/>
      <c r="P784" s="449"/>
      <c r="Q784" s="449"/>
      <c r="R784" s="449"/>
      <c r="S784" s="449"/>
      <c r="T784" s="449"/>
      <c r="U784" s="449"/>
      <c r="V784" s="449"/>
      <c r="W784" s="449"/>
      <c r="X784" s="449"/>
      <c r="Y784" s="449"/>
      <c r="Z784" s="449"/>
      <c r="AA784" s="449"/>
      <c r="AB784" s="449"/>
      <c r="AC784" s="449"/>
      <c r="AD784" s="449"/>
      <c r="AE784" s="449"/>
      <c r="AF784" s="449"/>
      <c r="AG784" s="449"/>
      <c r="AH784" s="382"/>
      <c r="AI784" s="1141"/>
      <c r="AJ784" s="430"/>
      <c r="AK784" s="430"/>
      <c r="AL784" s="430"/>
      <c r="AM784" s="393"/>
      <c r="AN784" s="510"/>
    </row>
    <row r="785" spans="1:81" s="410" customFormat="1" ht="13.95" customHeight="1">
      <c r="A785" s="393"/>
      <c r="B785" s="449"/>
      <c r="C785" s="734"/>
      <c r="D785" s="490" t="s">
        <v>22</v>
      </c>
      <c r="E785" s="2336" t="s">
        <v>2471</v>
      </c>
      <c r="F785" s="2336"/>
      <c r="G785" s="2336"/>
      <c r="H785" s="2336"/>
      <c r="I785" s="2336"/>
      <c r="J785" s="2336"/>
      <c r="K785" s="2336"/>
      <c r="L785" s="2336"/>
      <c r="M785" s="2336"/>
      <c r="N785" s="2336"/>
      <c r="O785" s="2336"/>
      <c r="P785" s="2336"/>
      <c r="Q785" s="2336"/>
      <c r="R785" s="2336"/>
      <c r="S785" s="2336"/>
      <c r="T785" s="2336"/>
      <c r="U785" s="2336"/>
      <c r="V785" s="2336"/>
      <c r="W785" s="2336"/>
      <c r="X785" s="2336"/>
      <c r="Y785" s="2336"/>
      <c r="Z785" s="2336"/>
      <c r="AA785" s="2336"/>
      <c r="AB785" s="2336"/>
      <c r="AC785" s="2336"/>
      <c r="AD785" s="2336"/>
      <c r="AE785" s="382"/>
      <c r="AF785" s="2337" t="s">
        <v>2414</v>
      </c>
      <c r="AG785" s="2337"/>
      <c r="AH785" s="2337"/>
      <c r="AI785" s="2337"/>
      <c r="AJ785" s="2337"/>
      <c r="AK785" s="2337"/>
      <c r="AL785" s="2337"/>
      <c r="AM785" s="447"/>
      <c r="AN785" s="510"/>
      <c r="AO785" s="393" t="s">
        <v>829</v>
      </c>
      <c r="AP785" s="500">
        <v>0</v>
      </c>
    </row>
    <row r="786" spans="1:81" s="410" customFormat="1" ht="13.95" customHeight="1">
      <c r="A786" s="393"/>
      <c r="B786" s="449"/>
      <c r="C786" s="734"/>
      <c r="D786" s="490"/>
      <c r="E786" s="2336"/>
      <c r="F786" s="2336"/>
      <c r="G786" s="2336"/>
      <c r="H786" s="2336"/>
      <c r="I786" s="2336"/>
      <c r="J786" s="2336"/>
      <c r="K786" s="2336"/>
      <c r="L786" s="2336"/>
      <c r="M786" s="2336"/>
      <c r="N786" s="2336"/>
      <c r="O786" s="2336"/>
      <c r="P786" s="2336"/>
      <c r="Q786" s="2336"/>
      <c r="R786" s="2336"/>
      <c r="S786" s="2336"/>
      <c r="T786" s="2336"/>
      <c r="U786" s="2336"/>
      <c r="V786" s="2336"/>
      <c r="W786" s="2336"/>
      <c r="X786" s="2336"/>
      <c r="Y786" s="2336"/>
      <c r="Z786" s="2336"/>
      <c r="AA786" s="2336"/>
      <c r="AB786" s="2336"/>
      <c r="AC786" s="2336"/>
      <c r="AD786" s="2336"/>
      <c r="AE786" s="382"/>
      <c r="AF786" s="1149"/>
      <c r="AG786" s="1149"/>
      <c r="AH786" s="1149"/>
      <c r="AI786" s="1149"/>
      <c r="AJ786" s="1149"/>
      <c r="AK786" s="1149"/>
      <c r="AL786" s="1149"/>
      <c r="AM786" s="447"/>
      <c r="AN786" s="510"/>
      <c r="AO786" s="445" t="s">
        <v>22</v>
      </c>
      <c r="AP786" s="393">
        <v>2</v>
      </c>
    </row>
    <row r="787" spans="1:81" s="410" customFormat="1">
      <c r="A787" s="393"/>
      <c r="B787" s="449"/>
      <c r="C787" s="734"/>
      <c r="D787" s="490"/>
      <c r="E787" s="2336"/>
      <c r="F787" s="2336"/>
      <c r="G787" s="2336"/>
      <c r="H787" s="2336"/>
      <c r="I787" s="2336"/>
      <c r="J787" s="2336"/>
      <c r="K787" s="2336"/>
      <c r="L787" s="2336"/>
      <c r="M787" s="2336"/>
      <c r="N787" s="2336"/>
      <c r="O787" s="2336"/>
      <c r="P787" s="2336"/>
      <c r="Q787" s="2336"/>
      <c r="R787" s="2336"/>
      <c r="S787" s="2336"/>
      <c r="T787" s="2336"/>
      <c r="U787" s="2336"/>
      <c r="V787" s="2336"/>
      <c r="W787" s="2336"/>
      <c r="X787" s="2336"/>
      <c r="Y787" s="2336"/>
      <c r="Z787" s="2336"/>
      <c r="AA787" s="2336"/>
      <c r="AB787" s="2336"/>
      <c r="AC787" s="2336"/>
      <c r="AD787" s="2336"/>
      <c r="AE787" s="382"/>
      <c r="AF787" s="382"/>
      <c r="AG787" s="382"/>
      <c r="AH787" s="382"/>
      <c r="AI787" s="382"/>
      <c r="AJ787" s="382"/>
      <c r="AK787" s="382"/>
      <c r="AL787" s="1149"/>
      <c r="AM787" s="447"/>
      <c r="AN787" s="380"/>
      <c r="AO787" s="445" t="s">
        <v>27</v>
      </c>
      <c r="AP787" s="393">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10" customFormat="1" ht="18.600000000000001" customHeight="1">
      <c r="A788" s="393"/>
      <c r="B788" s="449"/>
      <c r="C788" s="734"/>
      <c r="D788" s="490"/>
      <c r="E788" s="2336"/>
      <c r="F788" s="2336"/>
      <c r="G788" s="2336"/>
      <c r="H788" s="2336"/>
      <c r="I788" s="2336"/>
      <c r="J788" s="2336"/>
      <c r="K788" s="2336"/>
      <c r="L788" s="2336"/>
      <c r="M788" s="2336"/>
      <c r="N788" s="2336"/>
      <c r="O788" s="2336"/>
      <c r="P788" s="2336"/>
      <c r="Q788" s="2336"/>
      <c r="R788" s="2336"/>
      <c r="S788" s="2336"/>
      <c r="T788" s="2336"/>
      <c r="U788" s="2336"/>
      <c r="V788" s="2336"/>
      <c r="W788" s="2336"/>
      <c r="X788" s="2336"/>
      <c r="Y788" s="2336"/>
      <c r="Z788" s="2336"/>
      <c r="AA788" s="2336"/>
      <c r="AB788" s="2336"/>
      <c r="AC788" s="2336"/>
      <c r="AD788" s="2336"/>
      <c r="AE788" s="1149"/>
      <c r="AF788" s="1149"/>
      <c r="AG788" s="1149"/>
      <c r="AH788" s="1149"/>
      <c r="AI788" s="1149"/>
      <c r="AJ788" s="1149"/>
      <c r="AK788" s="1149"/>
      <c r="AL788" s="1149"/>
      <c r="AM788" s="447"/>
      <c r="AN788" s="380"/>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3" customFormat="1" ht="12.75" customHeight="1">
      <c r="B789" s="449"/>
      <c r="C789" s="734"/>
      <c r="D789" s="490"/>
      <c r="E789" s="1148"/>
      <c r="F789" s="1148"/>
      <c r="G789" s="1148"/>
      <c r="H789" s="1148"/>
      <c r="I789" s="1148"/>
      <c r="J789" s="1148"/>
      <c r="K789" s="1148"/>
      <c r="L789" s="1148"/>
      <c r="M789" s="1148"/>
      <c r="N789" s="1148"/>
      <c r="O789" s="1148"/>
      <c r="P789" s="1148"/>
      <c r="Q789" s="1148"/>
      <c r="R789" s="1148"/>
      <c r="S789" s="1148"/>
      <c r="T789" s="1148"/>
      <c r="U789" s="1148"/>
      <c r="V789" s="1148"/>
      <c r="W789" s="1148"/>
      <c r="X789" s="1148"/>
      <c r="Y789" s="1148"/>
      <c r="Z789" s="1148"/>
      <c r="AA789" s="1148"/>
      <c r="AB789" s="1148"/>
      <c r="AC789" s="1148"/>
      <c r="AD789" s="1148"/>
      <c r="AE789" s="1149"/>
      <c r="AF789" s="382"/>
      <c r="AG789" s="382"/>
      <c r="AH789" s="382"/>
      <c r="AI789" s="382"/>
      <c r="AJ789" s="382"/>
      <c r="AK789" s="382"/>
      <c r="AL789" s="382"/>
      <c r="AM789" s="447"/>
      <c r="AN789" s="432"/>
    </row>
    <row r="790" spans="1:81" s="393" customFormat="1" ht="12.75" customHeight="1">
      <c r="B790" s="449"/>
      <c r="C790" s="734"/>
      <c r="D790" s="490" t="s">
        <v>27</v>
      </c>
      <c r="E790" s="2477" t="s">
        <v>2472</v>
      </c>
      <c r="F790" s="2477"/>
      <c r="G790" s="2477"/>
      <c r="H790" s="2477"/>
      <c r="I790" s="2477"/>
      <c r="J790" s="2477"/>
      <c r="K790" s="2477"/>
      <c r="L790" s="2477"/>
      <c r="M790" s="2477"/>
      <c r="N790" s="2477"/>
      <c r="O790" s="2477"/>
      <c r="P790" s="2477"/>
      <c r="Q790" s="2477"/>
      <c r="R790" s="2477"/>
      <c r="S790" s="2477"/>
      <c r="T790" s="2477"/>
      <c r="U790" s="2477"/>
      <c r="V790" s="2477"/>
      <c r="W790" s="2477"/>
      <c r="X790" s="2477"/>
      <c r="Y790" s="2477"/>
      <c r="Z790" s="2477"/>
      <c r="AA790" s="2477"/>
      <c r="AB790" s="2477"/>
      <c r="AC790" s="2477"/>
      <c r="AD790" s="2477"/>
      <c r="AE790" s="382"/>
      <c r="AF790" s="2337" t="s">
        <v>2126</v>
      </c>
      <c r="AG790" s="2337"/>
      <c r="AH790" s="2337"/>
      <c r="AI790" s="2337"/>
      <c r="AJ790" s="2337"/>
      <c r="AK790" s="2337"/>
      <c r="AL790" s="2337"/>
      <c r="AM790" s="447"/>
      <c r="AN790" s="432"/>
    </row>
    <row r="791" spans="1:81" s="393" customFormat="1" ht="12.75" customHeight="1">
      <c r="B791" s="449"/>
      <c r="C791" s="734"/>
      <c r="D791" s="490"/>
      <c r="E791" s="2477"/>
      <c r="F791" s="2477"/>
      <c r="G791" s="2477"/>
      <c r="H791" s="2477"/>
      <c r="I791" s="2477"/>
      <c r="J791" s="2477"/>
      <c r="K791" s="2477"/>
      <c r="L791" s="2477"/>
      <c r="M791" s="2477"/>
      <c r="N791" s="2477"/>
      <c r="O791" s="2477"/>
      <c r="P791" s="2477"/>
      <c r="Q791" s="2477"/>
      <c r="R791" s="2477"/>
      <c r="S791" s="2477"/>
      <c r="T791" s="2477"/>
      <c r="U791" s="2477"/>
      <c r="V791" s="2477"/>
      <c r="W791" s="2477"/>
      <c r="X791" s="2477"/>
      <c r="Y791" s="2477"/>
      <c r="Z791" s="2477"/>
      <c r="AA791" s="2477"/>
      <c r="AB791" s="2477"/>
      <c r="AC791" s="2477"/>
      <c r="AD791" s="2477"/>
      <c r="AE791" s="1149"/>
      <c r="AF791" s="1149"/>
      <c r="AG791" s="1149"/>
      <c r="AH791" s="1149"/>
      <c r="AI791" s="1149"/>
      <c r="AJ791" s="1149"/>
      <c r="AK791" s="1149"/>
      <c r="AL791" s="1149"/>
      <c r="AM791" s="447"/>
      <c r="AN791" s="432"/>
    </row>
    <row r="792" spans="1:81" s="393" customFormat="1" ht="12.75" customHeight="1">
      <c r="B792" s="449"/>
      <c r="C792" s="734"/>
      <c r="D792" s="490"/>
      <c r="E792" s="2477"/>
      <c r="F792" s="2477"/>
      <c r="G792" s="2477"/>
      <c r="H792" s="2477"/>
      <c r="I792" s="2477"/>
      <c r="J792" s="2477"/>
      <c r="K792" s="2477"/>
      <c r="L792" s="2477"/>
      <c r="M792" s="2477"/>
      <c r="N792" s="2477"/>
      <c r="O792" s="2477"/>
      <c r="P792" s="2477"/>
      <c r="Q792" s="2477"/>
      <c r="R792" s="2477"/>
      <c r="S792" s="2477"/>
      <c r="T792" s="2477"/>
      <c r="U792" s="2477"/>
      <c r="V792" s="2477"/>
      <c r="W792" s="2477"/>
      <c r="X792" s="2477"/>
      <c r="Y792" s="2477"/>
      <c r="Z792" s="2477"/>
      <c r="AA792" s="2477"/>
      <c r="AB792" s="2477"/>
      <c r="AC792" s="2477"/>
      <c r="AD792" s="2477"/>
      <c r="AE792" s="1149"/>
      <c r="AF792" s="1149"/>
      <c r="AG792" s="1149"/>
      <c r="AH792" s="1149"/>
      <c r="AI792" s="1149"/>
      <c r="AJ792" s="1149"/>
      <c r="AK792" s="1149"/>
      <c r="AL792" s="1149"/>
      <c r="AM792" s="447"/>
      <c r="AN792" s="432"/>
    </row>
    <row r="793" spans="1:81" s="393" customFormat="1" ht="12.75" customHeight="1">
      <c r="B793" s="449"/>
      <c r="C793" s="734"/>
      <c r="D793" s="490"/>
      <c r="E793" s="2477"/>
      <c r="F793" s="2477"/>
      <c r="G793" s="2477"/>
      <c r="H793" s="2477"/>
      <c r="I793" s="2477"/>
      <c r="J793" s="2477"/>
      <c r="K793" s="2477"/>
      <c r="L793" s="2477"/>
      <c r="M793" s="2477"/>
      <c r="N793" s="2477"/>
      <c r="O793" s="2477"/>
      <c r="P793" s="2477"/>
      <c r="Q793" s="2477"/>
      <c r="R793" s="2477"/>
      <c r="S793" s="2477"/>
      <c r="T793" s="2477"/>
      <c r="U793" s="2477"/>
      <c r="V793" s="2477"/>
      <c r="W793" s="2477"/>
      <c r="X793" s="2477"/>
      <c r="Y793" s="2477"/>
      <c r="Z793" s="2477"/>
      <c r="AA793" s="2477"/>
      <c r="AB793" s="2477"/>
      <c r="AC793" s="2477"/>
      <c r="AD793" s="2477"/>
      <c r="AE793" s="1149"/>
      <c r="AF793" s="1149"/>
      <c r="AG793" s="1149"/>
      <c r="AH793" s="1149"/>
      <c r="AI793" s="1149"/>
      <c r="AJ793" s="1149"/>
      <c r="AK793" s="1149"/>
      <c r="AL793" s="1149"/>
      <c r="AM793" s="447"/>
      <c r="AN793" s="432"/>
    </row>
    <row r="794" spans="1:81" s="393" customFormat="1" ht="12.75" customHeight="1">
      <c r="A794" s="410"/>
      <c r="B794" s="382"/>
      <c r="C794" s="382"/>
      <c r="D794" s="382"/>
      <c r="E794" s="382"/>
      <c r="F794" s="382"/>
      <c r="G794" s="382"/>
      <c r="H794" s="382"/>
      <c r="I794" s="382"/>
      <c r="J794" s="382"/>
      <c r="K794" s="382"/>
      <c r="L794" s="382"/>
      <c r="M794" s="382"/>
      <c r="N794" s="382"/>
      <c r="O794" s="382"/>
      <c r="P794" s="382"/>
      <c r="Q794" s="382"/>
      <c r="R794" s="382"/>
      <c r="S794" s="382"/>
      <c r="T794" s="382"/>
      <c r="U794" s="382"/>
      <c r="V794" s="382"/>
      <c r="W794" s="382"/>
      <c r="X794" s="382"/>
      <c r="Y794" s="382"/>
      <c r="Z794" s="382"/>
      <c r="AA794" s="382"/>
      <c r="AB794" s="382"/>
      <c r="AC794" s="382"/>
      <c r="AD794" s="382"/>
      <c r="AE794" s="382"/>
      <c r="AF794" s="382"/>
      <c r="AG794" s="382"/>
      <c r="AH794" s="382"/>
      <c r="AI794" s="382"/>
      <c r="AJ794" s="382"/>
      <c r="AK794" s="382"/>
      <c r="AL794" s="382"/>
      <c r="AM794" s="410"/>
      <c r="AN794" s="432"/>
    </row>
    <row r="795" spans="1:81" s="393" customFormat="1" ht="12.75" customHeight="1">
      <c r="B795" s="449"/>
      <c r="C795" s="734"/>
      <c r="D795" s="382" t="s">
        <v>2400</v>
      </c>
      <c r="E795" s="1167"/>
      <c r="F795" s="1167"/>
      <c r="G795" s="1167"/>
      <c r="H795" s="2338" t="s">
        <v>829</v>
      </c>
      <c r="I795" s="2338"/>
      <c r="J795" s="1153"/>
      <c r="K795" s="1153"/>
      <c r="L795" s="1153"/>
      <c r="M795" s="1153"/>
      <c r="N795" s="1153"/>
      <c r="O795" s="1153"/>
      <c r="P795" s="1153"/>
      <c r="Q795" s="1153"/>
      <c r="R795" s="1153"/>
      <c r="S795" s="1153"/>
      <c r="T795" s="1153"/>
      <c r="U795" s="1153"/>
      <c r="V795" s="1153"/>
      <c r="W795" s="1153"/>
      <c r="X795" s="1153"/>
      <c r="Y795" s="1153"/>
      <c r="Z795" s="1153"/>
      <c r="AA795" s="1153"/>
      <c r="AB795" s="1153"/>
      <c r="AC795" s="1153"/>
      <c r="AD795" s="1153"/>
      <c r="AE795" s="1153"/>
      <c r="AF795" s="1153"/>
      <c r="AG795" s="449"/>
      <c r="AH795" s="382"/>
      <c r="AI795" s="1141"/>
      <c r="AJ795" s="430"/>
      <c r="AK795" s="430"/>
      <c r="AL795" s="430"/>
      <c r="AN795" s="432"/>
    </row>
    <row r="796" spans="1:81" s="393" customFormat="1" ht="12.75" customHeight="1">
      <c r="B796" s="449"/>
      <c r="C796" s="734"/>
      <c r="D796" s="449"/>
      <c r="E796" s="449"/>
      <c r="F796" s="449"/>
      <c r="G796" s="449"/>
      <c r="H796" s="449"/>
      <c r="I796" s="449"/>
      <c r="J796" s="449"/>
      <c r="K796" s="449"/>
      <c r="L796" s="449"/>
      <c r="M796" s="449"/>
      <c r="N796" s="449"/>
      <c r="O796" s="449"/>
      <c r="P796" s="449"/>
      <c r="Q796" s="449"/>
      <c r="R796" s="449"/>
      <c r="S796" s="449"/>
      <c r="T796" s="449"/>
      <c r="U796" s="449"/>
      <c r="V796" s="449"/>
      <c r="W796" s="449"/>
      <c r="X796" s="449"/>
      <c r="Y796" s="449"/>
      <c r="Z796" s="449"/>
      <c r="AA796" s="449"/>
      <c r="AB796" s="449"/>
      <c r="AC796" s="449"/>
      <c r="AD796" s="449"/>
      <c r="AE796" s="449"/>
      <c r="AF796" s="449"/>
      <c r="AG796" s="449"/>
      <c r="AH796" s="382"/>
      <c r="AI796" s="1141"/>
      <c r="AJ796" s="430"/>
      <c r="AK796" s="430"/>
      <c r="AL796" s="430"/>
      <c r="AN796" s="432"/>
    </row>
    <row r="797" spans="1:81" s="393" customFormat="1" ht="12.75" customHeight="1">
      <c r="A797" s="440"/>
      <c r="B797" s="492"/>
      <c r="C797" s="748"/>
      <c r="D797" s="492"/>
      <c r="E797" s="492"/>
      <c r="F797" s="492"/>
      <c r="G797" s="492"/>
      <c r="H797" s="492"/>
      <c r="I797" s="492"/>
      <c r="J797" s="492"/>
      <c r="K797" s="492"/>
      <c r="L797" s="492"/>
      <c r="M797" s="492"/>
      <c r="N797" s="492"/>
      <c r="O797" s="492"/>
      <c r="P797" s="492"/>
      <c r="Q797" s="492"/>
      <c r="R797" s="492"/>
      <c r="S797" s="492"/>
      <c r="T797" s="492"/>
      <c r="U797" s="492"/>
      <c r="V797" s="492"/>
      <c r="W797" s="492"/>
      <c r="X797" s="492"/>
      <c r="Y797" s="492"/>
      <c r="Z797" s="492"/>
      <c r="AA797" s="492"/>
      <c r="AB797" s="492"/>
      <c r="AC797" s="492"/>
      <c r="AD797" s="492"/>
      <c r="AE797" s="492"/>
      <c r="AF797" s="492"/>
      <c r="AG797" s="492"/>
      <c r="AH797" s="436"/>
      <c r="AI797" s="405" t="s">
        <v>2473</v>
      </c>
      <c r="AJ797" s="2339">
        <f>VLOOKUP($H$795,$AO$785:$AP$787,2,FALSE)</f>
        <v>0</v>
      </c>
      <c r="AK797" s="2340"/>
      <c r="AL797" s="430"/>
      <c r="AN797" s="432"/>
    </row>
    <row r="798" spans="1:81" s="410" customFormat="1">
      <c r="A798" s="393"/>
      <c r="B798" s="449"/>
      <c r="C798" s="734"/>
      <c r="D798" s="449"/>
      <c r="E798" s="449"/>
      <c r="F798" s="449"/>
      <c r="G798" s="449"/>
      <c r="H798" s="449"/>
      <c r="I798" s="449"/>
      <c r="J798" s="449"/>
      <c r="K798" s="449"/>
      <c r="L798" s="449"/>
      <c r="M798" s="449"/>
      <c r="N798" s="449"/>
      <c r="O798" s="449"/>
      <c r="P798" s="449"/>
      <c r="Q798" s="449"/>
      <c r="R798" s="449"/>
      <c r="S798" s="449"/>
      <c r="T798" s="449"/>
      <c r="U798" s="449"/>
      <c r="V798" s="449"/>
      <c r="W798" s="449"/>
      <c r="X798" s="449"/>
      <c r="Y798" s="449"/>
      <c r="Z798" s="449"/>
      <c r="AA798" s="449"/>
      <c r="AB798" s="449"/>
      <c r="AC798" s="449"/>
      <c r="AD798" s="449"/>
      <c r="AE798" s="449"/>
      <c r="AF798" s="449"/>
      <c r="AG798" s="449"/>
      <c r="AH798" s="382"/>
      <c r="AI798" s="1141"/>
      <c r="AJ798" s="430"/>
      <c r="AK798" s="430"/>
      <c r="AL798" s="430"/>
      <c r="AM798" s="393"/>
      <c r="AN798" s="510"/>
      <c r="AS798" s="501"/>
      <c r="AT798" s="501"/>
      <c r="AU798" s="501"/>
      <c r="AV798" s="501"/>
      <c r="AW798" s="501"/>
      <c r="AX798" s="501"/>
      <c r="AY798" s="501"/>
      <c r="AZ798" s="501"/>
      <c r="BA798" s="501"/>
      <c r="BB798" s="501"/>
      <c r="BC798" s="501"/>
      <c r="BD798" s="516"/>
      <c r="BE798" s="516"/>
      <c r="BF798" s="516"/>
      <c r="BG798" s="516"/>
      <c r="BH798" s="516"/>
      <c r="BI798" s="501"/>
      <c r="BJ798" s="501"/>
      <c r="BK798" s="501"/>
      <c r="BL798" s="501"/>
      <c r="BM798" s="501"/>
      <c r="BN798" s="501"/>
      <c r="BO798" s="501"/>
      <c r="BP798" s="501"/>
      <c r="BQ798" s="501"/>
      <c r="BR798" s="501"/>
      <c r="BS798" s="501"/>
      <c r="BT798" s="501"/>
      <c r="BU798" s="501"/>
      <c r="BV798" s="501"/>
      <c r="BW798" s="501"/>
      <c r="BX798" s="501"/>
      <c r="BY798" s="501"/>
      <c r="BZ798" s="501"/>
      <c r="CA798" s="501"/>
      <c r="CB798" s="501"/>
      <c r="CC798" s="501"/>
    </row>
    <row r="799" spans="1:81" s="410" customFormat="1">
      <c r="A799" s="393"/>
      <c r="B799" s="449"/>
      <c r="C799" s="385" t="s">
        <v>2474</v>
      </c>
      <c r="D799" s="449"/>
      <c r="E799" s="449"/>
      <c r="F799" s="449"/>
      <c r="G799" s="449"/>
      <c r="H799" s="449"/>
      <c r="I799" s="449"/>
      <c r="J799" s="449"/>
      <c r="K799" s="449"/>
      <c r="L799" s="449"/>
      <c r="M799" s="449"/>
      <c r="N799" s="449"/>
      <c r="O799" s="449"/>
      <c r="P799" s="449"/>
      <c r="Q799" s="449"/>
      <c r="R799" s="449"/>
      <c r="S799" s="449"/>
      <c r="T799" s="449"/>
      <c r="U799" s="449"/>
      <c r="V799" s="449"/>
      <c r="W799" s="449"/>
      <c r="X799" s="449"/>
      <c r="Y799" s="449"/>
      <c r="Z799" s="449"/>
      <c r="AA799" s="449"/>
      <c r="AB799" s="449"/>
      <c r="AC799" s="449"/>
      <c r="AD799" s="449"/>
      <c r="AE799" s="449"/>
      <c r="AF799" s="449"/>
      <c r="AG799" s="449"/>
      <c r="AH799" s="382"/>
      <c r="AI799" s="1141"/>
      <c r="AJ799" s="430"/>
      <c r="AK799" s="430"/>
      <c r="AL799" s="430"/>
      <c r="AM799" s="393"/>
      <c r="AN799" s="510"/>
      <c r="AT799" s="501"/>
      <c r="AU799" s="501"/>
      <c r="AV799" s="501"/>
      <c r="AW799" s="501"/>
      <c r="AX799" s="501"/>
      <c r="AY799" s="501"/>
      <c r="AZ799" s="501"/>
    </row>
    <row r="800" spans="1:81" s="410" customFormat="1">
      <c r="A800" s="393"/>
      <c r="B800" s="449"/>
      <c r="C800" s="734"/>
      <c r="D800" s="449"/>
      <c r="E800" s="449"/>
      <c r="F800" s="449"/>
      <c r="G800" s="449"/>
      <c r="H800" s="449"/>
      <c r="I800" s="449"/>
      <c r="J800" s="449"/>
      <c r="K800" s="449"/>
      <c r="L800" s="449"/>
      <c r="M800" s="449"/>
      <c r="N800" s="449"/>
      <c r="O800" s="449"/>
      <c r="P800" s="449"/>
      <c r="Q800" s="449"/>
      <c r="R800" s="449"/>
      <c r="S800" s="449"/>
      <c r="T800" s="449"/>
      <c r="U800" s="449"/>
      <c r="V800" s="449"/>
      <c r="W800" s="449"/>
      <c r="X800" s="449"/>
      <c r="Y800" s="449"/>
      <c r="Z800" s="449"/>
      <c r="AA800" s="449"/>
      <c r="AB800" s="449"/>
      <c r="AC800" s="449"/>
      <c r="AD800" s="449"/>
      <c r="AE800" s="382"/>
      <c r="AF800" s="382"/>
      <c r="AG800" s="382"/>
      <c r="AH800" s="382"/>
      <c r="AI800" s="382"/>
      <c r="AJ800" s="382"/>
      <c r="AK800" s="382"/>
      <c r="AL800" s="430"/>
      <c r="AM800" s="393"/>
      <c r="AN800" s="510"/>
      <c r="AO800" s="393" t="s">
        <v>829</v>
      </c>
      <c r="AP800" s="506">
        <v>0</v>
      </c>
      <c r="AS800" s="501"/>
      <c r="AT800" s="501"/>
      <c r="AU800" s="501"/>
      <c r="AV800" s="501"/>
      <c r="AW800" s="501"/>
      <c r="AX800" s="501"/>
      <c r="AY800" s="501"/>
      <c r="AZ800" s="501"/>
      <c r="BA800" s="501"/>
      <c r="BB800" s="501"/>
      <c r="BC800" s="501"/>
      <c r="BD800" s="516"/>
      <c r="BE800" s="516"/>
      <c r="BF800" s="516"/>
      <c r="BG800" s="516"/>
      <c r="BH800" s="516"/>
      <c r="BI800" s="501"/>
      <c r="BJ800" s="501"/>
      <c r="BK800" s="501"/>
      <c r="BL800" s="501"/>
      <c r="BM800" s="501"/>
      <c r="BN800" s="501"/>
      <c r="BO800" s="501"/>
      <c r="BP800" s="501"/>
      <c r="BQ800" s="501"/>
      <c r="BR800" s="501"/>
      <c r="BS800" s="501"/>
      <c r="BT800" s="501"/>
      <c r="BU800" s="501"/>
      <c r="BV800" s="501"/>
      <c r="BW800" s="501"/>
      <c r="BX800" s="501"/>
      <c r="BY800" s="501"/>
      <c r="BZ800" s="501"/>
      <c r="CA800" s="501"/>
      <c r="CB800" s="501"/>
      <c r="CC800" s="501"/>
    </row>
    <row r="801" spans="1:81" s="410" customFormat="1" ht="13.95" customHeight="1">
      <c r="A801" s="393"/>
      <c r="B801" s="449"/>
      <c r="C801" s="734"/>
      <c r="D801" s="490" t="s">
        <v>22</v>
      </c>
      <c r="E801" s="2336" t="s">
        <v>2475</v>
      </c>
      <c r="F801" s="2336"/>
      <c r="G801" s="2336"/>
      <c r="H801" s="2336"/>
      <c r="I801" s="2336"/>
      <c r="J801" s="2336"/>
      <c r="K801" s="2336"/>
      <c r="L801" s="2336"/>
      <c r="M801" s="2336"/>
      <c r="N801" s="2336"/>
      <c r="O801" s="2336"/>
      <c r="P801" s="2336"/>
      <c r="Q801" s="2336"/>
      <c r="R801" s="2336"/>
      <c r="S801" s="2336"/>
      <c r="T801" s="2336"/>
      <c r="U801" s="2336"/>
      <c r="V801" s="2336"/>
      <c r="W801" s="2336"/>
      <c r="X801" s="2336"/>
      <c r="Y801" s="2336"/>
      <c r="Z801" s="2336"/>
      <c r="AA801" s="2336"/>
      <c r="AB801" s="2336"/>
      <c r="AC801" s="2336"/>
      <c r="AD801" s="2336"/>
      <c r="AE801" s="382"/>
      <c r="AF801" s="2337" t="s">
        <v>2126</v>
      </c>
      <c r="AG801" s="2337"/>
      <c r="AH801" s="2337"/>
      <c r="AI801" s="2337"/>
      <c r="AJ801" s="2337"/>
      <c r="AK801" s="2337"/>
      <c r="AL801" s="2337"/>
      <c r="AM801" s="447"/>
      <c r="AN801" s="510"/>
      <c r="AO801" s="445" t="s">
        <v>860</v>
      </c>
      <c r="AP801" s="393">
        <v>3</v>
      </c>
      <c r="AT801" s="501"/>
      <c r="AU801" s="501"/>
      <c r="AV801" s="501"/>
      <c r="AW801" s="501"/>
      <c r="AX801" s="501"/>
      <c r="AY801" s="501"/>
      <c r="AZ801" s="501"/>
    </row>
    <row r="802" spans="1:81" s="410" customFormat="1" ht="13.95" customHeight="1">
      <c r="A802" s="393"/>
      <c r="B802" s="449"/>
      <c r="C802" s="734"/>
      <c r="D802" s="490"/>
      <c r="E802" s="2336"/>
      <c r="F802" s="2336"/>
      <c r="G802" s="2336"/>
      <c r="H802" s="2336"/>
      <c r="I802" s="2336"/>
      <c r="J802" s="2336"/>
      <c r="K802" s="2336"/>
      <c r="L802" s="2336"/>
      <c r="M802" s="2336"/>
      <c r="N802" s="2336"/>
      <c r="O802" s="2336"/>
      <c r="P802" s="2336"/>
      <c r="Q802" s="2336"/>
      <c r="R802" s="2336"/>
      <c r="S802" s="2336"/>
      <c r="T802" s="2336"/>
      <c r="U802" s="2336"/>
      <c r="V802" s="2336"/>
      <c r="W802" s="2336"/>
      <c r="X802" s="2336"/>
      <c r="Y802" s="2336"/>
      <c r="Z802" s="2336"/>
      <c r="AA802" s="2336"/>
      <c r="AB802" s="2336"/>
      <c r="AC802" s="2336"/>
      <c r="AD802" s="2336"/>
      <c r="AE802" s="382"/>
      <c r="AF802" s="1149"/>
      <c r="AG802" s="1149"/>
      <c r="AH802" s="1149"/>
      <c r="AI802" s="1149"/>
      <c r="AJ802" s="1149"/>
      <c r="AK802" s="1149"/>
      <c r="AL802" s="1149"/>
      <c r="AM802" s="447"/>
      <c r="AN802" s="510"/>
      <c r="AO802" s="445"/>
      <c r="AP802" s="393"/>
      <c r="AT802" s="501"/>
      <c r="AU802" s="501"/>
      <c r="AV802" s="501"/>
      <c r="AW802" s="501"/>
      <c r="AX802" s="501"/>
      <c r="AY802" s="501"/>
      <c r="AZ802" s="501"/>
    </row>
    <row r="803" spans="1:81" s="410" customFormat="1">
      <c r="A803" s="393"/>
      <c r="B803" s="449"/>
      <c r="C803" s="734"/>
      <c r="D803" s="490"/>
      <c r="E803" s="2336"/>
      <c r="F803" s="2336"/>
      <c r="G803" s="2336"/>
      <c r="H803" s="2336"/>
      <c r="I803" s="2336"/>
      <c r="J803" s="2336"/>
      <c r="K803" s="2336"/>
      <c r="L803" s="2336"/>
      <c r="M803" s="2336"/>
      <c r="N803" s="2336"/>
      <c r="O803" s="2336"/>
      <c r="P803" s="2336"/>
      <c r="Q803" s="2336"/>
      <c r="R803" s="2336"/>
      <c r="S803" s="2336"/>
      <c r="T803" s="2336"/>
      <c r="U803" s="2336"/>
      <c r="V803" s="2336"/>
      <c r="W803" s="2336"/>
      <c r="X803" s="2336"/>
      <c r="Y803" s="2336"/>
      <c r="Z803" s="2336"/>
      <c r="AA803" s="2336"/>
      <c r="AB803" s="2336"/>
      <c r="AC803" s="2336"/>
      <c r="AD803" s="2336"/>
      <c r="AE803" s="1149"/>
      <c r="AF803" s="1149"/>
      <c r="AG803" s="1149"/>
      <c r="AH803" s="1149"/>
      <c r="AI803" s="1149"/>
      <c r="AJ803" s="1149"/>
      <c r="AK803" s="1149"/>
      <c r="AL803" s="1149"/>
      <c r="AM803" s="447"/>
      <c r="AN803" s="510"/>
      <c r="AO803" s="445"/>
      <c r="AP803" s="393"/>
      <c r="AT803" s="501"/>
      <c r="AU803" s="501"/>
      <c r="AV803" s="501"/>
      <c r="AW803" s="501"/>
      <c r="AX803" s="501"/>
      <c r="AY803" s="501"/>
      <c r="AZ803" s="501"/>
    </row>
    <row r="804" spans="1:81" s="410" customFormat="1">
      <c r="A804" s="393"/>
      <c r="B804" s="449"/>
      <c r="C804" s="734"/>
      <c r="D804" s="490"/>
      <c r="E804" s="2336"/>
      <c r="F804" s="2336"/>
      <c r="G804" s="2336"/>
      <c r="H804" s="2336"/>
      <c r="I804" s="2336"/>
      <c r="J804" s="2336"/>
      <c r="K804" s="2336"/>
      <c r="L804" s="2336"/>
      <c r="M804" s="2336"/>
      <c r="N804" s="2336"/>
      <c r="O804" s="2336"/>
      <c r="P804" s="2336"/>
      <c r="Q804" s="2336"/>
      <c r="R804" s="2336"/>
      <c r="S804" s="2336"/>
      <c r="T804" s="2336"/>
      <c r="U804" s="2336"/>
      <c r="V804" s="2336"/>
      <c r="W804" s="2336"/>
      <c r="X804" s="2336"/>
      <c r="Y804" s="2336"/>
      <c r="Z804" s="2336"/>
      <c r="AA804" s="2336"/>
      <c r="AB804" s="2336"/>
      <c r="AC804" s="2336"/>
      <c r="AD804" s="2336"/>
      <c r="AE804" s="1149"/>
      <c r="AF804" s="1149"/>
      <c r="AG804" s="1149"/>
      <c r="AH804" s="1149"/>
      <c r="AI804" s="1149"/>
      <c r="AJ804" s="1149"/>
      <c r="AK804" s="1149"/>
      <c r="AL804" s="1149"/>
      <c r="AM804" s="447"/>
      <c r="AN804" s="510"/>
      <c r="AO804" s="517"/>
      <c r="AT804" s="501"/>
      <c r="AU804" s="501"/>
      <c r="AV804" s="501"/>
      <c r="AW804" s="501"/>
      <c r="AX804" s="501"/>
      <c r="AY804" s="501"/>
      <c r="AZ804" s="501"/>
    </row>
    <row r="805" spans="1:81" s="410" customFormat="1">
      <c r="A805" s="393"/>
      <c r="B805" s="449"/>
      <c r="C805" s="734"/>
      <c r="D805" s="490"/>
      <c r="E805" s="1153"/>
      <c r="F805" s="1153"/>
      <c r="G805" s="1153"/>
      <c r="H805" s="1153"/>
      <c r="I805" s="1153"/>
      <c r="J805" s="1153"/>
      <c r="K805" s="1153"/>
      <c r="L805" s="1153"/>
      <c r="M805" s="1153"/>
      <c r="N805" s="1153"/>
      <c r="O805" s="1153"/>
      <c r="P805" s="1153"/>
      <c r="Q805" s="1153"/>
      <c r="R805" s="1153"/>
      <c r="S805" s="1153"/>
      <c r="T805" s="1153"/>
      <c r="U805" s="1153"/>
      <c r="V805" s="1153"/>
      <c r="W805" s="1153"/>
      <c r="X805" s="1153"/>
      <c r="Y805" s="1153"/>
      <c r="Z805" s="1153"/>
      <c r="AA805" s="1153"/>
      <c r="AB805" s="1153"/>
      <c r="AC805" s="1153"/>
      <c r="AD805" s="1153"/>
      <c r="AE805" s="1149"/>
      <c r="AF805" s="1149"/>
      <c r="AG805" s="1149"/>
      <c r="AH805" s="1149"/>
      <c r="AI805" s="1149"/>
      <c r="AJ805" s="1149"/>
      <c r="AK805" s="1149"/>
      <c r="AL805" s="1149"/>
      <c r="AM805" s="447"/>
      <c r="AN805" s="510"/>
      <c r="AO805" s="517"/>
      <c r="AT805" s="501"/>
      <c r="AU805" s="501"/>
      <c r="AV805" s="501"/>
      <c r="AW805" s="501"/>
      <c r="AX805" s="501"/>
      <c r="AY805" s="501"/>
      <c r="AZ805" s="501"/>
    </row>
    <row r="806" spans="1:81" s="410" customFormat="1">
      <c r="A806" s="393"/>
      <c r="B806" s="449"/>
      <c r="C806" s="734"/>
      <c r="D806" s="382" t="s">
        <v>2400</v>
      </c>
      <c r="E806" s="1167"/>
      <c r="F806" s="1167"/>
      <c r="G806" s="1167"/>
      <c r="H806" s="2338" t="s">
        <v>829</v>
      </c>
      <c r="I806" s="2338"/>
      <c r="J806" s="449"/>
      <c r="K806" s="449"/>
      <c r="L806" s="449"/>
      <c r="M806" s="449"/>
      <c r="N806" s="449"/>
      <c r="O806" s="449"/>
      <c r="P806" s="449"/>
      <c r="Q806" s="449"/>
      <c r="R806" s="449"/>
      <c r="S806" s="449"/>
      <c r="T806" s="449"/>
      <c r="U806" s="449"/>
      <c r="V806" s="449"/>
      <c r="W806" s="449"/>
      <c r="X806" s="449"/>
      <c r="Y806" s="449"/>
      <c r="Z806" s="449"/>
      <c r="AA806" s="449"/>
      <c r="AB806" s="449"/>
      <c r="AC806" s="449"/>
      <c r="AD806" s="449"/>
      <c r="AE806" s="449"/>
      <c r="AF806" s="449"/>
      <c r="AG806" s="449"/>
      <c r="AH806" s="382"/>
      <c r="AI806" s="1141"/>
      <c r="AJ806" s="430"/>
      <c r="AK806" s="430"/>
      <c r="AL806" s="430"/>
      <c r="AM806" s="393"/>
      <c r="AN806" s="510"/>
      <c r="AS806" s="501"/>
      <c r="AT806" s="501"/>
      <c r="AU806" s="501"/>
      <c r="AV806" s="501"/>
      <c r="AW806" s="501"/>
      <c r="AX806" s="501"/>
      <c r="AZ806" s="501"/>
      <c r="BA806" s="501"/>
      <c r="BB806" s="501"/>
      <c r="BC806" s="501"/>
      <c r="BD806" s="516"/>
      <c r="BE806" s="516"/>
      <c r="BF806" s="516"/>
      <c r="BG806" s="516"/>
      <c r="BH806" s="516"/>
      <c r="BI806" s="501"/>
      <c r="BJ806" s="501"/>
      <c r="BK806" s="501"/>
      <c r="BL806" s="501"/>
      <c r="BM806" s="501"/>
      <c r="BN806" s="501"/>
      <c r="BO806" s="501"/>
      <c r="BP806" s="501"/>
      <c r="BQ806" s="501"/>
      <c r="BR806" s="501"/>
      <c r="BS806" s="501"/>
      <c r="BT806" s="501"/>
      <c r="BU806" s="501"/>
      <c r="BV806" s="501"/>
      <c r="BW806" s="501"/>
      <c r="BX806" s="501"/>
      <c r="BY806" s="501"/>
      <c r="BZ806" s="501"/>
      <c r="CA806" s="501"/>
      <c r="CB806" s="501"/>
      <c r="CC806" s="501"/>
    </row>
    <row r="807" spans="1:81" s="410" customFormat="1">
      <c r="A807" s="393"/>
      <c r="B807" s="449"/>
      <c r="C807" s="514"/>
      <c r="D807" s="394"/>
      <c r="E807" s="394"/>
      <c r="F807" s="394"/>
      <c r="G807" s="394"/>
      <c r="H807" s="394"/>
      <c r="I807" s="394"/>
      <c r="J807" s="394"/>
      <c r="K807" s="394"/>
      <c r="L807" s="394"/>
      <c r="M807" s="394"/>
      <c r="N807" s="394"/>
      <c r="O807" s="394"/>
      <c r="P807" s="394"/>
      <c r="Q807" s="394"/>
      <c r="R807" s="394"/>
      <c r="S807" s="394"/>
      <c r="T807" s="394"/>
      <c r="U807" s="394"/>
      <c r="V807" s="394"/>
      <c r="W807" s="394"/>
      <c r="X807" s="394"/>
      <c r="Y807" s="394"/>
      <c r="Z807" s="394"/>
      <c r="AA807" s="394"/>
      <c r="AB807" s="394"/>
      <c r="AC807" s="394"/>
      <c r="AD807" s="449"/>
      <c r="AE807" s="394"/>
      <c r="AF807" s="394"/>
      <c r="AG807" s="394"/>
      <c r="AH807" s="394"/>
      <c r="AI807" s="393"/>
      <c r="AJ807" s="393"/>
      <c r="AK807" s="393"/>
      <c r="AL807" s="393"/>
      <c r="AM807" s="393"/>
      <c r="AN807" s="510"/>
      <c r="AT807" s="501"/>
      <c r="AU807" s="501"/>
      <c r="AV807" s="501"/>
      <c r="AW807" s="501"/>
      <c r="AX807" s="501"/>
      <c r="AY807" s="501"/>
      <c r="AZ807" s="501"/>
    </row>
    <row r="808" spans="1:81" s="410" customFormat="1">
      <c r="A808" s="440"/>
      <c r="B808" s="492"/>
      <c r="C808" s="515"/>
      <c r="D808" s="491"/>
      <c r="E808" s="491"/>
      <c r="F808" s="491"/>
      <c r="G808" s="491"/>
      <c r="H808" s="491"/>
      <c r="I808" s="491"/>
      <c r="J808" s="491"/>
      <c r="K808" s="491"/>
      <c r="L808" s="491"/>
      <c r="M808" s="491"/>
      <c r="N808" s="491"/>
      <c r="O808" s="491"/>
      <c r="P808" s="491"/>
      <c r="Q808" s="491"/>
      <c r="R808" s="491"/>
      <c r="S808" s="491"/>
      <c r="T808" s="491"/>
      <c r="U808" s="491"/>
      <c r="V808" s="491"/>
      <c r="W808" s="491"/>
      <c r="X808" s="491"/>
      <c r="Y808" s="491"/>
      <c r="Z808" s="491"/>
      <c r="AA808" s="491"/>
      <c r="AB808" s="491"/>
      <c r="AC808" s="492"/>
      <c r="AD808" s="491"/>
      <c r="AE808" s="491"/>
      <c r="AF808" s="491"/>
      <c r="AG808" s="491"/>
      <c r="AH808" s="404"/>
      <c r="AI808" s="405" t="s">
        <v>2476</v>
      </c>
      <c r="AJ808" s="2339">
        <f>VLOOKUP($H$806,$AO$800:$AP$801,2,FALSE)</f>
        <v>0</v>
      </c>
      <c r="AK808" s="2340"/>
      <c r="AL808" s="430"/>
      <c r="AM808" s="393"/>
      <c r="AN808" s="510"/>
      <c r="AS808" s="501"/>
      <c r="AT808" s="501"/>
      <c r="AU808" s="501"/>
      <c r="AV808" s="501"/>
      <c r="AW808" s="501"/>
      <c r="AX808" s="501"/>
      <c r="AY808" s="501"/>
      <c r="AZ808" s="501"/>
      <c r="BA808" s="501"/>
      <c r="BB808" s="501"/>
      <c r="BC808" s="501"/>
      <c r="BD808" s="516"/>
      <c r="BE808" s="516"/>
      <c r="BF808" s="516"/>
      <c r="BG808" s="516"/>
      <c r="BH808" s="516"/>
      <c r="BI808" s="501"/>
      <c r="BJ808" s="501"/>
      <c r="BK808" s="501"/>
      <c r="BL808" s="501"/>
      <c r="BM808" s="501"/>
      <c r="BN808" s="501"/>
      <c r="BO808" s="501"/>
      <c r="BP808" s="501"/>
      <c r="BQ808" s="501"/>
      <c r="BR808" s="501"/>
      <c r="BS808" s="501"/>
      <c r="BT808" s="501"/>
      <c r="BU808" s="501"/>
      <c r="BV808" s="501"/>
      <c r="BW808" s="501"/>
      <c r="BX808" s="501"/>
      <c r="BY808" s="501"/>
      <c r="BZ808" s="501"/>
      <c r="CA808" s="501"/>
      <c r="CB808" s="501"/>
      <c r="CC808" s="501"/>
    </row>
    <row r="809" spans="1:81" s="393" customFormat="1" ht="12.75" customHeight="1">
      <c r="B809" s="449"/>
      <c r="C809" s="514"/>
      <c r="D809" s="394"/>
      <c r="E809" s="394"/>
      <c r="F809" s="394"/>
      <c r="G809" s="394"/>
      <c r="H809" s="394"/>
      <c r="I809" s="394"/>
      <c r="J809" s="394"/>
      <c r="K809" s="394"/>
      <c r="L809" s="394"/>
      <c r="M809" s="394"/>
      <c r="N809" s="394"/>
      <c r="O809" s="394"/>
      <c r="P809" s="394"/>
      <c r="Q809" s="394"/>
      <c r="R809" s="394"/>
      <c r="S809" s="394"/>
      <c r="T809" s="394"/>
      <c r="U809" s="394"/>
      <c r="V809" s="394"/>
      <c r="W809" s="394"/>
      <c r="X809" s="394"/>
      <c r="Y809" s="394"/>
      <c r="Z809" s="394"/>
      <c r="AA809" s="394"/>
      <c r="AB809" s="394"/>
      <c r="AC809" s="394"/>
      <c r="AD809" s="449"/>
      <c r="AE809" s="394"/>
      <c r="AF809" s="394"/>
      <c r="AG809" s="394"/>
      <c r="AH809" s="394"/>
      <c r="AN809" s="432"/>
    </row>
    <row r="810" spans="1:81" s="393" customFormat="1" ht="12.75" customHeight="1">
      <c r="B810" s="449"/>
      <c r="C810" s="385" t="s">
        <v>2477</v>
      </c>
      <c r="D810" s="394"/>
      <c r="E810" s="394"/>
      <c r="F810" s="394"/>
      <c r="G810" s="394"/>
      <c r="H810" s="394"/>
      <c r="I810" s="394"/>
      <c r="J810" s="394"/>
      <c r="K810" s="394"/>
      <c r="L810" s="394"/>
      <c r="M810" s="394"/>
      <c r="N810" s="394"/>
      <c r="O810" s="394"/>
      <c r="P810" s="394"/>
      <c r="Q810" s="394"/>
      <c r="R810" s="394"/>
      <c r="S810" s="394"/>
      <c r="T810" s="394"/>
      <c r="U810" s="394"/>
      <c r="V810" s="394"/>
      <c r="W810" s="394"/>
      <c r="X810" s="394"/>
      <c r="Y810" s="394"/>
      <c r="Z810" s="394"/>
      <c r="AA810" s="394"/>
      <c r="AB810" s="394"/>
      <c r="AC810" s="394"/>
      <c r="AD810" s="449"/>
      <c r="AE810" s="394"/>
      <c r="AF810" s="394"/>
      <c r="AG810" s="394"/>
      <c r="AH810" s="394"/>
      <c r="AN810" s="432"/>
    </row>
    <row r="811" spans="1:81" s="393" customFormat="1" ht="12.75" customHeight="1">
      <c r="B811" s="449"/>
      <c r="C811" s="514"/>
      <c r="D811" s="394"/>
      <c r="E811" s="394"/>
      <c r="F811" s="394"/>
      <c r="G811" s="394"/>
      <c r="H811" s="394"/>
      <c r="I811" s="394"/>
      <c r="J811" s="394"/>
      <c r="K811" s="394"/>
      <c r="L811" s="394"/>
      <c r="M811" s="394"/>
      <c r="N811" s="394"/>
      <c r="O811" s="394"/>
      <c r="P811" s="394"/>
      <c r="Q811" s="394"/>
      <c r="R811" s="394"/>
      <c r="S811" s="394"/>
      <c r="T811" s="394"/>
      <c r="U811" s="394"/>
      <c r="V811" s="394"/>
      <c r="W811" s="394"/>
      <c r="X811" s="394"/>
      <c r="Y811" s="394"/>
      <c r="Z811" s="394"/>
      <c r="AA811" s="394"/>
      <c r="AB811" s="394"/>
      <c r="AC811" s="394"/>
      <c r="AD811" s="449"/>
      <c r="AE811" s="394"/>
      <c r="AF811" s="394"/>
      <c r="AG811" s="394"/>
      <c r="AH811" s="394"/>
      <c r="AN811" s="432"/>
    </row>
    <row r="812" spans="1:81" s="393" customFormat="1" ht="12.75" customHeight="1">
      <c r="B812" s="449"/>
      <c r="C812" s="514"/>
      <c r="D812" s="490" t="s">
        <v>22</v>
      </c>
      <c r="E812" s="2336" t="s">
        <v>2478</v>
      </c>
      <c r="F812" s="2336"/>
      <c r="G812" s="2336"/>
      <c r="H812" s="2336"/>
      <c r="I812" s="2336"/>
      <c r="J812" s="2336"/>
      <c r="K812" s="2336"/>
      <c r="L812" s="2336"/>
      <c r="M812" s="2336"/>
      <c r="N812" s="2336"/>
      <c r="O812" s="2336"/>
      <c r="P812" s="2336"/>
      <c r="Q812" s="2336"/>
      <c r="R812" s="2336"/>
      <c r="S812" s="2336"/>
      <c r="T812" s="2336"/>
      <c r="U812" s="2336"/>
      <c r="V812" s="2336"/>
      <c r="W812" s="2336"/>
      <c r="X812" s="2336"/>
      <c r="Y812" s="2336"/>
      <c r="Z812" s="2336"/>
      <c r="AA812" s="2336"/>
      <c r="AB812" s="2336"/>
      <c r="AC812" s="2336"/>
      <c r="AD812" s="2336"/>
      <c r="AE812" s="394"/>
      <c r="AF812" s="2337" t="s">
        <v>2386</v>
      </c>
      <c r="AG812" s="2337"/>
      <c r="AH812" s="2337"/>
      <c r="AI812" s="2337"/>
      <c r="AJ812" s="2337"/>
      <c r="AK812" s="2337"/>
      <c r="AL812" s="2337"/>
      <c r="AN812" s="432"/>
    </row>
    <row r="813" spans="1:81" s="393" customFormat="1" ht="12.75" customHeight="1">
      <c r="B813" s="449"/>
      <c r="C813" s="514"/>
      <c r="D813" s="490"/>
      <c r="E813" s="2336"/>
      <c r="F813" s="2336"/>
      <c r="G813" s="2336"/>
      <c r="H813" s="2336"/>
      <c r="I813" s="2336"/>
      <c r="J813" s="2336"/>
      <c r="K813" s="2336"/>
      <c r="L813" s="2336"/>
      <c r="M813" s="2336"/>
      <c r="N813" s="2336"/>
      <c r="O813" s="2336"/>
      <c r="P813" s="2336"/>
      <c r="Q813" s="2336"/>
      <c r="R813" s="2336"/>
      <c r="S813" s="2336"/>
      <c r="T813" s="2336"/>
      <c r="U813" s="2336"/>
      <c r="V813" s="2336"/>
      <c r="W813" s="2336"/>
      <c r="X813" s="2336"/>
      <c r="Y813" s="2336"/>
      <c r="Z813" s="2336"/>
      <c r="AA813" s="2336"/>
      <c r="AB813" s="2336"/>
      <c r="AC813" s="2336"/>
      <c r="AD813" s="2336"/>
      <c r="AE813" s="394"/>
      <c r="AF813" s="394"/>
      <c r="AG813" s="394"/>
      <c r="AH813" s="394"/>
      <c r="AN813" s="432"/>
    </row>
    <row r="814" spans="1:81" s="393" customFormat="1" ht="12.75" customHeight="1">
      <c r="B814" s="449"/>
      <c r="C814" s="514"/>
      <c r="D814" s="394"/>
      <c r="E814" s="394"/>
      <c r="F814" s="394"/>
      <c r="G814" s="394"/>
      <c r="H814" s="394"/>
      <c r="I814" s="394"/>
      <c r="J814" s="394"/>
      <c r="K814" s="394"/>
      <c r="L814" s="394"/>
      <c r="M814" s="394"/>
      <c r="N814" s="394"/>
      <c r="O814" s="394"/>
      <c r="P814" s="394"/>
      <c r="Q814" s="394"/>
      <c r="R814" s="394"/>
      <c r="S814" s="394"/>
      <c r="T814" s="394"/>
      <c r="U814" s="394"/>
      <c r="V814" s="394"/>
      <c r="W814" s="394"/>
      <c r="X814" s="394"/>
      <c r="Y814" s="394"/>
      <c r="Z814" s="394"/>
      <c r="AA814" s="394"/>
      <c r="AB814" s="394"/>
      <c r="AC814" s="394"/>
      <c r="AD814" s="449"/>
      <c r="AE814" s="394"/>
      <c r="AF814" s="394"/>
      <c r="AG814" s="394"/>
      <c r="AH814" s="394"/>
      <c r="AN814" s="432"/>
    </row>
    <row r="815" spans="1:81" s="410" customFormat="1">
      <c r="A815" s="393"/>
      <c r="B815" s="449"/>
      <c r="C815" s="734"/>
      <c r="D815" s="382" t="s">
        <v>2400</v>
      </c>
      <c r="E815" s="1167"/>
      <c r="F815" s="1167"/>
      <c r="G815" s="1167"/>
      <c r="H815" s="2338" t="s">
        <v>829</v>
      </c>
      <c r="I815" s="2338"/>
      <c r="J815" s="449"/>
      <c r="K815" s="449"/>
      <c r="L815" s="449"/>
      <c r="M815" s="449"/>
      <c r="N815" s="449"/>
      <c r="O815" s="449"/>
      <c r="P815" s="449"/>
      <c r="Q815" s="449"/>
      <c r="R815" s="449"/>
      <c r="S815" s="449"/>
      <c r="T815" s="449"/>
      <c r="U815" s="449"/>
      <c r="V815" s="449"/>
      <c r="W815" s="449"/>
      <c r="X815" s="449"/>
      <c r="Y815" s="449"/>
      <c r="Z815" s="449"/>
      <c r="AA815" s="449"/>
      <c r="AB815" s="449"/>
      <c r="AC815" s="449"/>
      <c r="AD815" s="449"/>
      <c r="AE815" s="449"/>
      <c r="AF815" s="449"/>
      <c r="AG815" s="449"/>
      <c r="AH815" s="382"/>
      <c r="AI815" s="1141"/>
      <c r="AJ815" s="430"/>
      <c r="AK815" s="430"/>
      <c r="AL815" s="430"/>
      <c r="AM815" s="393"/>
      <c r="AN815" s="510"/>
      <c r="AS815" s="501"/>
      <c r="AT815" s="501"/>
      <c r="AU815" s="501"/>
      <c r="AV815" s="501"/>
      <c r="AW815" s="501"/>
      <c r="AX815" s="501"/>
      <c r="AZ815" s="501"/>
      <c r="BA815" s="501"/>
      <c r="BB815" s="501"/>
      <c r="BC815" s="501"/>
      <c r="BD815" s="516"/>
      <c r="BE815" s="516"/>
      <c r="BF815" s="516"/>
      <c r="BG815" s="516"/>
      <c r="BH815" s="516"/>
      <c r="BI815" s="501"/>
      <c r="BJ815" s="501"/>
      <c r="BK815" s="501"/>
      <c r="BL815" s="501"/>
      <c r="BM815" s="501"/>
      <c r="BN815" s="501"/>
      <c r="BO815" s="501"/>
      <c r="BP815" s="501"/>
      <c r="BQ815" s="501"/>
      <c r="BR815" s="501"/>
      <c r="BS815" s="501"/>
      <c r="BT815" s="501"/>
      <c r="BU815" s="501"/>
      <c r="BV815" s="501"/>
      <c r="BW815" s="501"/>
      <c r="BX815" s="501"/>
      <c r="BY815" s="501"/>
      <c r="BZ815" s="501"/>
      <c r="CA815" s="501"/>
      <c r="CB815" s="501"/>
      <c r="CC815" s="501"/>
    </row>
    <row r="816" spans="1:81" s="410" customFormat="1">
      <c r="A816" s="393"/>
      <c r="B816" s="449"/>
      <c r="C816" s="514"/>
      <c r="D816" s="394"/>
      <c r="E816" s="394"/>
      <c r="F816" s="394"/>
      <c r="G816" s="394"/>
      <c r="H816" s="394"/>
      <c r="I816" s="394"/>
      <c r="J816" s="394"/>
      <c r="K816" s="394"/>
      <c r="L816" s="394"/>
      <c r="M816" s="394"/>
      <c r="N816" s="394"/>
      <c r="O816" s="394"/>
      <c r="P816" s="394"/>
      <c r="Q816" s="394"/>
      <c r="R816" s="394"/>
      <c r="S816" s="394"/>
      <c r="T816" s="394"/>
      <c r="U816" s="394"/>
      <c r="V816" s="394"/>
      <c r="W816" s="394"/>
      <c r="X816" s="394"/>
      <c r="Y816" s="394"/>
      <c r="Z816" s="394"/>
      <c r="AA816" s="394"/>
      <c r="AB816" s="394"/>
      <c r="AC816" s="394"/>
      <c r="AD816" s="449"/>
      <c r="AE816" s="394"/>
      <c r="AF816" s="394"/>
      <c r="AG816" s="394"/>
      <c r="AH816" s="394"/>
      <c r="AI816" s="393"/>
      <c r="AJ816" s="393"/>
      <c r="AK816" s="393"/>
      <c r="AL816" s="393"/>
      <c r="AM816" s="393"/>
      <c r="AN816" s="510"/>
      <c r="AT816" s="501"/>
      <c r="AU816" s="501"/>
      <c r="AV816" s="501"/>
      <c r="AW816" s="501"/>
      <c r="AX816" s="501"/>
      <c r="AY816" s="501"/>
      <c r="AZ816" s="501"/>
    </row>
    <row r="817" spans="1:81" s="410" customFormat="1">
      <c r="A817" s="440"/>
      <c r="B817" s="492"/>
      <c r="C817" s="515"/>
      <c r="D817" s="491"/>
      <c r="E817" s="491"/>
      <c r="F817" s="491"/>
      <c r="G817" s="491"/>
      <c r="H817" s="491"/>
      <c r="I817" s="491"/>
      <c r="J817" s="491"/>
      <c r="K817" s="491"/>
      <c r="L817" s="491"/>
      <c r="M817" s="491"/>
      <c r="N817" s="491"/>
      <c r="O817" s="491"/>
      <c r="P817" s="491"/>
      <c r="Q817" s="491"/>
      <c r="R817" s="491"/>
      <c r="S817" s="491"/>
      <c r="T817" s="491"/>
      <c r="U817" s="491"/>
      <c r="V817" s="491"/>
      <c r="W817" s="491"/>
      <c r="X817" s="491"/>
      <c r="Y817" s="491"/>
      <c r="Z817" s="491"/>
      <c r="AA817" s="491"/>
      <c r="AB817" s="491"/>
      <c r="AC817" s="492"/>
      <c r="AD817" s="491"/>
      <c r="AE817" s="491"/>
      <c r="AF817" s="491"/>
      <c r="AG817" s="491"/>
      <c r="AH817" s="404"/>
      <c r="AI817" s="405" t="s">
        <v>2479</v>
      </c>
      <c r="AJ817" s="2339">
        <f>IF(H815="Yes",5,0)</f>
        <v>0</v>
      </c>
      <c r="AK817" s="2340"/>
      <c r="AL817" s="430"/>
      <c r="AM817" s="393"/>
      <c r="AN817" s="510"/>
      <c r="AS817" s="501"/>
      <c r="AT817" s="501"/>
      <c r="AU817" s="501"/>
      <c r="AV817" s="501"/>
      <c r="AW817" s="501"/>
      <c r="AX817" s="501"/>
      <c r="AY817" s="501"/>
      <c r="AZ817" s="501"/>
      <c r="BA817" s="501"/>
      <c r="BB817" s="501"/>
      <c r="BC817" s="501"/>
      <c r="BD817" s="516"/>
      <c r="BE817" s="516"/>
      <c r="BF817" s="516"/>
      <c r="BG817" s="516"/>
      <c r="BH817" s="516"/>
      <c r="BI817" s="501"/>
      <c r="BJ817" s="501"/>
      <c r="BK817" s="501"/>
      <c r="BL817" s="501"/>
      <c r="BM817" s="501"/>
      <c r="BN817" s="501"/>
      <c r="BO817" s="501"/>
      <c r="BP817" s="501"/>
      <c r="BQ817" s="501"/>
      <c r="BR817" s="501"/>
      <c r="BS817" s="501"/>
      <c r="BT817" s="501"/>
      <c r="BU817" s="501"/>
      <c r="BV817" s="501"/>
      <c r="BW817" s="501"/>
      <c r="BX817" s="501"/>
      <c r="BY817" s="501"/>
      <c r="BZ817" s="501"/>
      <c r="CA817" s="501"/>
      <c r="CB817" s="501"/>
      <c r="CC817" s="501"/>
    </row>
    <row r="818" spans="1:81" s="393" customFormat="1" ht="12.75" customHeight="1">
      <c r="B818" s="449"/>
      <c r="C818" s="514"/>
      <c r="D818" s="394"/>
      <c r="E818" s="394"/>
      <c r="F818" s="394"/>
      <c r="G818" s="394"/>
      <c r="H818" s="394"/>
      <c r="I818" s="394"/>
      <c r="J818" s="394"/>
      <c r="K818" s="394"/>
      <c r="L818" s="394"/>
      <c r="M818" s="394"/>
      <c r="N818" s="394"/>
      <c r="O818" s="394"/>
      <c r="P818" s="394"/>
      <c r="Q818" s="394"/>
      <c r="R818" s="394"/>
      <c r="S818" s="394"/>
      <c r="T818" s="394"/>
      <c r="U818" s="394"/>
      <c r="V818" s="394"/>
      <c r="W818" s="394"/>
      <c r="X818" s="394"/>
      <c r="Y818" s="394"/>
      <c r="Z818" s="394"/>
      <c r="AA818" s="394"/>
      <c r="AB818" s="394"/>
      <c r="AC818" s="394"/>
      <c r="AD818" s="449"/>
      <c r="AE818" s="394"/>
      <c r="AF818" s="394"/>
      <c r="AG818" s="394"/>
      <c r="AH818" s="394"/>
      <c r="AN818" s="432"/>
    </row>
    <row r="819" spans="1:81" s="393" customFormat="1" ht="12.75" customHeight="1">
      <c r="A819" s="440"/>
      <c r="B819" s="491"/>
      <c r="C819" s="491"/>
      <c r="D819" s="491"/>
      <c r="E819" s="491"/>
      <c r="F819" s="491"/>
      <c r="G819" s="491"/>
      <c r="H819" s="491"/>
      <c r="I819" s="491"/>
      <c r="J819" s="491"/>
      <c r="K819" s="491"/>
      <c r="L819" s="491"/>
      <c r="M819" s="491"/>
      <c r="N819" s="491"/>
      <c r="O819" s="491"/>
      <c r="P819" s="491"/>
      <c r="Q819" s="491"/>
      <c r="R819" s="491"/>
      <c r="S819" s="491"/>
      <c r="T819" s="491"/>
      <c r="U819" s="491"/>
      <c r="V819" s="491"/>
      <c r="W819" s="491"/>
      <c r="X819" s="491"/>
      <c r="Y819" s="491"/>
      <c r="Z819" s="491"/>
      <c r="AA819" s="491"/>
      <c r="AB819" s="491"/>
      <c r="AC819" s="492"/>
      <c r="AD819" s="491"/>
      <c r="AE819" s="404"/>
      <c r="AF819" s="404"/>
      <c r="AG819" s="404"/>
      <c r="AH819" s="404"/>
      <c r="AI819" s="405"/>
      <c r="AJ819" s="405" t="s">
        <v>2480</v>
      </c>
      <c r="AK819" s="2339">
        <f>IF(($AJ$634+$AJ$653+$AJ$665+$AJ$700+$AJ$727+$AJ$741+$AJ$753+$AJ$769+$AJ$781+$AJ$797+AJ808+AJ817)&gt;10,10,($AJ$634+$AJ$653+$AJ$665+$AJ$700+$AJ$727+$AJ$741+$AJ$753+$AJ$769+$AJ$781+$AJ$797+AJ808+AJ817))</f>
        <v>10</v>
      </c>
      <c r="AL819" s="2385"/>
      <c r="AM819" s="2340"/>
      <c r="AN819" s="432"/>
    </row>
    <row r="820" spans="1:81" s="393" customFormat="1" ht="12.75" customHeight="1" thickBot="1">
      <c r="B820" s="394"/>
      <c r="C820" s="394"/>
      <c r="D820" s="394"/>
      <c r="E820" s="394"/>
      <c r="F820" s="394"/>
      <c r="G820" s="394"/>
      <c r="H820" s="394"/>
      <c r="I820" s="394"/>
      <c r="J820" s="394"/>
      <c r="K820" s="394"/>
      <c r="L820" s="394"/>
      <c r="M820" s="394"/>
      <c r="N820" s="394"/>
      <c r="O820" s="394"/>
      <c r="P820" s="394"/>
      <c r="Q820" s="394"/>
      <c r="R820" s="394"/>
      <c r="S820" s="394"/>
      <c r="T820" s="394"/>
      <c r="U820" s="394"/>
      <c r="V820" s="394"/>
      <c r="W820" s="394"/>
      <c r="X820" s="394"/>
      <c r="Y820" s="394"/>
      <c r="Z820" s="394"/>
      <c r="AA820" s="394"/>
      <c r="AB820" s="394"/>
      <c r="AC820" s="449"/>
      <c r="AD820" s="394"/>
      <c r="AI820" s="1141"/>
      <c r="AJ820" s="1141"/>
      <c r="AK820" s="430"/>
      <c r="AL820" s="430"/>
      <c r="AM820" s="430"/>
      <c r="AN820" s="432"/>
    </row>
    <row r="821" spans="1:81" s="17" customFormat="1" ht="12.75" customHeight="1" thickTop="1">
      <c r="A821" s="1038"/>
      <c r="B821" s="1039" t="s">
        <v>2481</v>
      </c>
      <c r="C821" s="1040"/>
      <c r="D821" s="1040"/>
      <c r="E821" s="1040"/>
      <c r="F821" s="1040"/>
      <c r="G821" s="1040"/>
      <c r="H821" s="1040"/>
      <c r="I821" s="1040"/>
      <c r="J821" s="1040"/>
      <c r="K821" s="1040"/>
      <c r="L821" s="1040"/>
      <c r="M821" s="1040"/>
      <c r="N821" s="1040"/>
      <c r="O821" s="1040"/>
      <c r="P821" s="1040"/>
      <c r="Q821" s="1040"/>
      <c r="R821" s="1040"/>
      <c r="S821" s="1040"/>
      <c r="T821" s="1040"/>
      <c r="U821" s="1040"/>
      <c r="V821" s="1040"/>
      <c r="W821" s="1040"/>
      <c r="X821" s="1040"/>
      <c r="Y821" s="1040"/>
      <c r="Z821" s="1040"/>
      <c r="AA821" s="1040"/>
      <c r="AB821" s="1040"/>
      <c r="AC821" s="1041"/>
      <c r="AD821" s="1040"/>
      <c r="AE821" s="1038"/>
      <c r="AF821" s="1038"/>
      <c r="AG821" s="1038"/>
      <c r="AH821" s="1038"/>
      <c r="AI821" s="1042"/>
      <c r="AJ821" s="1043"/>
      <c r="AK821" s="1043"/>
      <c r="AL821" s="1043"/>
      <c r="AM821" s="1038"/>
      <c r="AN821" s="1044"/>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10"/>
      <c r="AD822" s="15"/>
      <c r="AI822" s="37"/>
      <c r="AJ822" s="1065"/>
      <c r="AK822" s="1065"/>
      <c r="AL822" s="1065"/>
      <c r="AN822" s="1044"/>
    </row>
    <row r="823" spans="1:81" s="17" customFormat="1" ht="12.75" customHeight="1">
      <c r="B823" s="2" t="s">
        <v>2482</v>
      </c>
      <c r="C823" s="2"/>
      <c r="D823" s="2"/>
      <c r="E823" s="2"/>
      <c r="F823" s="2"/>
      <c r="G823"/>
      <c r="H823" s="1331" t="s">
        <v>2839</v>
      </c>
      <c r="I823" s="1331"/>
      <c r="J823" s="1331"/>
      <c r="K823" s="1331"/>
      <c r="L823" s="1331"/>
      <c r="M823" s="1331"/>
      <c r="N823" s="1331"/>
      <c r="O823" s="1331"/>
      <c r="P823" s="1331"/>
      <c r="Q823" s="1331"/>
      <c r="R823" s="1331"/>
      <c r="S823"/>
      <c r="T823" s="2" t="s">
        <v>2482</v>
      </c>
      <c r="U823"/>
      <c r="V823" s="2"/>
      <c r="W823" s="2"/>
      <c r="X823" s="2"/>
      <c r="Y823" s="2"/>
      <c r="Z823"/>
      <c r="AA823" s="1331" t="s">
        <v>2844</v>
      </c>
      <c r="AB823" s="1331"/>
      <c r="AC823" s="1331"/>
      <c r="AD823" s="1331"/>
      <c r="AE823" s="1331"/>
      <c r="AF823" s="1331"/>
      <c r="AG823" s="1331"/>
      <c r="AH823" s="1331"/>
      <c r="AI823" s="1331"/>
      <c r="AJ823" s="1331"/>
      <c r="AK823" s="1331"/>
      <c r="AL823" s="1065"/>
      <c r="AN823" s="1044"/>
      <c r="AP823" t="s">
        <v>2447</v>
      </c>
    </row>
    <row r="824" spans="1:81" s="17" customFormat="1" ht="12.75" customHeight="1">
      <c r="B824" s="2" t="s">
        <v>1137</v>
      </c>
      <c r="C824" s="2"/>
      <c r="D824" s="2"/>
      <c r="E824" s="2"/>
      <c r="F824" s="2"/>
      <c r="G824"/>
      <c r="H824" s="1292" t="s">
        <v>2840</v>
      </c>
      <c r="I824" s="1292"/>
      <c r="J824" s="1292"/>
      <c r="K824" s="1292"/>
      <c r="L824" s="1292"/>
      <c r="M824" s="1292"/>
      <c r="N824" s="1292"/>
      <c r="O824" s="1292"/>
      <c r="P824" s="1292"/>
      <c r="Q824" s="1292"/>
      <c r="R824" s="1292"/>
      <c r="S824"/>
      <c r="T824" s="2" t="s">
        <v>1137</v>
      </c>
      <c r="U824"/>
      <c r="V824" s="2"/>
      <c r="W824" s="2"/>
      <c r="X824" s="2"/>
      <c r="Y824" s="2"/>
      <c r="Z824"/>
      <c r="AA824" s="1292" t="s">
        <v>2845</v>
      </c>
      <c r="AB824" s="1292"/>
      <c r="AC824" s="1292"/>
      <c r="AD824" s="1292"/>
      <c r="AE824" s="1292"/>
      <c r="AF824" s="1292"/>
      <c r="AG824" s="1292"/>
      <c r="AH824" s="1292"/>
      <c r="AI824" s="1292"/>
      <c r="AJ824" s="1292"/>
      <c r="AK824" s="1292"/>
      <c r="AL824" s="1065"/>
      <c r="AN824" s="1044"/>
      <c r="AP824" t="s">
        <v>2410</v>
      </c>
    </row>
    <row r="825" spans="1:81" s="17" customFormat="1" ht="12.75" customHeight="1">
      <c r="B825" s="2" t="s">
        <v>2483</v>
      </c>
      <c r="C825" s="2"/>
      <c r="D825" s="2"/>
      <c r="E825" s="2"/>
      <c r="F825" s="2"/>
      <c r="G825"/>
      <c r="H825" s="1292" t="s">
        <v>2847</v>
      </c>
      <c r="I825" s="1292"/>
      <c r="J825" s="1292"/>
      <c r="K825" s="1292"/>
      <c r="L825" s="1292"/>
      <c r="M825" s="1292"/>
      <c r="N825" s="1292"/>
      <c r="O825" s="1292"/>
      <c r="P825" s="1292"/>
      <c r="Q825" s="1292"/>
      <c r="R825" s="1292"/>
      <c r="S825"/>
      <c r="T825" s="2" t="s">
        <v>2483</v>
      </c>
      <c r="U825"/>
      <c r="V825" s="2"/>
      <c r="W825" s="2"/>
      <c r="X825" s="2"/>
      <c r="Y825" s="2"/>
      <c r="Z825"/>
      <c r="AA825" s="1292" t="s">
        <v>2846</v>
      </c>
      <c r="AB825" s="1292"/>
      <c r="AC825" s="1292"/>
      <c r="AD825" s="1292"/>
      <c r="AE825" s="1292"/>
      <c r="AF825" s="1292"/>
      <c r="AG825" s="1292"/>
      <c r="AH825" s="1292"/>
      <c r="AI825" s="1292"/>
      <c r="AJ825" s="1292"/>
      <c r="AK825" s="1292"/>
      <c r="AL825" s="1065"/>
      <c r="AN825" s="1044"/>
      <c r="AO825" s="1045"/>
      <c r="AP825" t="s">
        <v>2418</v>
      </c>
    </row>
    <row r="826" spans="1:81" s="17" customFormat="1" ht="12.75" customHeight="1">
      <c r="B826" s="2" t="s">
        <v>1100</v>
      </c>
      <c r="C826" s="2"/>
      <c r="D826" s="2"/>
      <c r="E826" s="2"/>
      <c r="F826" s="2"/>
      <c r="G826"/>
      <c r="H826" s="1292" t="s">
        <v>2841</v>
      </c>
      <c r="I826" s="1292"/>
      <c r="J826" s="1292"/>
      <c r="K826" s="1292"/>
      <c r="L826" s="1292"/>
      <c r="M826" s="1292"/>
      <c r="N826" s="1292"/>
      <c r="O826" s="1292"/>
      <c r="P826" s="1292"/>
      <c r="Q826" s="1292"/>
      <c r="R826" s="1292"/>
      <c r="S826"/>
      <c r="T826" s="2" t="s">
        <v>1100</v>
      </c>
      <c r="U826"/>
      <c r="V826" s="2"/>
      <c r="W826" s="2"/>
      <c r="X826" s="2"/>
      <c r="Y826" s="2"/>
      <c r="Z826"/>
      <c r="AA826" s="1292" t="s">
        <v>2848</v>
      </c>
      <c r="AB826" s="1292"/>
      <c r="AC826" s="1292"/>
      <c r="AD826" s="1292"/>
      <c r="AE826" s="1292"/>
      <c r="AF826" s="1292"/>
      <c r="AG826" s="1292"/>
      <c r="AH826" s="1292"/>
      <c r="AI826" s="1292"/>
      <c r="AJ826" s="1292"/>
      <c r="AK826" s="1292"/>
      <c r="AL826" s="1065"/>
      <c r="AN826" s="1044"/>
      <c r="AO826" s="1045"/>
      <c r="AP826" t="s">
        <v>2449</v>
      </c>
    </row>
    <row r="827" spans="1:81" s="17" customFormat="1" ht="12.75" customHeight="1">
      <c r="B827" s="2" t="s">
        <v>1101</v>
      </c>
      <c r="C827" s="2"/>
      <c r="D827" s="2"/>
      <c r="E827" s="2"/>
      <c r="F827" s="2"/>
      <c r="G827" s="2"/>
      <c r="H827" s="1443" t="s">
        <v>2842</v>
      </c>
      <c r="I827" s="1443"/>
      <c r="J827" s="1443"/>
      <c r="K827" s="1443"/>
      <c r="L827" s="1443"/>
      <c r="M827" s="1443"/>
      <c r="N827" s="2" t="s">
        <v>1102</v>
      </c>
      <c r="O827" s="2"/>
      <c r="P827" s="1409" t="s">
        <v>2693</v>
      </c>
      <c r="Q827" s="1409"/>
      <c r="R827" s="1409"/>
      <c r="S827" s="2"/>
      <c r="T827" s="2" t="s">
        <v>1101</v>
      </c>
      <c r="U827"/>
      <c r="V827" s="2"/>
      <c r="W827" s="2"/>
      <c r="X827" s="2"/>
      <c r="Y827" s="2"/>
      <c r="Z827"/>
      <c r="AA827" s="1443" t="s">
        <v>2849</v>
      </c>
      <c r="AB827" s="1443"/>
      <c r="AC827" s="1443"/>
      <c r="AD827" s="1443"/>
      <c r="AE827" s="1443"/>
      <c r="AF827" s="1443"/>
      <c r="AG827" s="2" t="s">
        <v>1102</v>
      </c>
      <c r="AH827" s="2"/>
      <c r="AI827" s="1409" t="s">
        <v>2693</v>
      </c>
      <c r="AJ827" s="1409"/>
      <c r="AK827" s="1409"/>
      <c r="AL827" s="1065"/>
      <c r="AN827" s="1044"/>
      <c r="AO827" s="1045"/>
      <c r="AP827" t="s">
        <v>2484</v>
      </c>
    </row>
    <row r="828" spans="1:81" s="17" customFormat="1" ht="12.75" customHeight="1">
      <c r="B828" s="2" t="s">
        <v>2485</v>
      </c>
      <c r="C828" s="2"/>
      <c r="D828" s="2"/>
      <c r="E828" s="2"/>
      <c r="F828" s="2"/>
      <c r="G828" s="2"/>
      <c r="H828" s="1292" t="s">
        <v>2410</v>
      </c>
      <c r="I828" s="1292"/>
      <c r="J828" s="1292"/>
      <c r="K828" s="1292"/>
      <c r="L828" s="1292"/>
      <c r="M828" s="1292"/>
      <c r="N828" s="1292"/>
      <c r="O828" s="1292"/>
      <c r="P828" s="1292"/>
      <c r="Q828" s="1292"/>
      <c r="R828" s="1292"/>
      <c r="S828" s="2"/>
      <c r="T828" s="2" t="s">
        <v>2485</v>
      </c>
      <c r="U828"/>
      <c r="V828" s="2"/>
      <c r="W828" s="2"/>
      <c r="X828" s="2"/>
      <c r="Y828" s="2"/>
      <c r="Z828"/>
      <c r="AA828" s="1292" t="s">
        <v>2418</v>
      </c>
      <c r="AB828" s="1292"/>
      <c r="AC828" s="1292"/>
      <c r="AD828" s="1292"/>
      <c r="AE828" s="1292"/>
      <c r="AF828" s="1292"/>
      <c r="AG828" s="1292"/>
      <c r="AH828" s="1292"/>
      <c r="AI828" s="1292"/>
      <c r="AJ828" s="1292"/>
      <c r="AK828" s="1292"/>
      <c r="AL828" s="1065"/>
      <c r="AN828" s="1044"/>
      <c r="AO828" s="1045"/>
      <c r="AP828" t="s">
        <v>2451</v>
      </c>
    </row>
    <row r="829" spans="1:81" s="17" customFormat="1" ht="12.75" customHeight="1">
      <c r="B829" s="2" t="s">
        <v>2486</v>
      </c>
      <c r="C829" s="2"/>
      <c r="D829" s="2"/>
      <c r="E829" s="2"/>
      <c r="F829" s="2"/>
      <c r="G829" s="2"/>
      <c r="H829" s="1292" t="s">
        <v>2843</v>
      </c>
      <c r="I829" s="1292"/>
      <c r="J829" s="1292"/>
      <c r="K829" s="1292"/>
      <c r="L829" s="1292"/>
      <c r="M829" s="1292"/>
      <c r="N829" s="1292"/>
      <c r="O829" s="1292"/>
      <c r="P829" s="1292"/>
      <c r="Q829" s="1292"/>
      <c r="R829" s="1292"/>
      <c r="S829" s="2"/>
      <c r="T829" s="2" t="s">
        <v>2486</v>
      </c>
      <c r="U829"/>
      <c r="V829" s="2"/>
      <c r="W829" s="2"/>
      <c r="X829" s="2"/>
      <c r="Y829" s="2"/>
      <c r="Z829"/>
      <c r="AA829" s="1292" t="s">
        <v>2850</v>
      </c>
      <c r="AB829" s="1292"/>
      <c r="AC829" s="1292"/>
      <c r="AD829" s="1292"/>
      <c r="AE829" s="1292"/>
      <c r="AF829" s="1292"/>
      <c r="AG829" s="1292"/>
      <c r="AH829" s="1292"/>
      <c r="AI829" s="1292"/>
      <c r="AJ829" s="1292"/>
      <c r="AK829" s="1292"/>
      <c r="AL829" s="1065"/>
      <c r="AN829" s="1044"/>
      <c r="AP829" t="s">
        <v>2452</v>
      </c>
    </row>
    <row r="830" spans="1:81" s="17" customFormat="1" ht="12.75" customHeight="1">
      <c r="B830" s="2" t="s">
        <v>2487</v>
      </c>
      <c r="C830" s="2"/>
      <c r="D830" s="2"/>
      <c r="E830" s="2"/>
      <c r="F830" s="2"/>
      <c r="G830" s="2"/>
      <c r="H830" s="2588">
        <v>0.2</v>
      </c>
      <c r="I830" s="2588"/>
      <c r="J830" s="2588"/>
      <c r="K830" s="2588"/>
      <c r="L830" s="2588"/>
      <c r="M830" s="2588"/>
      <c r="N830" s="2588"/>
      <c r="O830" s="2588"/>
      <c r="P830" s="2588"/>
      <c r="Q830" s="2588"/>
      <c r="R830" s="2588"/>
      <c r="S830" s="2"/>
      <c r="T830" s="2" t="s">
        <v>2487</v>
      </c>
      <c r="U830" s="2"/>
      <c r="V830" s="2"/>
      <c r="W830" s="2"/>
      <c r="X830" s="2"/>
      <c r="Y830" s="2"/>
      <c r="Z830" s="6"/>
      <c r="AA830" s="2588">
        <v>0.22</v>
      </c>
      <c r="AB830" s="2588"/>
      <c r="AC830" s="2588"/>
      <c r="AD830" s="2588"/>
      <c r="AE830" s="2588"/>
      <c r="AF830" s="2588"/>
      <c r="AG830" s="2588"/>
      <c r="AH830" s="2588"/>
      <c r="AI830" s="2588"/>
      <c r="AJ830" s="2588"/>
      <c r="AK830" s="2588"/>
      <c r="AL830" s="1065"/>
      <c r="AN830" s="1044"/>
      <c r="AP830" t="s">
        <v>2454</v>
      </c>
    </row>
    <row r="831" spans="1:81" s="17" customFormat="1" ht="12.75" customHeight="1">
      <c r="B831" s="2"/>
      <c r="C831" s="2"/>
      <c r="D831" s="2"/>
      <c r="E831" s="2"/>
      <c r="F831" s="2"/>
      <c r="G831" s="2"/>
      <c r="H831" s="1046"/>
      <c r="I831" s="1046"/>
      <c r="J831" s="1046"/>
      <c r="K831" s="1046"/>
      <c r="L831" s="1046"/>
      <c r="M831" s="1046"/>
      <c r="N831" s="1046"/>
      <c r="O831" s="1046"/>
      <c r="P831" s="1047"/>
      <c r="Q831" s="1047"/>
      <c r="R831" s="1047"/>
      <c r="S831" s="2"/>
      <c r="T831" s="2"/>
      <c r="U831" s="2"/>
      <c r="V831" s="2"/>
      <c r="W831" s="2"/>
      <c r="X831" s="2"/>
      <c r="Y831" s="2"/>
      <c r="Z831" s="1048"/>
      <c r="AA831" s="1048"/>
      <c r="AB831" s="1048"/>
      <c r="AC831" s="1048"/>
      <c r="AD831" s="1048"/>
      <c r="AE831" s="1048"/>
      <c r="AF831" s="1048"/>
      <c r="AG831" s="1048"/>
      <c r="AH831" s="6"/>
      <c r="AI831" s="6"/>
      <c r="AJ831" s="6"/>
      <c r="AK831" s="2"/>
      <c r="AL831" s="1065"/>
      <c r="AN831" s="1044"/>
      <c r="AP831" t="s">
        <v>2455</v>
      </c>
    </row>
    <row r="832" spans="1:81" s="17" customFormat="1" ht="12.75" customHeight="1">
      <c r="B832" s="2" t="s">
        <v>2482</v>
      </c>
      <c r="C832" s="2"/>
      <c r="D832" s="2"/>
      <c r="E832" s="2"/>
      <c r="F832" s="2"/>
      <c r="G832"/>
      <c r="H832" s="1331" t="s">
        <v>2851</v>
      </c>
      <c r="I832" s="1331"/>
      <c r="J832" s="1331"/>
      <c r="K832" s="1331"/>
      <c r="L832" s="1331"/>
      <c r="M832" s="1331"/>
      <c r="N832" s="1331"/>
      <c r="O832" s="1331"/>
      <c r="P832" s="1331"/>
      <c r="Q832" s="1331"/>
      <c r="R832" s="1331"/>
      <c r="S832"/>
      <c r="T832" s="2" t="s">
        <v>2482</v>
      </c>
      <c r="U832"/>
      <c r="V832" s="2"/>
      <c r="W832" s="2"/>
      <c r="X832" s="2"/>
      <c r="Y832" s="2"/>
      <c r="Z832"/>
      <c r="AA832" s="1331" t="s">
        <v>2856</v>
      </c>
      <c r="AB832" s="1331"/>
      <c r="AC832" s="1331"/>
      <c r="AD832" s="1331"/>
      <c r="AE832" s="1331"/>
      <c r="AF832" s="1331"/>
      <c r="AG832" s="1331"/>
      <c r="AH832" s="1331"/>
      <c r="AI832" s="1331"/>
      <c r="AJ832" s="1331"/>
      <c r="AK832" s="1331"/>
      <c r="AL832" s="1065"/>
      <c r="AN832" s="1044"/>
      <c r="AP832" t="s">
        <v>2456</v>
      </c>
    </row>
    <row r="833" spans="1:42" s="1049" customFormat="1" ht="12.75" customHeight="1">
      <c r="A833" s="17"/>
      <c r="B833" s="2" t="s">
        <v>1137</v>
      </c>
      <c r="C833" s="2"/>
      <c r="D833" s="2"/>
      <c r="E833" s="2"/>
      <c r="F833" s="2"/>
      <c r="G833"/>
      <c r="H833" s="1292" t="s">
        <v>2852</v>
      </c>
      <c r="I833" s="1292"/>
      <c r="J833" s="1292"/>
      <c r="K833" s="1292"/>
      <c r="L833" s="1292"/>
      <c r="M833" s="1292"/>
      <c r="N833" s="1292"/>
      <c r="O833" s="1292"/>
      <c r="P833" s="1292"/>
      <c r="Q833" s="1292"/>
      <c r="R833" s="1292"/>
      <c r="S833"/>
      <c r="T833" s="2" t="s">
        <v>1137</v>
      </c>
      <c r="U833"/>
      <c r="V833" s="2"/>
      <c r="W833" s="2"/>
      <c r="X833" s="2"/>
      <c r="Y833" s="2"/>
      <c r="Z833"/>
      <c r="AA833" s="1292" t="s">
        <v>2857</v>
      </c>
      <c r="AB833" s="1292"/>
      <c r="AC833" s="1292"/>
      <c r="AD833" s="1292"/>
      <c r="AE833" s="1292"/>
      <c r="AF833" s="1292"/>
      <c r="AG833" s="1292"/>
      <c r="AH833" s="1292"/>
      <c r="AI833" s="1292"/>
      <c r="AJ833" s="1292"/>
      <c r="AK833" s="1292"/>
      <c r="AL833" s="1065"/>
      <c r="AM833" s="17"/>
      <c r="AN833" s="1044"/>
      <c r="AO833" s="17"/>
      <c r="AP833" s="28" t="s">
        <v>2457</v>
      </c>
    </row>
    <row r="834" spans="1:42" s="1049" customFormat="1" ht="12.75" customHeight="1">
      <c r="A834" s="17"/>
      <c r="B834" s="2" t="s">
        <v>2483</v>
      </c>
      <c r="C834" s="2"/>
      <c r="D834" s="2"/>
      <c r="E834" s="2"/>
      <c r="F834" s="2"/>
      <c r="G834"/>
      <c r="H834" s="1292" t="s">
        <v>2853</v>
      </c>
      <c r="I834" s="1292"/>
      <c r="J834" s="1292"/>
      <c r="K834" s="1292"/>
      <c r="L834" s="1292"/>
      <c r="M834" s="1292"/>
      <c r="N834" s="1292"/>
      <c r="O834" s="1292"/>
      <c r="P834" s="1292"/>
      <c r="Q834" s="1292"/>
      <c r="R834" s="1292"/>
      <c r="S834"/>
      <c r="T834" s="2" t="s">
        <v>2483</v>
      </c>
      <c r="U834"/>
      <c r="V834" s="2"/>
      <c r="W834" s="2"/>
      <c r="X834" s="2"/>
      <c r="Y834" s="2"/>
      <c r="Z834"/>
      <c r="AA834" s="1292" t="s">
        <v>2853</v>
      </c>
      <c r="AB834" s="1292"/>
      <c r="AC834" s="1292"/>
      <c r="AD834" s="1292"/>
      <c r="AE834" s="1292"/>
      <c r="AF834" s="1292"/>
      <c r="AG834" s="1292"/>
      <c r="AH834" s="1292"/>
      <c r="AI834" s="1292"/>
      <c r="AJ834" s="1292"/>
      <c r="AK834" s="1292"/>
      <c r="AL834" s="1065"/>
      <c r="AM834" s="17"/>
      <c r="AN834" s="1044"/>
      <c r="AO834" s="17"/>
    </row>
    <row r="835" spans="1:42" s="17" customFormat="1" ht="12.75" customHeight="1">
      <c r="B835" s="2" t="s">
        <v>1100</v>
      </c>
      <c r="C835" s="2"/>
      <c r="D835" s="2"/>
      <c r="E835" s="2"/>
      <c r="F835" s="2"/>
      <c r="G835"/>
      <c r="H835" s="1292" t="s">
        <v>2874</v>
      </c>
      <c r="I835" s="1292"/>
      <c r="J835" s="1292"/>
      <c r="K835" s="1292"/>
      <c r="L835" s="1292"/>
      <c r="M835" s="1292"/>
      <c r="N835" s="1292"/>
      <c r="O835" s="1292"/>
      <c r="P835" s="1292"/>
      <c r="Q835" s="1292"/>
      <c r="R835" s="1292"/>
      <c r="S835"/>
      <c r="T835" s="2" t="s">
        <v>1100</v>
      </c>
      <c r="U835"/>
      <c r="V835" s="2"/>
      <c r="W835" s="2"/>
      <c r="X835" s="2"/>
      <c r="Y835" s="2"/>
      <c r="Z835"/>
      <c r="AA835" s="1292" t="s">
        <v>2858</v>
      </c>
      <c r="AB835" s="1292"/>
      <c r="AC835" s="1292"/>
      <c r="AD835" s="1292"/>
      <c r="AE835" s="1292"/>
      <c r="AF835" s="1292"/>
      <c r="AG835" s="1292"/>
      <c r="AH835" s="1292"/>
      <c r="AI835" s="1292"/>
      <c r="AJ835" s="1292"/>
      <c r="AK835" s="1292"/>
      <c r="AL835" s="1065"/>
      <c r="AN835" s="1044"/>
    </row>
    <row r="836" spans="1:42" s="17" customFormat="1" ht="12.75" customHeight="1">
      <c r="B836" s="2" t="s">
        <v>1101</v>
      </c>
      <c r="C836" s="2"/>
      <c r="D836" s="2"/>
      <c r="E836" s="2"/>
      <c r="F836" s="2"/>
      <c r="G836" s="2"/>
      <c r="H836" s="1443" t="s">
        <v>2854</v>
      </c>
      <c r="I836" s="1443"/>
      <c r="J836" s="1443"/>
      <c r="K836" s="1443"/>
      <c r="L836" s="1443"/>
      <c r="M836" s="1443"/>
      <c r="N836" s="2" t="s">
        <v>1102</v>
      </c>
      <c r="O836" s="2"/>
      <c r="P836" s="1409" t="s">
        <v>2693</v>
      </c>
      <c r="Q836" s="1409"/>
      <c r="R836" s="1409"/>
      <c r="S836" s="2"/>
      <c r="T836" s="2" t="s">
        <v>1101</v>
      </c>
      <c r="U836"/>
      <c r="V836" s="2"/>
      <c r="W836" s="2"/>
      <c r="X836" s="2"/>
      <c r="Y836" s="2"/>
      <c r="Z836"/>
      <c r="AA836" s="1443" t="s">
        <v>2859</v>
      </c>
      <c r="AB836" s="1443"/>
      <c r="AC836" s="1443"/>
      <c r="AD836" s="1443"/>
      <c r="AE836" s="1443"/>
      <c r="AF836" s="1443"/>
      <c r="AG836" s="2" t="s">
        <v>1102</v>
      </c>
      <c r="AH836" s="2"/>
      <c r="AI836" s="1409" t="s">
        <v>2693</v>
      </c>
      <c r="AJ836" s="1409"/>
      <c r="AK836" s="1409"/>
      <c r="AL836" s="1065"/>
      <c r="AN836" s="1044"/>
    </row>
    <row r="837" spans="1:42" s="17" customFormat="1" ht="12.75" customHeight="1">
      <c r="B837" s="2" t="s">
        <v>2485</v>
      </c>
      <c r="C837" s="2"/>
      <c r="D837" s="2"/>
      <c r="E837" s="2"/>
      <c r="F837" s="2"/>
      <c r="G837" s="2"/>
      <c r="H837" s="1292" t="s">
        <v>2449</v>
      </c>
      <c r="I837" s="1292"/>
      <c r="J837" s="1292"/>
      <c r="K837" s="1292"/>
      <c r="L837" s="1292"/>
      <c r="M837" s="1292"/>
      <c r="N837" s="1292"/>
      <c r="O837" s="1292"/>
      <c r="P837" s="1292"/>
      <c r="Q837" s="1292"/>
      <c r="R837" s="1292"/>
      <c r="S837" s="2"/>
      <c r="T837" s="2" t="s">
        <v>2485</v>
      </c>
      <c r="U837"/>
      <c r="V837" s="2"/>
      <c r="W837" s="2"/>
      <c r="X837" s="2"/>
      <c r="Y837" s="2"/>
      <c r="Z837"/>
      <c r="AA837" s="1292" t="s">
        <v>2451</v>
      </c>
      <c r="AB837" s="1292"/>
      <c r="AC837" s="1292"/>
      <c r="AD837" s="1292"/>
      <c r="AE837" s="1292"/>
      <c r="AF837" s="1292"/>
      <c r="AG837" s="1292"/>
      <c r="AH837" s="1292"/>
      <c r="AI837" s="1292"/>
      <c r="AJ837" s="1292"/>
      <c r="AK837" s="1292"/>
      <c r="AL837" s="1065"/>
      <c r="AN837" s="1044"/>
    </row>
    <row r="838" spans="1:42" s="17" customFormat="1" ht="12.75" customHeight="1">
      <c r="B838" s="2" t="s">
        <v>2486</v>
      </c>
      <c r="C838" s="2"/>
      <c r="D838" s="2"/>
      <c r="E838" s="2"/>
      <c r="F838" s="2"/>
      <c r="G838" s="2"/>
      <c r="H838" s="1292" t="s">
        <v>2855</v>
      </c>
      <c r="I838" s="1292"/>
      <c r="J838" s="1292"/>
      <c r="K838" s="1292"/>
      <c r="L838" s="1292"/>
      <c r="M838" s="1292"/>
      <c r="N838" s="1292"/>
      <c r="O838" s="1292"/>
      <c r="P838" s="1292"/>
      <c r="Q838" s="1292"/>
      <c r="R838" s="1292"/>
      <c r="S838" s="2"/>
      <c r="T838" s="2" t="s">
        <v>2486</v>
      </c>
      <c r="U838"/>
      <c r="V838" s="2"/>
      <c r="W838" s="2"/>
      <c r="X838" s="2"/>
      <c r="Y838" s="2"/>
      <c r="Z838"/>
      <c r="AA838" s="1292" t="s">
        <v>2860</v>
      </c>
      <c r="AB838" s="1292"/>
      <c r="AC838" s="1292"/>
      <c r="AD838" s="1292"/>
      <c r="AE838" s="1292"/>
      <c r="AF838" s="1292"/>
      <c r="AG838" s="1292"/>
      <c r="AH838" s="1292"/>
      <c r="AI838" s="1292"/>
      <c r="AJ838" s="1292"/>
      <c r="AK838" s="1292"/>
      <c r="AL838" s="1065"/>
      <c r="AN838" s="1044"/>
    </row>
    <row r="839" spans="1:42" s="17" customFormat="1" ht="12.75" customHeight="1">
      <c r="B839" s="2" t="s">
        <v>2487</v>
      </c>
      <c r="C839" s="2"/>
      <c r="D839" s="2"/>
      <c r="E839" s="2"/>
      <c r="F839" s="2"/>
      <c r="G839" s="2"/>
      <c r="H839" s="2588">
        <v>0.34</v>
      </c>
      <c r="I839" s="2588"/>
      <c r="J839" s="2588"/>
      <c r="K839" s="2588"/>
      <c r="L839" s="2588"/>
      <c r="M839" s="2588"/>
      <c r="N839" s="2588"/>
      <c r="O839" s="2588"/>
      <c r="P839" s="2588"/>
      <c r="Q839" s="2588"/>
      <c r="R839" s="2588"/>
      <c r="S839" s="2"/>
      <c r="T839" s="2" t="s">
        <v>2487</v>
      </c>
      <c r="U839" s="2"/>
      <c r="V839" s="2"/>
      <c r="W839" s="2"/>
      <c r="X839" s="2"/>
      <c r="Y839" s="2"/>
      <c r="Z839" s="6"/>
      <c r="AA839" s="2588">
        <v>0.25</v>
      </c>
      <c r="AB839" s="2588"/>
      <c r="AC839" s="2588"/>
      <c r="AD839" s="2588"/>
      <c r="AE839" s="2588"/>
      <c r="AF839" s="2588"/>
      <c r="AG839" s="2588"/>
      <c r="AH839" s="2588"/>
      <c r="AI839" s="2588"/>
      <c r="AJ839" s="2588"/>
      <c r="AK839" s="2588"/>
      <c r="AL839" s="1065"/>
      <c r="AN839" s="1044"/>
    </row>
    <row r="840" spans="1:42" s="17" customFormat="1" ht="12.75" customHeight="1">
      <c r="B840" s="2"/>
      <c r="C840" s="2"/>
      <c r="D840" s="2"/>
      <c r="E840" s="2"/>
      <c r="F840" s="2"/>
      <c r="G840" s="2"/>
      <c r="H840" s="1046"/>
      <c r="I840" s="1046"/>
      <c r="J840" s="1046"/>
      <c r="K840" s="1046"/>
      <c r="L840" s="1046"/>
      <c r="M840" s="1046"/>
      <c r="N840" s="1046"/>
      <c r="O840" s="1046"/>
      <c r="P840" s="1047"/>
      <c r="Q840" s="1047"/>
      <c r="R840" s="1047"/>
      <c r="S840" s="2"/>
      <c r="T840" s="2"/>
      <c r="U840" s="2"/>
      <c r="V840" s="2"/>
      <c r="W840" s="2"/>
      <c r="X840" s="2"/>
      <c r="Y840" s="2"/>
      <c r="Z840" s="1048"/>
      <c r="AA840" s="1048"/>
      <c r="AB840" s="1048"/>
      <c r="AC840" s="1048"/>
      <c r="AD840" s="1048"/>
      <c r="AE840" s="1048"/>
      <c r="AF840" s="1048"/>
      <c r="AG840" s="1048"/>
      <c r="AH840" s="6"/>
      <c r="AI840" s="6"/>
      <c r="AJ840" s="6"/>
      <c r="AK840" s="2"/>
      <c r="AL840" s="1065"/>
      <c r="AN840" s="1044"/>
    </row>
    <row r="841" spans="1:42" s="17" customFormat="1" ht="12.75" customHeight="1">
      <c r="B841" s="2" t="s">
        <v>2482</v>
      </c>
      <c r="C841" s="2"/>
      <c r="D841" s="2"/>
      <c r="E841" s="2"/>
      <c r="F841" s="2"/>
      <c r="G841"/>
      <c r="H841" s="1331" t="s">
        <v>2861</v>
      </c>
      <c r="I841" s="1331"/>
      <c r="J841" s="1331"/>
      <c r="K841" s="1331"/>
      <c r="L841" s="1331"/>
      <c r="M841" s="1331"/>
      <c r="N841" s="1331"/>
      <c r="O841" s="1331"/>
      <c r="P841" s="1331"/>
      <c r="Q841" s="1331"/>
      <c r="R841" s="1331"/>
      <c r="S841"/>
      <c r="T841" s="2" t="s">
        <v>2482</v>
      </c>
      <c r="U841"/>
      <c r="V841" s="2"/>
      <c r="W841" s="2"/>
      <c r="X841" s="2"/>
      <c r="Y841" s="2"/>
      <c r="Z841"/>
      <c r="AA841" s="1331" t="s">
        <v>2867</v>
      </c>
      <c r="AB841" s="1331"/>
      <c r="AC841" s="1331"/>
      <c r="AD841" s="1331"/>
      <c r="AE841" s="1331"/>
      <c r="AF841" s="1331"/>
      <c r="AG841" s="1331"/>
      <c r="AH841" s="1331"/>
      <c r="AI841" s="1331"/>
      <c r="AJ841" s="1331"/>
      <c r="AK841" s="1331"/>
      <c r="AL841" s="1065"/>
      <c r="AN841" s="1044"/>
    </row>
    <row r="842" spans="1:42" s="17" customFormat="1" ht="12.75" customHeight="1">
      <c r="B842" s="2" t="s">
        <v>1137</v>
      </c>
      <c r="C842" s="2"/>
      <c r="D842" s="2"/>
      <c r="E842" s="2"/>
      <c r="F842" s="2"/>
      <c r="G842"/>
      <c r="H842" s="1292" t="s">
        <v>2862</v>
      </c>
      <c r="I842" s="1292"/>
      <c r="J842" s="1292"/>
      <c r="K842" s="1292"/>
      <c r="L842" s="1292"/>
      <c r="M842" s="1292"/>
      <c r="N842" s="1292"/>
      <c r="O842" s="1292"/>
      <c r="P842" s="1292"/>
      <c r="Q842" s="1292"/>
      <c r="R842" s="1292"/>
      <c r="S842"/>
      <c r="T842" s="2" t="s">
        <v>1137</v>
      </c>
      <c r="U842"/>
      <c r="V842" s="2"/>
      <c r="W842" s="2"/>
      <c r="X842" s="2"/>
      <c r="Y842" s="2"/>
      <c r="Z842"/>
      <c r="AA842" s="1292" t="s">
        <v>2862</v>
      </c>
      <c r="AB842" s="1292"/>
      <c r="AC842" s="1292"/>
      <c r="AD842" s="1292"/>
      <c r="AE842" s="1292"/>
      <c r="AF842" s="1292"/>
      <c r="AG842" s="1292"/>
      <c r="AH842" s="1292"/>
      <c r="AI842" s="1292"/>
      <c r="AJ842" s="1292"/>
      <c r="AK842" s="1292"/>
      <c r="AL842" s="1065"/>
      <c r="AN842" s="1044"/>
    </row>
    <row r="843" spans="1:42" s="17" customFormat="1" ht="12.75" customHeight="1">
      <c r="B843" s="2" t="s">
        <v>2483</v>
      </c>
      <c r="C843" s="2"/>
      <c r="D843" s="2"/>
      <c r="E843" s="2"/>
      <c r="F843" s="2"/>
      <c r="G843"/>
      <c r="H843" s="1292" t="s">
        <v>2853</v>
      </c>
      <c r="I843" s="1292"/>
      <c r="J843" s="1292"/>
      <c r="K843" s="1292"/>
      <c r="L843" s="1292"/>
      <c r="M843" s="1292"/>
      <c r="N843" s="1292"/>
      <c r="O843" s="1292"/>
      <c r="P843" s="1292"/>
      <c r="Q843" s="1292"/>
      <c r="R843" s="1292"/>
      <c r="S843"/>
      <c r="T843" s="2" t="s">
        <v>2483</v>
      </c>
      <c r="U843"/>
      <c r="V843" s="2"/>
      <c r="W843" s="2"/>
      <c r="X843" s="2"/>
      <c r="Y843" s="2"/>
      <c r="Z843"/>
      <c r="AA843" s="1292" t="s">
        <v>2853</v>
      </c>
      <c r="AB843" s="1292"/>
      <c r="AC843" s="1292"/>
      <c r="AD843" s="1292"/>
      <c r="AE843" s="1292"/>
      <c r="AF843" s="1292"/>
      <c r="AG843" s="1292"/>
      <c r="AH843" s="1292"/>
      <c r="AI843" s="1292"/>
      <c r="AJ843" s="1292"/>
      <c r="AK843" s="1292"/>
      <c r="AL843" s="1065"/>
      <c r="AN843" s="1044"/>
    </row>
    <row r="844" spans="1:42" s="17" customFormat="1" ht="12.75" customHeight="1">
      <c r="B844" s="2" t="s">
        <v>1100</v>
      </c>
      <c r="C844" s="2"/>
      <c r="D844" s="2"/>
      <c r="E844" s="2"/>
      <c r="F844" s="2"/>
      <c r="G844"/>
      <c r="H844" s="1292" t="s">
        <v>2863</v>
      </c>
      <c r="I844" s="1292"/>
      <c r="J844" s="1292"/>
      <c r="K844" s="1292"/>
      <c r="L844" s="1292"/>
      <c r="M844" s="1292"/>
      <c r="N844" s="1292"/>
      <c r="O844" s="1292"/>
      <c r="P844" s="1292"/>
      <c r="Q844" s="1292"/>
      <c r="R844" s="1292"/>
      <c r="S844"/>
      <c r="T844" s="2" t="s">
        <v>1100</v>
      </c>
      <c r="U844"/>
      <c r="V844" s="2"/>
      <c r="W844" s="2"/>
      <c r="X844" s="2"/>
      <c r="Y844" s="2"/>
      <c r="Z844"/>
      <c r="AA844" s="1292" t="s">
        <v>2863</v>
      </c>
      <c r="AB844" s="1292"/>
      <c r="AC844" s="1292"/>
      <c r="AD844" s="1292"/>
      <c r="AE844" s="1292"/>
      <c r="AF844" s="1292"/>
      <c r="AG844" s="1292"/>
      <c r="AH844" s="1292"/>
      <c r="AI844" s="1292"/>
      <c r="AJ844" s="1292"/>
      <c r="AK844" s="1292"/>
      <c r="AL844" s="1065"/>
      <c r="AN844" s="1044"/>
    </row>
    <row r="845" spans="1:42" s="17" customFormat="1" ht="12.75" customHeight="1">
      <c r="B845" s="2" t="s">
        <v>1101</v>
      </c>
      <c r="C845" s="2"/>
      <c r="D845" s="2"/>
      <c r="E845" s="2"/>
      <c r="F845" s="2"/>
      <c r="G845" s="2"/>
      <c r="H845" s="1443" t="s">
        <v>2864</v>
      </c>
      <c r="I845" s="1443"/>
      <c r="J845" s="1443"/>
      <c r="K845" s="1443"/>
      <c r="L845" s="1443"/>
      <c r="M845" s="1443"/>
      <c r="N845" s="2" t="s">
        <v>1102</v>
      </c>
      <c r="O845" s="2"/>
      <c r="P845" s="1409" t="s">
        <v>2693</v>
      </c>
      <c r="Q845" s="1409"/>
      <c r="R845" s="1409"/>
      <c r="S845" s="2"/>
      <c r="T845" s="2" t="s">
        <v>1101</v>
      </c>
      <c r="U845"/>
      <c r="V845" s="2"/>
      <c r="W845" s="2"/>
      <c r="X845" s="2"/>
      <c r="Y845" s="2"/>
      <c r="Z845"/>
      <c r="AA845" s="1443" t="s">
        <v>2864</v>
      </c>
      <c r="AB845" s="1443"/>
      <c r="AC845" s="1443"/>
      <c r="AD845" s="1443"/>
      <c r="AE845" s="1443"/>
      <c r="AF845" s="1443"/>
      <c r="AG845" s="2" t="s">
        <v>1102</v>
      </c>
      <c r="AH845" s="2"/>
      <c r="AI845" s="1409" t="s">
        <v>2693</v>
      </c>
      <c r="AJ845" s="1409"/>
      <c r="AK845" s="1409"/>
      <c r="AL845" s="1065"/>
      <c r="AN845" s="1044"/>
    </row>
    <row r="846" spans="1:42" s="17" customFormat="1" ht="12.75" customHeight="1">
      <c r="B846" s="2" t="s">
        <v>2485</v>
      </c>
      <c r="C846" s="2"/>
      <c r="D846" s="2"/>
      <c r="E846" s="2"/>
      <c r="F846" s="2"/>
      <c r="G846" s="2"/>
      <c r="H846" s="1292" t="s">
        <v>2455</v>
      </c>
      <c r="I846" s="1292"/>
      <c r="J846" s="1292"/>
      <c r="K846" s="1292"/>
      <c r="L846" s="1292"/>
      <c r="M846" s="1292"/>
      <c r="N846" s="1292"/>
      <c r="O846" s="1292"/>
      <c r="P846" s="1292"/>
      <c r="Q846" s="1292"/>
      <c r="R846" s="1292"/>
      <c r="S846" s="2"/>
      <c r="T846" s="2" t="s">
        <v>2485</v>
      </c>
      <c r="U846"/>
      <c r="V846" s="2"/>
      <c r="W846" s="2"/>
      <c r="X846" s="2"/>
      <c r="Y846" s="2"/>
      <c r="Z846"/>
      <c r="AA846" s="1292" t="s">
        <v>2456</v>
      </c>
      <c r="AB846" s="1292"/>
      <c r="AC846" s="1292"/>
      <c r="AD846" s="1292"/>
      <c r="AE846" s="1292"/>
      <c r="AF846" s="1292"/>
      <c r="AG846" s="1292"/>
      <c r="AH846" s="1292"/>
      <c r="AI846" s="1292"/>
      <c r="AJ846" s="1292"/>
      <c r="AK846" s="1292"/>
      <c r="AL846" s="1065"/>
      <c r="AN846" s="1044"/>
    </row>
    <row r="847" spans="1:42" s="17" customFormat="1" ht="12.75" customHeight="1">
      <c r="B847" s="2" t="s">
        <v>2486</v>
      </c>
      <c r="C847" s="2"/>
      <c r="D847" s="2"/>
      <c r="E847" s="2"/>
      <c r="F847" s="2"/>
      <c r="G847" s="2"/>
      <c r="H847" s="1292" t="s">
        <v>2865</v>
      </c>
      <c r="I847" s="1292"/>
      <c r="J847" s="1292"/>
      <c r="K847" s="1292"/>
      <c r="L847" s="1292"/>
      <c r="M847" s="1292"/>
      <c r="N847" s="1292"/>
      <c r="O847" s="1292"/>
      <c r="P847" s="1292"/>
      <c r="Q847" s="1292"/>
      <c r="R847" s="1292"/>
      <c r="S847" s="2"/>
      <c r="T847" s="2" t="s">
        <v>2486</v>
      </c>
      <c r="U847"/>
      <c r="V847" s="2"/>
      <c r="W847" s="2"/>
      <c r="X847" s="2"/>
      <c r="Y847" s="2"/>
      <c r="Z847"/>
      <c r="AA847" s="1292" t="s">
        <v>2866</v>
      </c>
      <c r="AB847" s="1292"/>
      <c r="AC847" s="1292"/>
      <c r="AD847" s="1292"/>
      <c r="AE847" s="1292"/>
      <c r="AF847" s="1292"/>
      <c r="AG847" s="1292"/>
      <c r="AH847" s="1292"/>
      <c r="AI847" s="1292"/>
      <c r="AJ847" s="1292"/>
      <c r="AK847" s="1292"/>
      <c r="AL847" s="1065"/>
      <c r="AN847" s="1044"/>
    </row>
    <row r="848" spans="1:42" s="17" customFormat="1" ht="12.75" customHeight="1">
      <c r="B848" s="2" t="s">
        <v>2487</v>
      </c>
      <c r="C848" s="2"/>
      <c r="D848" s="2"/>
      <c r="E848" s="2"/>
      <c r="F848" s="2"/>
      <c r="G848" s="2"/>
      <c r="H848" s="2588">
        <v>0.06</v>
      </c>
      <c r="I848" s="2588"/>
      <c r="J848" s="2588"/>
      <c r="K848" s="2588"/>
      <c r="L848" s="2588"/>
      <c r="M848" s="2588"/>
      <c r="N848" s="2588"/>
      <c r="O848" s="2588"/>
      <c r="P848" s="2588"/>
      <c r="Q848" s="2588"/>
      <c r="R848" s="2588"/>
      <c r="S848" s="2"/>
      <c r="T848" s="2" t="s">
        <v>2487</v>
      </c>
      <c r="U848" s="2"/>
      <c r="V848" s="2"/>
      <c r="W848" s="2"/>
      <c r="X848" s="2"/>
      <c r="Y848" s="2"/>
      <c r="Z848" s="6"/>
      <c r="AA848" s="2588">
        <v>0.08</v>
      </c>
      <c r="AB848" s="2588"/>
      <c r="AC848" s="2588"/>
      <c r="AD848" s="2588"/>
      <c r="AE848" s="2588"/>
      <c r="AF848" s="2588"/>
      <c r="AG848" s="2588"/>
      <c r="AH848" s="2588"/>
      <c r="AI848" s="2588"/>
      <c r="AJ848" s="2588"/>
      <c r="AK848" s="2588"/>
      <c r="AL848" s="1065"/>
      <c r="AN848" s="1044"/>
    </row>
    <row r="849" spans="2:40" s="17" customFormat="1" ht="12.75" customHeight="1">
      <c r="B849" s="2"/>
      <c r="C849" s="2"/>
      <c r="D849" s="2"/>
      <c r="E849" s="2"/>
      <c r="F849" s="2"/>
      <c r="G849" s="2"/>
      <c r="H849" s="1046"/>
      <c r="I849" s="1046"/>
      <c r="J849" s="1046"/>
      <c r="K849" s="1046"/>
      <c r="L849" s="1046"/>
      <c r="M849" s="1046"/>
      <c r="N849" s="1046"/>
      <c r="O849" s="1046"/>
      <c r="P849" s="1047"/>
      <c r="Q849" s="1047"/>
      <c r="R849" s="1047"/>
      <c r="S849" s="2"/>
      <c r="T849" s="2"/>
      <c r="U849" s="2"/>
      <c r="V849" s="2"/>
      <c r="W849" s="2"/>
      <c r="X849" s="2"/>
      <c r="Y849" s="2"/>
      <c r="Z849" s="1048"/>
      <c r="AA849" s="1048"/>
      <c r="AB849" s="1048"/>
      <c r="AC849" s="1048"/>
      <c r="AD849" s="1048"/>
      <c r="AE849" s="1048"/>
      <c r="AF849" s="1048"/>
      <c r="AG849" s="1048"/>
      <c r="AH849" s="6"/>
      <c r="AI849" s="6"/>
      <c r="AJ849" s="6"/>
      <c r="AK849" s="2"/>
      <c r="AL849" s="1065"/>
      <c r="AN849" s="1044"/>
    </row>
    <row r="850" spans="2:40" s="17" customFormat="1" ht="12.75" customHeight="1">
      <c r="B850" s="2" t="s">
        <v>2482</v>
      </c>
      <c r="C850" s="2"/>
      <c r="D850" s="2"/>
      <c r="E850" s="2"/>
      <c r="F850" s="2"/>
      <c r="G850"/>
      <c r="H850" s="1409" t="s">
        <v>2872</v>
      </c>
      <c r="I850" s="1331"/>
      <c r="J850" s="1331"/>
      <c r="K850" s="1331"/>
      <c r="L850" s="1331"/>
      <c r="M850" s="1331"/>
      <c r="N850" s="1331"/>
      <c r="O850" s="1331"/>
      <c r="P850" s="1331"/>
      <c r="Q850" s="1331"/>
      <c r="R850" s="1331"/>
      <c r="S850"/>
      <c r="T850" s="2" t="s">
        <v>2482</v>
      </c>
      <c r="U850"/>
      <c r="V850" s="2"/>
      <c r="W850" s="2"/>
      <c r="X850" s="2"/>
      <c r="Y850" s="2"/>
      <c r="Z850"/>
      <c r="AA850" s="1331"/>
      <c r="AB850" s="1331"/>
      <c r="AC850" s="1331"/>
      <c r="AD850" s="1331"/>
      <c r="AE850" s="1331"/>
      <c r="AF850" s="1331"/>
      <c r="AG850" s="1331"/>
      <c r="AH850" s="1331"/>
      <c r="AI850" s="1331"/>
      <c r="AJ850" s="1331"/>
      <c r="AK850" s="1331"/>
      <c r="AL850" s="1065"/>
      <c r="AN850" s="1044"/>
    </row>
    <row r="851" spans="2:40" s="17" customFormat="1" ht="12.75" customHeight="1">
      <c r="B851" s="2" t="s">
        <v>1137</v>
      </c>
      <c r="C851" s="2"/>
      <c r="D851" s="2"/>
      <c r="E851" s="2"/>
      <c r="F851" s="2"/>
      <c r="G851"/>
      <c r="H851" s="1292" t="s">
        <v>2869</v>
      </c>
      <c r="I851" s="1292"/>
      <c r="J851" s="1292"/>
      <c r="K851" s="1292"/>
      <c r="L851" s="1292"/>
      <c r="M851" s="1292"/>
      <c r="N851" s="1292"/>
      <c r="O851" s="1292"/>
      <c r="P851" s="1292"/>
      <c r="Q851" s="1292"/>
      <c r="R851" s="1292"/>
      <c r="S851"/>
      <c r="T851" s="2" t="s">
        <v>1137</v>
      </c>
      <c r="U851"/>
      <c r="V851" s="2"/>
      <c r="W851" s="2"/>
      <c r="X851" s="2"/>
      <c r="Y851" s="2"/>
      <c r="Z851"/>
      <c r="AA851" s="1292"/>
      <c r="AB851" s="1292"/>
      <c r="AC851" s="1292"/>
      <c r="AD851" s="1292"/>
      <c r="AE851" s="1292"/>
      <c r="AF851" s="1292"/>
      <c r="AG851" s="1292"/>
      <c r="AH851" s="1292"/>
      <c r="AI851" s="1292"/>
      <c r="AJ851" s="1292"/>
      <c r="AK851" s="1292"/>
      <c r="AL851" s="1065"/>
      <c r="AN851" s="1044"/>
    </row>
    <row r="852" spans="2:40" s="17" customFormat="1" ht="12.75" customHeight="1">
      <c r="B852" s="2" t="s">
        <v>2483</v>
      </c>
      <c r="C852" s="2"/>
      <c r="D852" s="2"/>
      <c r="E852" s="2"/>
      <c r="F852" s="2"/>
      <c r="G852"/>
      <c r="H852" s="1292" t="s">
        <v>2870</v>
      </c>
      <c r="I852" s="1292"/>
      <c r="J852" s="1292"/>
      <c r="K852" s="1292"/>
      <c r="L852" s="1292"/>
      <c r="M852" s="1292"/>
      <c r="N852" s="1292"/>
      <c r="O852" s="1292"/>
      <c r="P852" s="1292"/>
      <c r="Q852" s="1292"/>
      <c r="R852" s="1292"/>
      <c r="S852"/>
      <c r="T852" s="2" t="s">
        <v>2483</v>
      </c>
      <c r="U852"/>
      <c r="V852" s="2"/>
      <c r="W852" s="2"/>
      <c r="X852" s="2"/>
      <c r="Y852" s="2"/>
      <c r="Z852"/>
      <c r="AA852" s="1292"/>
      <c r="AB852" s="1292"/>
      <c r="AC852" s="1292"/>
      <c r="AD852" s="1292"/>
      <c r="AE852" s="1292"/>
      <c r="AF852" s="1292"/>
      <c r="AG852" s="1292"/>
      <c r="AH852" s="1292"/>
      <c r="AI852" s="1292"/>
      <c r="AJ852" s="1292"/>
      <c r="AK852" s="1292"/>
      <c r="AL852" s="1065"/>
      <c r="AN852" s="1044"/>
    </row>
    <row r="853" spans="2:40" s="17" customFormat="1" ht="12.75" customHeight="1">
      <c r="B853" s="2" t="s">
        <v>1100</v>
      </c>
      <c r="C853" s="2"/>
      <c r="D853" s="2"/>
      <c r="E853" s="2"/>
      <c r="F853" s="2"/>
      <c r="G853"/>
      <c r="H853" s="1292" t="s">
        <v>2868</v>
      </c>
      <c r="I853" s="1292"/>
      <c r="J853" s="1292"/>
      <c r="K853" s="1292"/>
      <c r="L853" s="1292"/>
      <c r="M853" s="1292"/>
      <c r="N853" s="1292"/>
      <c r="O853" s="1292"/>
      <c r="P853" s="1292"/>
      <c r="Q853" s="1292"/>
      <c r="R853" s="1292"/>
      <c r="S853"/>
      <c r="T853" s="2" t="s">
        <v>1100</v>
      </c>
      <c r="U853"/>
      <c r="V853" s="2"/>
      <c r="W853" s="2"/>
      <c r="X853" s="2"/>
      <c r="Y853" s="2"/>
      <c r="Z853"/>
      <c r="AA853" s="1292"/>
      <c r="AB853" s="1292"/>
      <c r="AC853" s="1292"/>
      <c r="AD853" s="1292"/>
      <c r="AE853" s="1292"/>
      <c r="AF853" s="1292"/>
      <c r="AG853" s="1292"/>
      <c r="AH853" s="1292"/>
      <c r="AI853" s="1292"/>
      <c r="AJ853" s="1292"/>
      <c r="AK853" s="1292"/>
      <c r="AL853" s="1065"/>
      <c r="AN853" s="1044"/>
    </row>
    <row r="854" spans="2:40" s="17" customFormat="1" ht="12.75" customHeight="1">
      <c r="B854" s="2" t="s">
        <v>1101</v>
      </c>
      <c r="C854" s="2"/>
      <c r="D854" s="2"/>
      <c r="E854" s="2"/>
      <c r="F854" s="2"/>
      <c r="G854" s="2"/>
      <c r="H854" s="1443" t="s">
        <v>2873</v>
      </c>
      <c r="I854" s="1443"/>
      <c r="J854" s="1443"/>
      <c r="K854" s="1443"/>
      <c r="L854" s="1443"/>
      <c r="M854" s="1443"/>
      <c r="N854" s="2" t="s">
        <v>1102</v>
      </c>
      <c r="O854" s="2"/>
      <c r="P854" s="1409" t="s">
        <v>2693</v>
      </c>
      <c r="Q854" s="1409"/>
      <c r="R854" s="1409"/>
      <c r="S854" s="2"/>
      <c r="T854" s="2" t="s">
        <v>1101</v>
      </c>
      <c r="U854"/>
      <c r="V854" s="2"/>
      <c r="W854" s="2"/>
      <c r="X854" s="2"/>
      <c r="Y854" s="2"/>
      <c r="Z854"/>
      <c r="AA854" s="1443"/>
      <c r="AB854" s="1443"/>
      <c r="AC854" s="1443"/>
      <c r="AD854" s="1443"/>
      <c r="AE854" s="1443"/>
      <c r="AF854" s="1443"/>
      <c r="AG854" s="2" t="s">
        <v>1102</v>
      </c>
      <c r="AH854" s="2"/>
      <c r="AI854" s="1409"/>
      <c r="AJ854" s="1409"/>
      <c r="AK854" s="1409"/>
      <c r="AL854" s="1065"/>
      <c r="AN854" s="1044"/>
    </row>
    <row r="855" spans="2:40" s="17" customFormat="1" ht="12.75" customHeight="1">
      <c r="B855" s="2" t="s">
        <v>2485</v>
      </c>
      <c r="C855" s="2"/>
      <c r="D855" s="2"/>
      <c r="E855" s="2"/>
      <c r="F855" s="2"/>
      <c r="G855" s="2"/>
      <c r="H855" s="1292" t="s">
        <v>2447</v>
      </c>
      <c r="I855" s="1292"/>
      <c r="J855" s="1292"/>
      <c r="K855" s="1292"/>
      <c r="L855" s="1292"/>
      <c r="M855" s="1292"/>
      <c r="N855" s="1292"/>
      <c r="O855" s="1292"/>
      <c r="P855" s="1292"/>
      <c r="Q855" s="1292"/>
      <c r="R855" s="1292"/>
      <c r="S855" s="2"/>
      <c r="T855" s="2" t="s">
        <v>2485</v>
      </c>
      <c r="U855"/>
      <c r="V855" s="2"/>
      <c r="W855" s="2"/>
      <c r="X855" s="2"/>
      <c r="Y855" s="2"/>
      <c r="Z855"/>
      <c r="AA855" s="1292"/>
      <c r="AB855" s="1292"/>
      <c r="AC855" s="1292"/>
      <c r="AD855" s="1292"/>
      <c r="AE855" s="1292"/>
      <c r="AF855" s="1292"/>
      <c r="AG855" s="1292"/>
      <c r="AH855" s="1292"/>
      <c r="AI855" s="1292"/>
      <c r="AJ855" s="1292"/>
      <c r="AK855" s="1292"/>
      <c r="AL855" s="1065"/>
      <c r="AN855" s="1044"/>
    </row>
    <row r="856" spans="2:40" s="17" customFormat="1" ht="12.75" customHeight="1">
      <c r="B856" s="2" t="s">
        <v>2486</v>
      </c>
      <c r="C856" s="2"/>
      <c r="D856" s="2"/>
      <c r="E856" s="2"/>
      <c r="F856" s="2"/>
      <c r="G856" s="2"/>
      <c r="H856" s="1292" t="s">
        <v>2871</v>
      </c>
      <c r="I856" s="1292"/>
      <c r="J856" s="1292"/>
      <c r="K856" s="1292"/>
      <c r="L856" s="1292"/>
      <c r="M856" s="1292"/>
      <c r="N856" s="1292"/>
      <c r="O856" s="1292"/>
      <c r="P856" s="1292"/>
      <c r="Q856" s="1292"/>
      <c r="R856" s="1292"/>
      <c r="S856" s="2"/>
      <c r="T856" s="2" t="s">
        <v>2486</v>
      </c>
      <c r="U856"/>
      <c r="V856" s="2"/>
      <c r="W856" s="2"/>
      <c r="X856" s="2"/>
      <c r="Y856" s="2"/>
      <c r="Z856"/>
      <c r="AA856" s="1292"/>
      <c r="AB856" s="1292"/>
      <c r="AC856" s="1292"/>
      <c r="AD856" s="1292"/>
      <c r="AE856" s="1292"/>
      <c r="AF856" s="1292"/>
      <c r="AG856" s="1292"/>
      <c r="AH856" s="1292"/>
      <c r="AI856" s="1292"/>
      <c r="AJ856" s="1292"/>
      <c r="AK856" s="1292"/>
      <c r="AL856" s="1065"/>
      <c r="AN856" s="1044"/>
    </row>
    <row r="857" spans="2:40" s="17" customFormat="1" ht="12.75" customHeight="1">
      <c r="B857" s="2" t="s">
        <v>2487</v>
      </c>
      <c r="C857" s="2"/>
      <c r="D857" s="2"/>
      <c r="E857" s="2"/>
      <c r="F857" s="2"/>
      <c r="G857" s="2"/>
      <c r="H857" s="2588">
        <v>0.01</v>
      </c>
      <c r="I857" s="2588"/>
      <c r="J857" s="2588"/>
      <c r="K857" s="2588"/>
      <c r="L857" s="2588"/>
      <c r="M857" s="2588"/>
      <c r="N857" s="2588"/>
      <c r="O857" s="2588"/>
      <c r="P857" s="2588"/>
      <c r="Q857" s="2588"/>
      <c r="R857" s="2588"/>
      <c r="S857" s="2"/>
      <c r="T857" s="2" t="s">
        <v>2487</v>
      </c>
      <c r="U857" s="2"/>
      <c r="V857" s="2"/>
      <c r="W857" s="2"/>
      <c r="X857" s="2"/>
      <c r="Y857" s="2"/>
      <c r="Z857" s="6"/>
      <c r="AA857" s="2588"/>
      <c r="AB857" s="2588"/>
      <c r="AC857" s="2588"/>
      <c r="AD857" s="2588"/>
      <c r="AE857" s="2588"/>
      <c r="AF857" s="2588"/>
      <c r="AG857" s="2588"/>
      <c r="AH857" s="2588"/>
      <c r="AI857" s="2588"/>
      <c r="AJ857" s="2588"/>
      <c r="AK857" s="2588"/>
      <c r="AL857" s="1065"/>
      <c r="AN857" s="1044"/>
    </row>
    <row r="858" spans="2:40" s="17" customFormat="1" ht="12.75" customHeight="1">
      <c r="B858" s="2"/>
      <c r="C858" s="2"/>
      <c r="D858" s="2"/>
      <c r="E858" s="2"/>
      <c r="F858" s="2"/>
      <c r="G858" s="2"/>
      <c r="H858" s="1046"/>
      <c r="I858" s="1046"/>
      <c r="J858" s="1046"/>
      <c r="K858" s="1046"/>
      <c r="L858" s="1046"/>
      <c r="M858" s="1046"/>
      <c r="N858" s="1046"/>
      <c r="O858" s="1046"/>
      <c r="P858" s="1047"/>
      <c r="Q858" s="1047"/>
      <c r="R858" s="1047"/>
      <c r="S858" s="2"/>
      <c r="T858" s="2"/>
      <c r="U858" s="2"/>
      <c r="V858" s="2"/>
      <c r="W858" s="2"/>
      <c r="X858" s="2"/>
      <c r="Y858" s="2"/>
      <c r="Z858" s="1048"/>
      <c r="AA858" s="1048"/>
      <c r="AB858" s="1048"/>
      <c r="AC858" s="1048"/>
      <c r="AD858" s="1048"/>
      <c r="AE858" s="1048"/>
      <c r="AF858" s="1048"/>
      <c r="AG858" s="1048"/>
      <c r="AH858" s="6"/>
      <c r="AI858" s="6"/>
      <c r="AJ858" s="6"/>
      <c r="AK858" s="2"/>
      <c r="AL858" s="2"/>
      <c r="AN858" s="1044"/>
    </row>
    <row r="859" spans="2:40" s="17" customFormat="1" ht="12.75" customHeight="1">
      <c r="B859" s="2" t="s">
        <v>2482</v>
      </c>
      <c r="C859" s="2"/>
      <c r="D859" s="2"/>
      <c r="E859" s="2"/>
      <c r="F859" s="2"/>
      <c r="G859"/>
      <c r="H859" s="1331"/>
      <c r="I859" s="1331"/>
      <c r="J859" s="1331"/>
      <c r="K859" s="1331"/>
      <c r="L859" s="1331"/>
      <c r="M859" s="1331"/>
      <c r="N859" s="1331"/>
      <c r="O859" s="1331"/>
      <c r="P859" s="1331"/>
      <c r="Q859" s="1331"/>
      <c r="R859" s="1331"/>
      <c r="S859"/>
      <c r="T859" s="2" t="s">
        <v>2482</v>
      </c>
      <c r="U859"/>
      <c r="V859" s="2"/>
      <c r="W859" s="2"/>
      <c r="X859" s="2"/>
      <c r="Y859" s="2"/>
      <c r="Z859"/>
      <c r="AA859" s="1331"/>
      <c r="AB859" s="1331"/>
      <c r="AC859" s="1331"/>
      <c r="AD859" s="1331"/>
      <c r="AE859" s="1331"/>
      <c r="AF859" s="1331"/>
      <c r="AG859" s="1331"/>
      <c r="AH859" s="1331"/>
      <c r="AI859" s="1331"/>
      <c r="AJ859" s="1331"/>
      <c r="AK859" s="1331"/>
      <c r="AL859" s="2"/>
      <c r="AN859" s="1044"/>
    </row>
    <row r="860" spans="2:40" s="17" customFormat="1" ht="12.75" customHeight="1">
      <c r="B860" s="2" t="s">
        <v>1137</v>
      </c>
      <c r="C860" s="2"/>
      <c r="D860" s="2"/>
      <c r="E860" s="2"/>
      <c r="F860" s="2"/>
      <c r="G860"/>
      <c r="H860" s="1292"/>
      <c r="I860" s="1292"/>
      <c r="J860" s="1292"/>
      <c r="K860" s="1292"/>
      <c r="L860" s="1292"/>
      <c r="M860" s="1292"/>
      <c r="N860" s="1292"/>
      <c r="O860" s="1292"/>
      <c r="P860" s="1292"/>
      <c r="Q860" s="1292"/>
      <c r="R860" s="1292"/>
      <c r="S860"/>
      <c r="T860" s="2" t="s">
        <v>1137</v>
      </c>
      <c r="U860"/>
      <c r="V860" s="2"/>
      <c r="W860" s="2"/>
      <c r="X860" s="2"/>
      <c r="Y860" s="2"/>
      <c r="Z860"/>
      <c r="AA860" s="1292"/>
      <c r="AB860" s="1292"/>
      <c r="AC860" s="1292"/>
      <c r="AD860" s="1292"/>
      <c r="AE860" s="1292"/>
      <c r="AF860" s="1292"/>
      <c r="AG860" s="1292"/>
      <c r="AH860" s="1292"/>
      <c r="AI860" s="1292"/>
      <c r="AJ860" s="1292"/>
      <c r="AK860" s="1292"/>
      <c r="AL860" s="2"/>
      <c r="AN860" s="1044"/>
    </row>
    <row r="861" spans="2:40" s="17" customFormat="1" ht="18" customHeight="1">
      <c r="B861" s="2" t="s">
        <v>2483</v>
      </c>
      <c r="C861" s="2"/>
      <c r="D861" s="2"/>
      <c r="E861" s="2"/>
      <c r="F861" s="2"/>
      <c r="G861"/>
      <c r="H861" s="1292"/>
      <c r="I861" s="1292"/>
      <c r="J861" s="1292"/>
      <c r="K861" s="1292"/>
      <c r="L861" s="1292"/>
      <c r="M861" s="1292"/>
      <c r="N861" s="1292"/>
      <c r="O861" s="1292"/>
      <c r="P861" s="1292"/>
      <c r="Q861" s="1292"/>
      <c r="R861" s="1292"/>
      <c r="S861"/>
      <c r="T861" s="2" t="s">
        <v>2483</v>
      </c>
      <c r="U861"/>
      <c r="V861" s="2"/>
      <c r="W861" s="2"/>
      <c r="X861" s="2"/>
      <c r="Y861" s="2"/>
      <c r="Z861"/>
      <c r="AA861" s="1292"/>
      <c r="AB861" s="1292"/>
      <c r="AC861" s="1292"/>
      <c r="AD861" s="1292"/>
      <c r="AE861" s="1292"/>
      <c r="AF861" s="1292"/>
      <c r="AG861" s="1292"/>
      <c r="AH861" s="1292"/>
      <c r="AI861" s="1292"/>
      <c r="AJ861" s="1292"/>
      <c r="AK861" s="1292"/>
      <c r="AL861" s="2"/>
      <c r="AN861" s="1044"/>
    </row>
    <row r="862" spans="2:40" s="17" customFormat="1" ht="12.75" customHeight="1">
      <c r="B862" s="2" t="s">
        <v>1100</v>
      </c>
      <c r="C862" s="2"/>
      <c r="D862" s="2"/>
      <c r="E862" s="2"/>
      <c r="F862" s="2"/>
      <c r="G862"/>
      <c r="H862" s="1292"/>
      <c r="I862" s="1292"/>
      <c r="J862" s="1292"/>
      <c r="K862" s="1292"/>
      <c r="L862" s="1292"/>
      <c r="M862" s="1292"/>
      <c r="N862" s="1292"/>
      <c r="O862" s="1292"/>
      <c r="P862" s="1292"/>
      <c r="Q862" s="1292"/>
      <c r="R862" s="1292"/>
      <c r="S862"/>
      <c r="T862" s="2" t="s">
        <v>1100</v>
      </c>
      <c r="U862"/>
      <c r="V862" s="2"/>
      <c r="W862" s="2"/>
      <c r="X862" s="2"/>
      <c r="Y862" s="2"/>
      <c r="Z862"/>
      <c r="AA862" s="1292"/>
      <c r="AB862" s="1292"/>
      <c r="AC862" s="1292"/>
      <c r="AD862" s="1292"/>
      <c r="AE862" s="1292"/>
      <c r="AF862" s="1292"/>
      <c r="AG862" s="1292"/>
      <c r="AH862" s="1292"/>
      <c r="AI862" s="1292"/>
      <c r="AJ862" s="1292"/>
      <c r="AK862" s="1292"/>
      <c r="AL862" s="2"/>
      <c r="AN862" s="1044"/>
    </row>
    <row r="863" spans="2:40" s="17" customFormat="1" ht="12.75" customHeight="1">
      <c r="B863" s="2" t="s">
        <v>1101</v>
      </c>
      <c r="C863" s="2"/>
      <c r="D863" s="2"/>
      <c r="E863" s="2"/>
      <c r="F863" s="2"/>
      <c r="G863" s="2"/>
      <c r="H863" s="1443"/>
      <c r="I863" s="1443"/>
      <c r="J863" s="1443"/>
      <c r="K863" s="1443"/>
      <c r="L863" s="1443"/>
      <c r="M863" s="1443"/>
      <c r="N863" s="2" t="s">
        <v>1102</v>
      </c>
      <c r="O863" s="2"/>
      <c r="P863" s="1409"/>
      <c r="Q863" s="1409"/>
      <c r="R863" s="1409"/>
      <c r="S863" s="2"/>
      <c r="T863" s="2" t="s">
        <v>1101</v>
      </c>
      <c r="U863"/>
      <c r="V863" s="2"/>
      <c r="W863" s="2"/>
      <c r="X863" s="2"/>
      <c r="Y863" s="2"/>
      <c r="Z863"/>
      <c r="AA863" s="1443"/>
      <c r="AB863" s="1443"/>
      <c r="AC863" s="1443"/>
      <c r="AD863" s="1443"/>
      <c r="AE863" s="1443"/>
      <c r="AF863" s="1443"/>
      <c r="AG863" s="2" t="s">
        <v>1102</v>
      </c>
      <c r="AH863" s="2"/>
      <c r="AI863" s="1409"/>
      <c r="AJ863" s="1409"/>
      <c r="AK863" s="1409"/>
      <c r="AL863" s="2"/>
      <c r="AN863" s="1044"/>
    </row>
    <row r="864" spans="2:40" s="17" customFormat="1" ht="12.75" customHeight="1">
      <c r="B864" s="2" t="s">
        <v>2485</v>
      </c>
      <c r="C864" s="2"/>
      <c r="D864" s="2"/>
      <c r="E864" s="2"/>
      <c r="F864" s="2"/>
      <c r="G864" s="2"/>
      <c r="H864" s="1292"/>
      <c r="I864" s="1292"/>
      <c r="J864" s="1292"/>
      <c r="K864" s="1292"/>
      <c r="L864" s="1292"/>
      <c r="M864" s="1292"/>
      <c r="N864" s="1292"/>
      <c r="O864" s="1292"/>
      <c r="P864" s="1292"/>
      <c r="Q864" s="1292"/>
      <c r="R864" s="1292"/>
      <c r="S864" s="2"/>
      <c r="T864" s="2" t="s">
        <v>2485</v>
      </c>
      <c r="U864"/>
      <c r="V864" s="2"/>
      <c r="W864" s="2"/>
      <c r="X864" s="2"/>
      <c r="Y864" s="2"/>
      <c r="Z864"/>
      <c r="AA864" s="1292"/>
      <c r="AB864" s="1292"/>
      <c r="AC864" s="1292"/>
      <c r="AD864" s="1292"/>
      <c r="AE864" s="1292"/>
      <c r="AF864" s="1292"/>
      <c r="AG864" s="1292"/>
      <c r="AH864" s="1292"/>
      <c r="AI864" s="1292"/>
      <c r="AJ864" s="1292"/>
      <c r="AK864" s="1292"/>
      <c r="AL864" s="2"/>
      <c r="AN864" s="1044"/>
    </row>
    <row r="865" spans="1:43" s="17" customFormat="1" ht="12.75" customHeight="1">
      <c r="B865" s="2" t="s">
        <v>2486</v>
      </c>
      <c r="C865" s="2"/>
      <c r="D865" s="2"/>
      <c r="E865" s="2"/>
      <c r="F865" s="2"/>
      <c r="G865" s="2"/>
      <c r="H865" s="1292"/>
      <c r="I865" s="1292"/>
      <c r="J865" s="1292"/>
      <c r="K865" s="1292"/>
      <c r="L865" s="1292"/>
      <c r="M865" s="1292"/>
      <c r="N865" s="1292"/>
      <c r="O865" s="1292"/>
      <c r="P865" s="1292"/>
      <c r="Q865" s="1292"/>
      <c r="R865" s="1292"/>
      <c r="S865" s="2"/>
      <c r="T865" s="2" t="s">
        <v>2486</v>
      </c>
      <c r="U865"/>
      <c r="V865" s="2"/>
      <c r="W865" s="2"/>
      <c r="X865" s="2"/>
      <c r="Y865" s="2"/>
      <c r="Z865"/>
      <c r="AA865" s="1292"/>
      <c r="AB865" s="1292"/>
      <c r="AC865" s="1292"/>
      <c r="AD865" s="1292"/>
      <c r="AE865" s="1292"/>
      <c r="AF865" s="1292"/>
      <c r="AG865" s="1292"/>
      <c r="AH865" s="1292"/>
      <c r="AI865" s="1292"/>
      <c r="AJ865" s="1292"/>
      <c r="AK865" s="1292"/>
      <c r="AL865" s="2"/>
      <c r="AN865" s="1044"/>
    </row>
    <row r="866" spans="1:43" s="17" customFormat="1" ht="12.75" customHeight="1">
      <c r="B866" s="2" t="s">
        <v>2487</v>
      </c>
      <c r="C866" s="2"/>
      <c r="D866" s="2"/>
      <c r="E866" s="2"/>
      <c r="F866" s="2"/>
      <c r="G866" s="2"/>
      <c r="H866" s="2588"/>
      <c r="I866" s="2588"/>
      <c r="J866" s="2588"/>
      <c r="K866" s="2588"/>
      <c r="L866" s="2588"/>
      <c r="M866" s="2588"/>
      <c r="N866" s="2588"/>
      <c r="O866" s="2588"/>
      <c r="P866" s="2588"/>
      <c r="Q866" s="2588"/>
      <c r="R866" s="2588"/>
      <c r="S866" s="2"/>
      <c r="T866" s="2" t="s">
        <v>2487</v>
      </c>
      <c r="U866" s="2"/>
      <c r="V866" s="2"/>
      <c r="W866" s="2"/>
      <c r="X866" s="2"/>
      <c r="Y866" s="2"/>
      <c r="Z866" s="6"/>
      <c r="AA866" s="2588"/>
      <c r="AB866" s="2588"/>
      <c r="AC866" s="2588"/>
      <c r="AD866" s="2588"/>
      <c r="AE866" s="2588"/>
      <c r="AF866" s="2588"/>
      <c r="AG866" s="2588"/>
      <c r="AH866" s="2588"/>
      <c r="AI866" s="2588"/>
      <c r="AJ866" s="2588"/>
      <c r="AK866" s="2588"/>
      <c r="AL866" s="2"/>
      <c r="AN866" s="1044"/>
    </row>
    <row r="867" spans="1:43" s="17" customFormat="1" ht="12.75" customHeight="1" thickBot="1">
      <c r="A867" s="1050"/>
      <c r="B867" s="1050"/>
      <c r="C867" s="1051"/>
      <c r="D867" s="1052"/>
      <c r="E867" s="1052"/>
      <c r="F867" s="1052"/>
      <c r="G867" s="1052"/>
      <c r="H867" s="1052"/>
      <c r="I867" s="1052"/>
      <c r="J867" s="1052"/>
      <c r="K867" s="1052"/>
      <c r="L867" s="1052"/>
      <c r="M867" s="1052"/>
      <c r="N867" s="1052"/>
      <c r="O867" s="1052"/>
      <c r="P867" s="1052"/>
      <c r="Q867" s="1052"/>
      <c r="R867" s="1052"/>
      <c r="S867" s="1052"/>
      <c r="T867" s="1052"/>
      <c r="U867" s="1052"/>
      <c r="V867" s="1052"/>
      <c r="W867" s="1052"/>
      <c r="X867" s="1052"/>
      <c r="Y867" s="1052"/>
      <c r="Z867" s="1052"/>
      <c r="AA867" s="1052"/>
      <c r="AB867" s="1052"/>
      <c r="AC867" s="1052"/>
      <c r="AD867" s="1053"/>
      <c r="AE867" s="1052"/>
      <c r="AF867" s="1052"/>
      <c r="AG867" s="1052"/>
      <c r="AH867" s="1052"/>
      <c r="AI867" s="1051"/>
      <c r="AJ867" s="1051"/>
      <c r="AK867" s="1051"/>
      <c r="AL867" s="1051"/>
      <c r="AM867" s="1051"/>
      <c r="AN867" s="1044"/>
    </row>
    <row r="868" spans="1:43" ht="13.8" thickTop="1">
      <c r="B868" s="393"/>
      <c r="C868" s="393"/>
      <c r="D868" s="393"/>
      <c r="E868" s="393"/>
      <c r="F868" s="393"/>
      <c r="G868" s="393"/>
      <c r="H868" s="393"/>
      <c r="I868" s="393"/>
      <c r="J868" s="393"/>
      <c r="K868" s="393"/>
      <c r="L868" s="393"/>
      <c r="M868" s="393"/>
      <c r="N868" s="393"/>
      <c r="O868" s="393"/>
      <c r="P868" s="393"/>
      <c r="Q868" s="393"/>
      <c r="R868" s="393"/>
      <c r="S868" s="393"/>
      <c r="T868" s="393"/>
      <c r="U868" s="393"/>
      <c r="V868" s="393"/>
      <c r="W868" s="393"/>
      <c r="X868" s="393"/>
      <c r="Y868" s="393"/>
      <c r="Z868" s="393"/>
      <c r="AA868" s="393"/>
      <c r="AB868" s="393"/>
      <c r="AC868" s="393"/>
      <c r="AD868" s="393"/>
      <c r="AE868" s="393"/>
      <c r="AF868" s="393"/>
      <c r="AG868" s="393"/>
      <c r="AH868" s="393"/>
      <c r="AI868" s="393"/>
      <c r="AJ868" s="393"/>
      <c r="AK868" s="393"/>
      <c r="AL868" s="393"/>
      <c r="AM868" s="393"/>
    </row>
    <row r="869" spans="1:43">
      <c r="A869" s="2466" t="s">
        <v>2488</v>
      </c>
      <c r="B869" s="2467"/>
      <c r="C869" s="2467"/>
      <c r="D869" s="2467"/>
      <c r="E869" s="2467"/>
      <c r="F869" s="2467"/>
      <c r="G869" s="2467"/>
      <c r="H869" s="2467"/>
      <c r="I869" s="2467"/>
      <c r="J869" s="2467"/>
      <c r="K869" s="2467"/>
      <c r="L869" s="2467"/>
      <c r="M869" s="2467"/>
      <c r="N869" s="2467"/>
      <c r="O869" s="2467"/>
      <c r="P869" s="2467"/>
      <c r="Q869" s="2467"/>
      <c r="R869" s="2467"/>
      <c r="S869" s="2467"/>
      <c r="T869" s="2467"/>
      <c r="U869" s="2467"/>
      <c r="V869" s="2467"/>
      <c r="W869" s="2467"/>
      <c r="X869" s="2467"/>
      <c r="Y869" s="2467"/>
      <c r="Z869" s="2467"/>
      <c r="AA869" s="2467"/>
      <c r="AB869" s="2467"/>
      <c r="AC869" s="2467"/>
      <c r="AD869" s="2467"/>
      <c r="AE869" s="2467"/>
      <c r="AF869" s="2467"/>
      <c r="AG869" s="2467"/>
      <c r="AH869" s="2467"/>
      <c r="AI869" s="2467"/>
      <c r="AJ869" s="2467"/>
      <c r="AK869" s="2467"/>
      <c r="AL869" s="2467"/>
      <c r="AM869" s="2467"/>
    </row>
    <row r="870" spans="1:43">
      <c r="A870" s="2468"/>
      <c r="B870" s="2468"/>
      <c r="C870" s="2468"/>
      <c r="D870" s="2468"/>
      <c r="E870" s="2468"/>
      <c r="F870" s="2468"/>
      <c r="G870" s="2468"/>
      <c r="H870" s="2468"/>
      <c r="I870" s="2468"/>
      <c r="J870" s="2468"/>
      <c r="K870" s="2468"/>
      <c r="L870" s="2468"/>
      <c r="M870" s="2468"/>
      <c r="N870" s="2468"/>
      <c r="O870" s="2468"/>
      <c r="P870" s="2468"/>
      <c r="Q870" s="2468"/>
      <c r="R870" s="2468"/>
      <c r="S870" s="2468"/>
      <c r="T870" s="2468"/>
      <c r="U870" s="2468"/>
      <c r="V870" s="2468"/>
      <c r="W870" s="2468"/>
      <c r="X870" s="2468"/>
      <c r="Y870" s="2468"/>
      <c r="Z870" s="2468"/>
      <c r="AA870" s="2468"/>
      <c r="AB870" s="2468"/>
      <c r="AC870" s="2468"/>
      <c r="AD870" s="2468"/>
      <c r="AE870" s="2468"/>
      <c r="AF870" s="2468"/>
      <c r="AG870" s="2468"/>
      <c r="AH870" s="2468"/>
      <c r="AI870" s="2468"/>
      <c r="AJ870" s="2468"/>
      <c r="AK870" s="2468"/>
      <c r="AL870" s="2468"/>
      <c r="AM870" s="2468"/>
      <c r="AO870" s="636"/>
      <c r="AP870" s="636"/>
      <c r="AQ870" s="636"/>
    </row>
    <row r="871" spans="1:43">
      <c r="A871" s="393"/>
      <c r="B871" s="411"/>
      <c r="C871" s="412"/>
      <c r="D871" s="412"/>
      <c r="E871" s="412"/>
      <c r="F871" s="412"/>
      <c r="G871" s="412"/>
      <c r="H871" s="412"/>
      <c r="I871" s="1138"/>
      <c r="J871" s="1138"/>
      <c r="K871" s="1138"/>
      <c r="L871" s="1138"/>
      <c r="M871" s="1138"/>
      <c r="N871" s="1138"/>
      <c r="O871" s="1138"/>
      <c r="P871" s="1138"/>
      <c r="Q871" s="1138"/>
      <c r="S871" s="385"/>
      <c r="T871" s="385"/>
      <c r="U871" s="385"/>
      <c r="V871" s="385"/>
      <c r="W871" s="385"/>
      <c r="X871" s="385"/>
      <c r="Y871" s="385"/>
      <c r="Z871" s="385"/>
      <c r="AA871" s="385"/>
      <c r="AB871" s="385"/>
      <c r="AC871" s="385"/>
      <c r="AD871" s="385"/>
      <c r="AE871" s="385"/>
      <c r="AG871" s="385"/>
      <c r="AH871" s="385"/>
      <c r="AI871" s="385"/>
      <c r="AJ871" s="385"/>
      <c r="AK871" s="393"/>
      <c r="AL871" s="393"/>
      <c r="AM871" s="383"/>
      <c r="AO871" s="636"/>
      <c r="AP871" s="636"/>
      <c r="AQ871" s="636"/>
    </row>
    <row r="872" spans="1:43">
      <c r="A872" s="2412"/>
      <c r="B872" s="2412"/>
      <c r="C872" s="2412"/>
      <c r="D872" s="2412"/>
      <c r="E872" s="2412"/>
      <c r="F872" s="2412"/>
      <c r="G872" s="2412"/>
      <c r="H872" s="2412"/>
      <c r="I872" s="2412"/>
      <c r="J872" s="2412"/>
      <c r="K872" s="2412"/>
      <c r="L872" s="2412"/>
      <c r="M872" s="2412"/>
      <c r="N872" s="2412"/>
      <c r="O872" s="2412"/>
      <c r="P872" s="2412"/>
      <c r="Q872" s="2412"/>
      <c r="R872" s="2412"/>
      <c r="S872" s="2412"/>
      <c r="T872" s="2412"/>
      <c r="U872" s="2412"/>
      <c r="V872" s="2412"/>
      <c r="W872" s="2412"/>
      <c r="X872" s="2412"/>
      <c r="Y872" s="2412"/>
      <c r="Z872" s="2412"/>
      <c r="AA872" s="2412"/>
      <c r="AB872" s="2412"/>
      <c r="AC872" s="2412"/>
      <c r="AD872" s="2412"/>
      <c r="AE872" s="2412"/>
      <c r="AF872" s="2412"/>
      <c r="AG872" s="2412"/>
      <c r="AH872" s="2412"/>
      <c r="AI872" s="2412"/>
      <c r="AJ872" s="2412"/>
      <c r="AK872" s="2412"/>
      <c r="AL872" s="2412"/>
      <c r="AM872" s="2412"/>
      <c r="AP872" s="636"/>
      <c r="AQ872" s="636"/>
    </row>
    <row r="873" spans="1:43">
      <c r="A873" s="2412"/>
      <c r="B873" s="2412"/>
      <c r="C873" s="2412"/>
      <c r="D873" s="2412"/>
      <c r="E873" s="2412"/>
      <c r="F873" s="2412"/>
      <c r="G873" s="2412"/>
      <c r="H873" s="2412"/>
      <c r="I873" s="2412"/>
      <c r="J873" s="2412"/>
      <c r="K873" s="2412"/>
      <c r="L873" s="2412"/>
      <c r="M873" s="2412"/>
      <c r="N873" s="2412"/>
      <c r="O873" s="2412"/>
      <c r="P873" s="2412"/>
      <c r="Q873" s="2412"/>
      <c r="R873" s="2412"/>
      <c r="S873" s="2412"/>
      <c r="T873" s="2412"/>
      <c r="U873" s="2412"/>
      <c r="V873" s="2412"/>
      <c r="W873" s="2412"/>
      <c r="X873" s="2412"/>
      <c r="Y873" s="2412"/>
      <c r="Z873" s="2412"/>
      <c r="AA873" s="2412"/>
      <c r="AB873" s="2412"/>
      <c r="AC873" s="2412"/>
      <c r="AD873" s="2412"/>
      <c r="AE873" s="2412"/>
      <c r="AF873" s="2412"/>
      <c r="AG873" s="2412"/>
      <c r="AH873" s="2412"/>
      <c r="AI873" s="2412"/>
      <c r="AJ873" s="2412"/>
      <c r="AK873" s="2412"/>
      <c r="AL873" s="2412"/>
      <c r="AM873" s="2412"/>
      <c r="AO873" s="636"/>
      <c r="AQ873" s="636"/>
    </row>
    <row r="874" spans="1:43">
      <c r="A874" s="637"/>
      <c r="B874" s="494"/>
      <c r="C874" s="494"/>
      <c r="D874" s="494"/>
      <c r="E874" s="494"/>
      <c r="F874" s="494"/>
      <c r="G874" s="494"/>
      <c r="H874" s="494"/>
      <c r="I874" s="494"/>
      <c r="J874" s="494"/>
      <c r="K874" s="494"/>
      <c r="L874" s="494"/>
      <c r="M874" s="494"/>
      <c r="N874" s="494"/>
      <c r="O874" s="494"/>
      <c r="P874" s="494"/>
      <c r="Q874" s="494"/>
      <c r="R874" s="494"/>
      <c r="S874" s="496"/>
      <c r="T874" s="2469" t="s">
        <v>2489</v>
      </c>
      <c r="U874" s="2470"/>
      <c r="V874" s="2470"/>
      <c r="W874" s="2470"/>
      <c r="X874" s="2470"/>
      <c r="Y874" s="2471"/>
      <c r="Z874" s="2469" t="s">
        <v>2490</v>
      </c>
      <c r="AA874" s="2470"/>
      <c r="AB874" s="2470"/>
      <c r="AC874" s="2470"/>
      <c r="AD874" s="2470"/>
      <c r="AE874" s="2471"/>
      <c r="AF874" s="2469" t="s">
        <v>2491</v>
      </c>
      <c r="AG874" s="2470"/>
      <c r="AH874" s="2470"/>
      <c r="AI874" s="2470"/>
      <c r="AJ874" s="2470"/>
      <c r="AK874" s="2471"/>
      <c r="AL874" s="638"/>
      <c r="AM874" s="431"/>
      <c r="AO874" s="636"/>
      <c r="AP874" s="636"/>
      <c r="AQ874" s="636"/>
    </row>
    <row r="875" spans="1:43">
      <c r="A875" s="639"/>
      <c r="B875" s="519"/>
      <c r="C875" s="519"/>
      <c r="D875" s="519"/>
      <c r="E875" s="519"/>
      <c r="F875" s="519"/>
      <c r="G875" s="519"/>
      <c r="H875" s="519"/>
      <c r="I875" s="519"/>
      <c r="J875" s="519"/>
      <c r="K875" s="519"/>
      <c r="L875" s="519"/>
      <c r="M875" s="519"/>
      <c r="N875" s="519"/>
      <c r="O875" s="519"/>
      <c r="P875" s="519"/>
      <c r="Q875" s="519"/>
      <c r="R875" s="519"/>
      <c r="S875" s="533"/>
      <c r="T875" s="2472"/>
      <c r="U875" s="2473"/>
      <c r="V875" s="2473"/>
      <c r="W875" s="2473"/>
      <c r="X875" s="2473"/>
      <c r="Y875" s="2474"/>
      <c r="Z875" s="2472"/>
      <c r="AA875" s="2473"/>
      <c r="AB875" s="2473"/>
      <c r="AC875" s="2473"/>
      <c r="AD875" s="2473"/>
      <c r="AE875" s="2474"/>
      <c r="AF875" s="2472"/>
      <c r="AG875" s="2473"/>
      <c r="AH875" s="2473"/>
      <c r="AI875" s="2473"/>
      <c r="AJ875" s="2473"/>
      <c r="AK875" s="2474"/>
      <c r="AL875" s="638"/>
      <c r="AM875" s="431"/>
      <c r="AO875" s="636"/>
      <c r="AP875" s="636"/>
      <c r="AQ875" s="636"/>
    </row>
    <row r="876" spans="1:43">
      <c r="A876" s="639" t="s">
        <v>53</v>
      </c>
      <c r="B876" s="2427" t="str">
        <f>B7</f>
        <v xml:space="preserve">Acquisition/Rehabilitation Project Priorities </v>
      </c>
      <c r="C876" s="2427"/>
      <c r="D876" s="2427"/>
      <c r="E876" s="2427"/>
      <c r="F876" s="2427"/>
      <c r="G876" s="2427"/>
      <c r="H876" s="2427"/>
      <c r="I876" s="2427"/>
      <c r="J876" s="2427"/>
      <c r="K876" s="2427"/>
      <c r="L876" s="2427"/>
      <c r="M876" s="2427"/>
      <c r="N876" s="2427"/>
      <c r="O876" s="2427"/>
      <c r="P876" s="2427"/>
      <c r="Q876" s="2427"/>
      <c r="R876" s="2427"/>
      <c r="S876" s="2428"/>
      <c r="T876" s="2454">
        <f>AK61</f>
        <v>0</v>
      </c>
      <c r="U876" s="2431"/>
      <c r="V876" s="2431"/>
      <c r="W876" s="2431"/>
      <c r="X876" s="2431"/>
      <c r="Y876" s="2432"/>
      <c r="Z876" s="2430">
        <v>20</v>
      </c>
      <c r="AA876" s="2431"/>
      <c r="AB876" s="2431"/>
      <c r="AC876" s="2431"/>
      <c r="AD876" s="2431"/>
      <c r="AE876" s="2432"/>
      <c r="AF876" s="2410">
        <f>IF(T876&gt;Z876,Z876,T876)</f>
        <v>0</v>
      </c>
      <c r="AG876" s="2410"/>
      <c r="AH876" s="2410"/>
      <c r="AI876" s="2410"/>
      <c r="AJ876" s="2410"/>
      <c r="AK876" s="2410"/>
      <c r="AL876" s="638"/>
      <c r="AM876" s="431"/>
      <c r="AO876" s="636"/>
      <c r="AP876" s="636"/>
      <c r="AQ876" s="636"/>
    </row>
    <row r="877" spans="1:43">
      <c r="A877" s="639" t="s">
        <v>2331</v>
      </c>
      <c r="B877" s="2427" t="s">
        <v>635</v>
      </c>
      <c r="C877" s="2427"/>
      <c r="D877" s="2427"/>
      <c r="E877" s="2427"/>
      <c r="F877" s="2427"/>
      <c r="G877" s="2427"/>
      <c r="H877" s="2427"/>
      <c r="I877" s="2427"/>
      <c r="J877" s="2427"/>
      <c r="K877" s="2427"/>
      <c r="L877" s="2427"/>
      <c r="M877" s="2427"/>
      <c r="N877" s="2427"/>
      <c r="O877" s="2427"/>
      <c r="P877" s="2427"/>
      <c r="Q877" s="2427"/>
      <c r="R877" s="2427"/>
      <c r="S877" s="2428"/>
      <c r="T877" s="2454">
        <f>AK83</f>
        <v>10</v>
      </c>
      <c r="U877" s="2431"/>
      <c r="V877" s="2431"/>
      <c r="W877" s="2431"/>
      <c r="X877" s="2431"/>
      <c r="Y877" s="2432"/>
      <c r="Z877" s="2430">
        <v>10</v>
      </c>
      <c r="AA877" s="2431"/>
      <c r="AB877" s="2431"/>
      <c r="AC877" s="2431"/>
      <c r="AD877" s="2431"/>
      <c r="AE877" s="2432"/>
      <c r="AF877" s="2410">
        <f>IF(T877&gt;Z877,Z877,T877)</f>
        <v>10</v>
      </c>
      <c r="AG877" s="2410"/>
      <c r="AH877" s="2410"/>
      <c r="AI877" s="2410"/>
      <c r="AJ877" s="2410"/>
      <c r="AK877" s="2410"/>
      <c r="AL877" s="638"/>
      <c r="AM877" s="431"/>
      <c r="AO877" s="636"/>
      <c r="AP877" s="636"/>
      <c r="AQ877" s="636"/>
    </row>
    <row r="878" spans="1:43">
      <c r="A878" s="639" t="s">
        <v>2340</v>
      </c>
      <c r="B878" s="2427" t="s">
        <v>2081</v>
      </c>
      <c r="C878" s="2427"/>
      <c r="D878" s="2427"/>
      <c r="E878" s="2427"/>
      <c r="F878" s="2427"/>
      <c r="G878" s="2427"/>
      <c r="H878" s="2427"/>
      <c r="I878" s="2427"/>
      <c r="J878" s="2427"/>
      <c r="K878" s="2427"/>
      <c r="L878" s="2427"/>
      <c r="M878" s="2427"/>
      <c r="N878" s="2427"/>
      <c r="O878" s="2427"/>
      <c r="P878" s="2427"/>
      <c r="Q878" s="2427"/>
      <c r="R878" s="2427"/>
      <c r="S878" s="2428"/>
      <c r="T878" s="2454">
        <f>AK108</f>
        <v>20</v>
      </c>
      <c r="U878" s="2431"/>
      <c r="V878" s="2431"/>
      <c r="W878" s="2431"/>
      <c r="X878" s="2431"/>
      <c r="Y878" s="2432"/>
      <c r="Z878" s="2430">
        <v>20</v>
      </c>
      <c r="AA878" s="2431"/>
      <c r="AB878" s="2431"/>
      <c r="AC878" s="2431"/>
      <c r="AD878" s="2431"/>
      <c r="AE878" s="2432"/>
      <c r="AF878" s="2410">
        <f>IF(T878&gt;Z878,Z878,T878)</f>
        <v>20</v>
      </c>
      <c r="AG878" s="2410"/>
      <c r="AH878" s="2410"/>
      <c r="AI878" s="2410"/>
      <c r="AJ878" s="2410"/>
      <c r="AK878" s="2410"/>
      <c r="AL878" s="638"/>
      <c r="AM878" s="431"/>
      <c r="AO878" s="636"/>
      <c r="AP878" s="636"/>
      <c r="AQ878" s="636"/>
    </row>
    <row r="879" spans="1:43">
      <c r="A879" s="639" t="s">
        <v>2492</v>
      </c>
      <c r="B879" s="2427" t="s">
        <v>2092</v>
      </c>
      <c r="C879" s="2427"/>
      <c r="D879" s="2427"/>
      <c r="E879" s="2427"/>
      <c r="F879" s="2427"/>
      <c r="G879" s="2427"/>
      <c r="H879" s="2427"/>
      <c r="I879" s="2427"/>
      <c r="J879" s="2427"/>
      <c r="K879" s="2427"/>
      <c r="L879" s="2427"/>
      <c r="M879" s="2427"/>
      <c r="N879" s="2427"/>
      <c r="O879" s="2427"/>
      <c r="P879" s="2427"/>
      <c r="Q879" s="2427"/>
      <c r="R879" s="2427"/>
      <c r="S879" s="2428"/>
      <c r="T879" s="2454">
        <f>AK142</f>
        <v>10</v>
      </c>
      <c r="U879" s="2431"/>
      <c r="V879" s="2431"/>
      <c r="W879" s="2431"/>
      <c r="X879" s="2431"/>
      <c r="Y879" s="2432"/>
      <c r="Z879" s="2430">
        <v>10</v>
      </c>
      <c r="AA879" s="2431"/>
      <c r="AB879" s="2431"/>
      <c r="AC879" s="2431"/>
      <c r="AD879" s="2431"/>
      <c r="AE879" s="2432"/>
      <c r="AF879" s="2410">
        <f>IF(T879&gt;Z879,Z879,T879)</f>
        <v>10</v>
      </c>
      <c r="AG879" s="2410"/>
      <c r="AH879" s="2410"/>
      <c r="AI879" s="2410"/>
      <c r="AJ879" s="2410"/>
      <c r="AK879" s="2410"/>
      <c r="AL879" s="638"/>
      <c r="AM879" s="431"/>
      <c r="AO879" s="636"/>
      <c r="AP879" s="636"/>
      <c r="AQ879" s="636"/>
    </row>
    <row r="880" spans="1:43">
      <c r="A880" s="640" t="s">
        <v>2493</v>
      </c>
      <c r="B880" s="2427" t="s">
        <v>2494</v>
      </c>
      <c r="C880" s="2427"/>
      <c r="D880" s="2427"/>
      <c r="E880" s="2427"/>
      <c r="F880" s="2427"/>
      <c r="G880" s="2427"/>
      <c r="H880" s="2427"/>
      <c r="I880" s="2427"/>
      <c r="J880" s="2427"/>
      <c r="K880" s="2427"/>
      <c r="L880" s="2427"/>
      <c r="M880" s="2427"/>
      <c r="N880" s="2427"/>
      <c r="O880" s="2427"/>
      <c r="P880" s="2427"/>
      <c r="Q880" s="2427"/>
      <c r="R880" s="2427"/>
      <c r="S880" s="2428"/>
      <c r="T880" s="2429">
        <f>SUM(T881:Y882)</f>
        <v>10</v>
      </c>
      <c r="U880" s="2429"/>
      <c r="V880" s="2429"/>
      <c r="W880" s="2429"/>
      <c r="X880" s="2429"/>
      <c r="Y880" s="2429"/>
      <c r="Z880" s="2410">
        <v>10</v>
      </c>
      <c r="AA880" s="2410"/>
      <c r="AB880" s="2410"/>
      <c r="AC880" s="2410"/>
      <c r="AD880" s="2410"/>
      <c r="AE880" s="2410"/>
      <c r="AF880" s="2410">
        <f>IF(T880&gt;Z880,Z880,T880)</f>
        <v>10</v>
      </c>
      <c r="AG880" s="2410"/>
      <c r="AH880" s="2410"/>
      <c r="AI880" s="2410"/>
      <c r="AJ880" s="2410"/>
      <c r="AK880" s="2410"/>
      <c r="AL880" s="638"/>
      <c r="AM880" s="431"/>
    </row>
    <row r="881" spans="1:81">
      <c r="A881" s="381"/>
      <c r="B881" s="436"/>
      <c r="C881" s="2433" t="s">
        <v>2495</v>
      </c>
      <c r="D881" s="2433"/>
      <c r="E881" s="2433"/>
      <c r="F881" s="2433"/>
      <c r="G881" s="2433"/>
      <c r="H881" s="2433"/>
      <c r="I881" s="2433"/>
      <c r="J881" s="2433"/>
      <c r="K881" s="2433"/>
      <c r="L881" s="2433"/>
      <c r="M881" s="2433"/>
      <c r="N881" s="2433"/>
      <c r="O881" s="2433"/>
      <c r="P881" s="2433"/>
      <c r="Q881" s="2433"/>
      <c r="R881" s="2433"/>
      <c r="S881" s="2434"/>
      <c r="T881" s="2435">
        <f>AJ165</f>
        <v>7</v>
      </c>
      <c r="U881" s="2435"/>
      <c r="V881" s="2435"/>
      <c r="W881" s="2435"/>
      <c r="X881" s="2435"/>
      <c r="Y881" s="2435"/>
      <c r="Z881" s="2436">
        <v>7</v>
      </c>
      <c r="AA881" s="2436"/>
      <c r="AB881" s="2436"/>
      <c r="AC881" s="2436"/>
      <c r="AD881" s="2436"/>
      <c r="AE881" s="2436"/>
      <c r="AF881" s="2437"/>
      <c r="AG881" s="2437"/>
      <c r="AH881" s="2437"/>
      <c r="AI881" s="2437"/>
      <c r="AJ881" s="2437"/>
      <c r="AK881" s="2437"/>
      <c r="AL881" s="638"/>
      <c r="AM881" s="431"/>
    </row>
    <row r="882" spans="1:81">
      <c r="A882" s="435"/>
      <c r="B882" s="436"/>
      <c r="C882" s="2433" t="s">
        <v>1909</v>
      </c>
      <c r="D882" s="2433"/>
      <c r="E882" s="2433"/>
      <c r="F882" s="2433"/>
      <c r="G882" s="2433"/>
      <c r="H882" s="2433"/>
      <c r="I882" s="2433"/>
      <c r="J882" s="2433"/>
      <c r="K882" s="2433"/>
      <c r="L882" s="2433"/>
      <c r="M882" s="2433"/>
      <c r="N882" s="2433"/>
      <c r="O882" s="2433"/>
      <c r="P882" s="2433"/>
      <c r="Q882" s="2433"/>
      <c r="R882" s="2433"/>
      <c r="S882" s="2434"/>
      <c r="T882" s="2435">
        <f>AJ179</f>
        <v>3</v>
      </c>
      <c r="U882" s="2435"/>
      <c r="V882" s="2435"/>
      <c r="W882" s="2435"/>
      <c r="X882" s="2435"/>
      <c r="Y882" s="2435"/>
      <c r="Z882" s="2436">
        <v>3</v>
      </c>
      <c r="AA882" s="2436"/>
      <c r="AB882" s="2436"/>
      <c r="AC882" s="2436"/>
      <c r="AD882" s="2436"/>
      <c r="AE882" s="2436"/>
      <c r="AF882" s="2437"/>
      <c r="AG882" s="2437"/>
      <c r="AH882" s="2437"/>
      <c r="AI882" s="2437"/>
      <c r="AJ882" s="2437"/>
      <c r="AK882" s="2437"/>
      <c r="AL882" s="638"/>
      <c r="AM882" s="431"/>
      <c r="AO882" s="393"/>
    </row>
    <row r="883" spans="1:81">
      <c r="A883" s="640" t="s">
        <v>2138</v>
      </c>
      <c r="B883" s="2427" t="s">
        <v>2496</v>
      </c>
      <c r="C883" s="2427"/>
      <c r="D883" s="2427"/>
      <c r="E883" s="2427"/>
      <c r="F883" s="2427"/>
      <c r="G883" s="2427"/>
      <c r="H883" s="2427"/>
      <c r="I883" s="2427"/>
      <c r="J883" s="2427"/>
      <c r="K883" s="2427"/>
      <c r="L883" s="2427"/>
      <c r="M883" s="2427"/>
      <c r="N883" s="2427"/>
      <c r="O883" s="2427"/>
      <c r="P883" s="2427"/>
      <c r="Q883" s="2427"/>
      <c r="R883" s="2427"/>
      <c r="S883" s="2428"/>
      <c r="T883" s="2429">
        <f>AK190</f>
        <v>10</v>
      </c>
      <c r="U883" s="2429"/>
      <c r="V883" s="2429"/>
      <c r="W883" s="2429"/>
      <c r="X883" s="2429"/>
      <c r="Y883" s="2429"/>
      <c r="Z883" s="2410">
        <v>10</v>
      </c>
      <c r="AA883" s="2410"/>
      <c r="AB883" s="2410"/>
      <c r="AC883" s="2410"/>
      <c r="AD883" s="2410"/>
      <c r="AE883" s="2410"/>
      <c r="AF883" s="2410">
        <f>IF(T883&gt;Z883,Z883,T883)</f>
        <v>10</v>
      </c>
      <c r="AG883" s="2410"/>
      <c r="AH883" s="2410"/>
      <c r="AI883" s="2410"/>
      <c r="AJ883" s="2410"/>
      <c r="AK883" s="2410"/>
      <c r="AL883" s="638"/>
      <c r="AM883" s="431"/>
    </row>
    <row r="884" spans="1:81" hidden="1">
      <c r="A884" s="639" t="s">
        <v>2148</v>
      </c>
      <c r="B884" s="2427" t="s">
        <v>2149</v>
      </c>
      <c r="C884" s="2427"/>
      <c r="D884" s="2427"/>
      <c r="E884" s="2427"/>
      <c r="F884" s="2427"/>
      <c r="G884" s="2427"/>
      <c r="H884" s="2427"/>
      <c r="I884" s="2427"/>
      <c r="J884" s="2427"/>
      <c r="K884" s="2427"/>
      <c r="L884" s="2427"/>
      <c r="M884" s="2427"/>
      <c r="N884" s="2427"/>
      <c r="O884" s="2427"/>
      <c r="P884" s="2427"/>
      <c r="Q884" s="2427"/>
      <c r="R884" s="2427"/>
      <c r="S884" s="2428"/>
      <c r="T884" s="2429">
        <f>AK272</f>
        <v>0</v>
      </c>
      <c r="U884" s="2429"/>
      <c r="V884" s="2429"/>
      <c r="W884" s="2429"/>
      <c r="X884" s="2429"/>
      <c r="Y884" s="2429"/>
      <c r="Z884" s="2430">
        <v>8</v>
      </c>
      <c r="AA884" s="2431"/>
      <c r="AB884" s="2431"/>
      <c r="AC884" s="2431"/>
      <c r="AD884" s="2431"/>
      <c r="AE884" s="2432"/>
      <c r="AF884" s="2410"/>
      <c r="AG884" s="2410"/>
      <c r="AH884" s="2410"/>
      <c r="AI884" s="2410"/>
      <c r="AJ884" s="2410"/>
      <c r="AK884" s="2410"/>
      <c r="AL884" s="638"/>
      <c r="AM884" s="431"/>
    </row>
    <row r="885" spans="1:81" s="380" customFormat="1" hidden="1">
      <c r="A885" s="640" t="s">
        <v>1020</v>
      </c>
      <c r="B885" s="2427" t="s">
        <v>2497</v>
      </c>
      <c r="C885" s="2427"/>
      <c r="D885" s="2427"/>
      <c r="E885" s="2427"/>
      <c r="F885" s="2427"/>
      <c r="G885" s="2427"/>
      <c r="H885" s="2427"/>
      <c r="I885" s="2427"/>
      <c r="J885" s="2427"/>
      <c r="K885" s="2427"/>
      <c r="L885" s="2427"/>
      <c r="M885" s="2427"/>
      <c r="N885" s="2427"/>
      <c r="O885" s="2427"/>
      <c r="P885" s="2427"/>
      <c r="Q885" s="2427"/>
      <c r="R885" s="2427"/>
      <c r="S885" s="2428"/>
      <c r="T885" s="2429">
        <f>IF(AK548&gt;5,5,AK548)</f>
        <v>0</v>
      </c>
      <c r="U885" s="2429"/>
      <c r="V885" s="2429"/>
      <c r="W885" s="2429"/>
      <c r="X885" s="2429"/>
      <c r="Y885" s="2429"/>
      <c r="Z885" s="2410">
        <v>5</v>
      </c>
      <c r="AA885" s="2410"/>
      <c r="AB885" s="2410"/>
      <c r="AC885" s="2410"/>
      <c r="AD885" s="2410"/>
      <c r="AE885" s="2410"/>
      <c r="AF885" s="2410"/>
      <c r="AG885" s="2410"/>
      <c r="AH885" s="2410"/>
      <c r="AI885" s="2410"/>
      <c r="AJ885" s="2410"/>
      <c r="AK885" s="2410"/>
      <c r="AL885" s="638"/>
      <c r="AM885" s="431"/>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80" customFormat="1">
      <c r="A886" s="639" t="str">
        <f>A275</f>
        <v>h.</v>
      </c>
      <c r="B886" s="2427" t="str">
        <f>B275</f>
        <v>Readiness to Proceed</v>
      </c>
      <c r="C886" s="2427"/>
      <c r="D886" s="2427"/>
      <c r="E886" s="2427"/>
      <c r="F886" s="2427"/>
      <c r="G886" s="2427"/>
      <c r="H886" s="2427"/>
      <c r="I886" s="2427"/>
      <c r="J886" s="2427"/>
      <c r="K886" s="2427"/>
      <c r="L886" s="2427"/>
      <c r="M886" s="2427"/>
      <c r="N886" s="2427"/>
      <c r="O886" s="2427"/>
      <c r="P886" s="2427"/>
      <c r="Q886" s="2427"/>
      <c r="R886" s="2427"/>
      <c r="S886" s="2428"/>
      <c r="T886" s="2429">
        <f>AK298</f>
        <v>10</v>
      </c>
      <c r="U886" s="2429"/>
      <c r="V886" s="2429"/>
      <c r="W886" s="2429"/>
      <c r="X886" s="2429"/>
      <c r="Y886" s="2429"/>
      <c r="Z886" s="2410">
        <v>10</v>
      </c>
      <c r="AA886" s="2410"/>
      <c r="AB886" s="2410"/>
      <c r="AC886" s="2410"/>
      <c r="AD886" s="2410"/>
      <c r="AE886" s="2410"/>
      <c r="AF886" s="2438">
        <f>IF(T886&gt;Z886,Z886,T886)</f>
        <v>10</v>
      </c>
      <c r="AG886" s="2439"/>
      <c r="AH886" s="2439"/>
      <c r="AI886" s="2439"/>
      <c r="AJ886" s="2439"/>
      <c r="AK886" s="2440"/>
      <c r="AL886" s="638"/>
      <c r="AM886" s="431"/>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80" customFormat="1">
      <c r="A887" s="640" t="str">
        <f>A301</f>
        <v>i.</v>
      </c>
      <c r="B887" s="2427" t="str">
        <f>B301</f>
        <v>Access to Opportunity</v>
      </c>
      <c r="C887" s="2427"/>
      <c r="D887" s="2427"/>
      <c r="E887" s="2427"/>
      <c r="F887" s="2427"/>
      <c r="G887" s="2427"/>
      <c r="H887" s="2427"/>
      <c r="I887" s="2427"/>
      <c r="J887" s="2427"/>
      <c r="K887" s="2427"/>
      <c r="L887" s="2427"/>
      <c r="M887" s="2427"/>
      <c r="N887" s="2427"/>
      <c r="O887" s="2427"/>
      <c r="P887" s="2427"/>
      <c r="Q887" s="2427"/>
      <c r="R887" s="2427"/>
      <c r="S887" s="2428"/>
      <c r="T887" s="2429">
        <f>AK351</f>
        <v>9</v>
      </c>
      <c r="U887" s="2429"/>
      <c r="V887" s="2429"/>
      <c r="W887" s="2429"/>
      <c r="X887" s="2429"/>
      <c r="Y887" s="2429"/>
      <c r="Z887" s="2438">
        <v>10</v>
      </c>
      <c r="AA887" s="2439"/>
      <c r="AB887" s="2439"/>
      <c r="AC887" s="2439"/>
      <c r="AD887" s="2439"/>
      <c r="AE887" s="2440"/>
      <c r="AF887" s="2438">
        <f>IF(T887&gt;Z887,Z887,T887)</f>
        <v>9</v>
      </c>
      <c r="AG887" s="2439"/>
      <c r="AH887" s="2439"/>
      <c r="AI887" s="2439"/>
      <c r="AJ887" s="2439"/>
      <c r="AK887" s="2440"/>
      <c r="AL887" s="385"/>
      <c r="AM887" s="431"/>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80" customFormat="1" hidden="1">
      <c r="A888" s="640"/>
      <c r="B888" s="1170"/>
      <c r="C888" s="641" t="s">
        <v>2498</v>
      </c>
      <c r="D888" s="642"/>
      <c r="E888" s="642"/>
      <c r="F888" s="642"/>
      <c r="G888" s="642"/>
      <c r="H888" s="642"/>
      <c r="I888" s="642"/>
      <c r="J888" s="642"/>
      <c r="K888" s="642"/>
      <c r="L888" s="642"/>
      <c r="M888" s="642"/>
      <c r="N888" s="642"/>
      <c r="O888" s="642"/>
      <c r="P888" s="642"/>
      <c r="Q888" s="642"/>
      <c r="R888" s="1170"/>
      <c r="S888" s="1171"/>
      <c r="T888" s="2435">
        <f>AK351</f>
        <v>9</v>
      </c>
      <c r="U888" s="2435"/>
      <c r="V888" s="2435"/>
      <c r="W888" s="2435"/>
      <c r="X888" s="2435"/>
      <c r="Y888" s="2435"/>
      <c r="Z888" s="2339">
        <v>20</v>
      </c>
      <c r="AA888" s="2385"/>
      <c r="AB888" s="2385"/>
      <c r="AC888" s="2385"/>
      <c r="AD888" s="2385"/>
      <c r="AE888" s="2340"/>
      <c r="AF888" s="2437"/>
      <c r="AG888" s="2437"/>
      <c r="AH888" s="2437"/>
      <c r="AI888" s="2437"/>
      <c r="AJ888" s="2437"/>
      <c r="AK888" s="2437"/>
      <c r="AL888" s="385"/>
      <c r="AM888" s="431"/>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80" customFormat="1">
      <c r="A889" s="640" t="str">
        <f>A354</f>
        <v>j.</v>
      </c>
      <c r="B889" s="2427" t="s">
        <v>2235</v>
      </c>
      <c r="C889" s="2427"/>
      <c r="D889" s="2427"/>
      <c r="E889" s="2427"/>
      <c r="F889" s="2427"/>
      <c r="G889" s="2427"/>
      <c r="H889" s="2427"/>
      <c r="I889" s="2427"/>
      <c r="J889" s="2427"/>
      <c r="K889" s="2427"/>
      <c r="L889" s="2427"/>
      <c r="M889" s="2427"/>
      <c r="N889" s="2427"/>
      <c r="O889" s="2427"/>
      <c r="P889" s="2427"/>
      <c r="Q889" s="2427"/>
      <c r="R889" s="2427"/>
      <c r="S889" s="2428"/>
      <c r="T889" s="2429">
        <f>AK482</f>
        <v>10</v>
      </c>
      <c r="U889" s="2429"/>
      <c r="V889" s="2429"/>
      <c r="W889" s="2429"/>
      <c r="X889" s="2429"/>
      <c r="Y889" s="2429"/>
      <c r="Z889" s="2438">
        <v>10</v>
      </c>
      <c r="AA889" s="2439"/>
      <c r="AB889" s="2439"/>
      <c r="AC889" s="2439"/>
      <c r="AD889" s="2439"/>
      <c r="AE889" s="2440"/>
      <c r="AF889" s="2410">
        <f>IF(T889&gt;Z889,Z889,T889)</f>
        <v>10</v>
      </c>
      <c r="AG889" s="2410"/>
      <c r="AH889" s="2410"/>
      <c r="AI889" s="2410"/>
      <c r="AJ889" s="2410"/>
      <c r="AK889" s="2410"/>
      <c r="AL889" s="385"/>
      <c r="AM889" s="431"/>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80" customFormat="1">
      <c r="A890" s="640" t="str">
        <f>A551</f>
        <v>k.</v>
      </c>
      <c r="B890" s="2427" t="s">
        <v>2351</v>
      </c>
      <c r="C890" s="2427"/>
      <c r="D890" s="2427"/>
      <c r="E890" s="2427"/>
      <c r="F890" s="2427"/>
      <c r="G890" s="2427"/>
      <c r="H890" s="2427"/>
      <c r="I890" s="2427"/>
      <c r="J890" s="2427"/>
      <c r="K890" s="2427"/>
      <c r="L890" s="2427"/>
      <c r="M890" s="2427"/>
      <c r="N890" s="2427"/>
      <c r="O890" s="2427"/>
      <c r="P890" s="2427"/>
      <c r="Q890" s="2427"/>
      <c r="R890" s="2427"/>
      <c r="S890" s="2428"/>
      <c r="T890" s="2429">
        <f>AK572</f>
        <v>12</v>
      </c>
      <c r="U890" s="2429"/>
      <c r="V890" s="2429"/>
      <c r="W890" s="2429"/>
      <c r="X890" s="2429"/>
      <c r="Y890" s="2429"/>
      <c r="Z890" s="2438">
        <v>12</v>
      </c>
      <c r="AA890" s="2439"/>
      <c r="AB890" s="2439"/>
      <c r="AC890" s="2439"/>
      <c r="AD890" s="2439"/>
      <c r="AE890" s="2440"/>
      <c r="AF890" s="2410">
        <f>IF(T890&gt;Z890,Z890,T890)</f>
        <v>12</v>
      </c>
      <c r="AG890" s="2410"/>
      <c r="AH890" s="2410"/>
      <c r="AI890" s="2410"/>
      <c r="AJ890" s="2410"/>
      <c r="AK890" s="2410"/>
      <c r="AL890" s="385"/>
      <c r="AM890" s="431"/>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80" customFormat="1">
      <c r="A891" s="640" t="str">
        <f>A575</f>
        <v>l.</v>
      </c>
      <c r="B891" s="2427" t="s">
        <v>2499</v>
      </c>
      <c r="C891" s="2427"/>
      <c r="D891" s="2427"/>
      <c r="E891" s="2427"/>
      <c r="F891" s="2427"/>
      <c r="G891" s="2427"/>
      <c r="H891" s="2427"/>
      <c r="I891" s="2427"/>
      <c r="J891" s="2427"/>
      <c r="K891" s="2427"/>
      <c r="L891" s="2427"/>
      <c r="M891" s="2427"/>
      <c r="N891" s="2427"/>
      <c r="O891" s="2427"/>
      <c r="P891" s="2427"/>
      <c r="Q891" s="2427"/>
      <c r="R891" s="2427"/>
      <c r="S891" s="2428"/>
      <c r="T891" s="2429">
        <f>AK819</f>
        <v>10</v>
      </c>
      <c r="U891" s="2429"/>
      <c r="V891" s="2429"/>
      <c r="W891" s="2429"/>
      <c r="X891" s="2429"/>
      <c r="Y891" s="2429"/>
      <c r="Z891" s="2438">
        <v>10</v>
      </c>
      <c r="AA891" s="2439"/>
      <c r="AB891" s="2439"/>
      <c r="AC891" s="2439"/>
      <c r="AD891" s="2439"/>
      <c r="AE891" s="2440"/>
      <c r="AF891" s="2410">
        <f>IF(T891&gt;Z891,Z891,T891)</f>
        <v>10</v>
      </c>
      <c r="AG891" s="2410"/>
      <c r="AH891" s="2410"/>
      <c r="AI891" s="2410"/>
      <c r="AJ891" s="2410"/>
      <c r="AK891" s="2410"/>
      <c r="AL891" s="385"/>
      <c r="AM891" s="431"/>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80" customFormat="1">
      <c r="A892" s="384" t="s">
        <v>2500</v>
      </c>
      <c r="B892" s="525" t="s">
        <v>2501</v>
      </c>
      <c r="C892" s="525"/>
      <c r="D892" s="525"/>
      <c r="E892" s="525"/>
      <c r="F892" s="525"/>
      <c r="G892" s="525"/>
      <c r="H892" s="525"/>
      <c r="I892" s="525"/>
      <c r="J892" s="525"/>
      <c r="K892" s="525"/>
      <c r="L892" s="525"/>
      <c r="M892" s="525"/>
      <c r="N892" s="525"/>
      <c r="O892" s="525"/>
      <c r="P892" s="525"/>
      <c r="Q892" s="525"/>
      <c r="R892" s="525"/>
      <c r="S892" s="973"/>
      <c r="T892" s="2441"/>
      <c r="U892" s="2441"/>
      <c r="V892" s="2441"/>
      <c r="W892" s="2441"/>
      <c r="X892" s="2441"/>
      <c r="Y892" s="2441"/>
      <c r="Z892" s="2436" t="s">
        <v>2502</v>
      </c>
      <c r="AA892" s="2436"/>
      <c r="AB892" s="2436"/>
      <c r="AC892" s="2436"/>
      <c r="AD892" s="2436"/>
      <c r="AE892" s="2436"/>
      <c r="AF892" s="2438">
        <f>ABS(T892)</f>
        <v>0</v>
      </c>
      <c r="AG892" s="2439"/>
      <c r="AH892" s="2439"/>
      <c r="AI892" s="2439"/>
      <c r="AJ892" s="2439"/>
      <c r="AK892" s="2440"/>
      <c r="AL892" s="1160"/>
      <c r="AM892" s="431"/>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80" customFormat="1" ht="15.6">
      <c r="A893" s="2442" t="s">
        <v>2503</v>
      </c>
      <c r="B893" s="2443"/>
      <c r="C893" s="2443"/>
      <c r="D893" s="2443"/>
      <c r="E893" s="2443"/>
      <c r="F893" s="2443"/>
      <c r="G893" s="2443"/>
      <c r="H893" s="2443"/>
      <c r="I893" s="2443"/>
      <c r="J893" s="2443"/>
      <c r="K893" s="2443"/>
      <c r="L893" s="2443"/>
      <c r="M893" s="2443"/>
      <c r="N893" s="2443"/>
      <c r="O893" s="2443"/>
      <c r="P893" s="2443"/>
      <c r="Q893" s="2443"/>
      <c r="R893" s="2443"/>
      <c r="S893" s="2443"/>
      <c r="T893" s="2443"/>
      <c r="U893" s="2443"/>
      <c r="V893" s="2443"/>
      <c r="W893" s="2443"/>
      <c r="X893" s="2443"/>
      <c r="Y893" s="2443"/>
      <c r="Z893" s="2443"/>
      <c r="AA893" s="2443"/>
      <c r="AB893" s="2443"/>
      <c r="AC893" s="2443"/>
      <c r="AD893" s="2443"/>
      <c r="AE893" s="2444"/>
      <c r="AF893" s="2448">
        <f>SUM(AF876:AK891)-AF892</f>
        <v>111</v>
      </c>
      <c r="AG893" s="2449"/>
      <c r="AH893" s="2449"/>
      <c r="AI893" s="2449"/>
      <c r="AJ893" s="2449"/>
      <c r="AK893" s="2450"/>
      <c r="AL893" s="643"/>
      <c r="AM893" s="393"/>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80" customFormat="1" ht="15.6">
      <c r="A894" s="2445"/>
      <c r="B894" s="2446"/>
      <c r="C894" s="2446"/>
      <c r="D894" s="2446"/>
      <c r="E894" s="2446"/>
      <c r="F894" s="2446"/>
      <c r="G894" s="2446"/>
      <c r="H894" s="2446"/>
      <c r="I894" s="2446"/>
      <c r="J894" s="2446"/>
      <c r="K894" s="2446"/>
      <c r="L894" s="2446"/>
      <c r="M894" s="2446"/>
      <c r="N894" s="2446"/>
      <c r="O894" s="2446"/>
      <c r="P894" s="2446"/>
      <c r="Q894" s="2446"/>
      <c r="R894" s="2446"/>
      <c r="S894" s="2446"/>
      <c r="T894" s="2446"/>
      <c r="U894" s="2446"/>
      <c r="V894" s="2446"/>
      <c r="W894" s="2446"/>
      <c r="X894" s="2446"/>
      <c r="Y894" s="2446"/>
      <c r="Z894" s="2446"/>
      <c r="AA894" s="2446"/>
      <c r="AB894" s="2446"/>
      <c r="AC894" s="2446"/>
      <c r="AD894" s="2446"/>
      <c r="AE894" s="2447"/>
      <c r="AF894" s="2451"/>
      <c r="AG894" s="2452"/>
      <c r="AH894" s="2452"/>
      <c r="AI894" s="2452"/>
      <c r="AJ894" s="2452"/>
      <c r="AK894" s="2453"/>
      <c r="AL894" s="643"/>
      <c r="AM894" s="393"/>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80" customFormat="1">
      <c r="A895" s="490"/>
      <c r="B895" s="490"/>
      <c r="C895" s="490"/>
      <c r="D895" s="490"/>
      <c r="E895" s="490"/>
      <c r="F895" s="490"/>
      <c r="G895" s="490"/>
      <c r="H895" s="490"/>
      <c r="I895" s="490"/>
      <c r="J895" s="490"/>
      <c r="K895" s="490"/>
      <c r="L895" s="490"/>
      <c r="M895" s="490"/>
      <c r="N895" s="490"/>
      <c r="O895" s="490"/>
      <c r="P895" s="490"/>
      <c r="Q895" s="490"/>
      <c r="R895" s="490"/>
      <c r="S895" s="490"/>
      <c r="T895" s="490"/>
      <c r="U895" s="490"/>
      <c r="V895" s="490"/>
      <c r="W895" s="490"/>
      <c r="X895" s="490"/>
      <c r="Y895" s="490"/>
      <c r="Z895" s="490"/>
      <c r="AA895" s="490"/>
      <c r="AB895" s="490"/>
      <c r="AC895" s="490"/>
      <c r="AD895" s="490"/>
      <c r="AE895" s="490"/>
      <c r="AF895" s="490"/>
      <c r="AG895" s="490"/>
      <c r="AH895" s="490"/>
      <c r="AI895" s="490"/>
      <c r="AJ895" s="490"/>
      <c r="AK895" s="490"/>
      <c r="AL895" s="490"/>
      <c r="AM895" s="644"/>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80" zoomScaleNormal="80" workbookViewId="0">
      <selection activeCell="J21" sqref="J21"/>
    </sheetView>
  </sheetViews>
  <sheetFormatPr defaultColWidth="9.33203125" defaultRowHeight="13.8"/>
  <cols>
    <col min="1" max="1" width="2.44140625" style="818" customWidth="1"/>
    <col min="2" max="9" width="14.6640625" style="818" customWidth="1"/>
    <col min="10" max="10" width="2.33203125" style="818" customWidth="1"/>
    <col min="11" max="11" width="11.6640625" style="819" customWidth="1"/>
    <col min="12" max="12" width="10.6640625" style="818" customWidth="1"/>
    <col min="13" max="13" width="10.44140625" style="818" customWidth="1"/>
    <col min="14" max="14" width="10.6640625" style="818" customWidth="1"/>
    <col min="15" max="18" width="9.33203125" style="818"/>
    <col min="19" max="19" width="9.44140625" style="818" bestFit="1" customWidth="1"/>
    <col min="20" max="16384" width="9.33203125" style="818"/>
  </cols>
  <sheetData>
    <row r="1" spans="1:13" ht="30" customHeight="1">
      <c r="A1" s="2608" t="s">
        <v>2504</v>
      </c>
      <c r="B1" s="2608"/>
      <c r="C1" s="2608"/>
      <c r="D1" s="2608"/>
      <c r="E1" s="2608"/>
      <c r="F1" s="2608"/>
      <c r="G1" s="2608"/>
      <c r="H1" s="2608"/>
      <c r="I1" s="2608"/>
      <c r="J1" s="2608"/>
    </row>
    <row r="2" spans="1:13" ht="15" customHeight="1" thickBot="1">
      <c r="A2" s="820"/>
      <c r="B2" s="820"/>
      <c r="I2" s="821"/>
      <c r="K2" s="822"/>
    </row>
    <row r="3" spans="1:13" s="825" customFormat="1" ht="20.100000000000001" customHeight="1">
      <c r="A3" s="872"/>
      <c r="B3" s="873"/>
      <c r="C3" s="874"/>
      <c r="D3" s="879"/>
      <c r="E3" s="874"/>
      <c r="F3" s="875" t="s">
        <v>2505</v>
      </c>
      <c r="G3" s="874"/>
      <c r="H3" s="876">
        <f>E18</f>
        <v>39057726</v>
      </c>
      <c r="I3" s="877"/>
    </row>
    <row r="4" spans="1:13" s="825" customFormat="1" ht="20.100000000000001" customHeight="1">
      <c r="B4" s="866"/>
      <c r="D4" s="880"/>
      <c r="F4" s="865" t="s">
        <v>2506</v>
      </c>
      <c r="G4" s="864" t="s">
        <v>2507</v>
      </c>
      <c r="H4" s="974">
        <f>I18</f>
        <v>15480945.300000001</v>
      </c>
      <c r="I4" s="867"/>
      <c r="K4" s="829"/>
    </row>
    <row r="5" spans="1:13" s="825" customFormat="1" ht="20.100000000000001" customHeight="1" thickBot="1">
      <c r="B5" s="868"/>
      <c r="C5" s="869"/>
      <c r="D5" s="881"/>
      <c r="E5" s="870"/>
      <c r="F5" s="881" t="s">
        <v>2508</v>
      </c>
      <c r="G5" s="882"/>
      <c r="H5" s="878">
        <f>IFERROR(H3/H4,0)</f>
        <v>2.5229548482417283</v>
      </c>
      <c r="I5" s="871"/>
      <c r="K5" s="829"/>
    </row>
    <row r="6" spans="1:13" s="825" customFormat="1" ht="15" customHeight="1">
      <c r="B6" s="826"/>
      <c r="C6" s="827"/>
      <c r="F6" s="828"/>
      <c r="K6" s="829"/>
    </row>
    <row r="7" spans="1:13" s="825" customFormat="1" ht="15" customHeight="1">
      <c r="E7" s="830"/>
      <c r="F7" s="828"/>
      <c r="K7" s="831"/>
    </row>
    <row r="8" spans="1:13" s="825" customFormat="1" ht="15" customHeight="1">
      <c r="A8" s="832"/>
      <c r="B8" s="2611" t="s">
        <v>2509</v>
      </c>
      <c r="C8" s="2612"/>
      <c r="D8" s="2612"/>
      <c r="E8" s="2613"/>
      <c r="G8" s="2592" t="s">
        <v>2510</v>
      </c>
      <c r="H8" s="2593"/>
      <c r="I8" s="2594"/>
      <c r="K8" s="831"/>
    </row>
    <row r="9" spans="1:13" ht="15" customHeight="1">
      <c r="A9" s="820"/>
      <c r="B9" s="2609" t="s">
        <v>2511</v>
      </c>
      <c r="C9" s="2609"/>
      <c r="D9" s="2609"/>
      <c r="E9" s="833">
        <f>G33</f>
        <v>5867500</v>
      </c>
      <c r="G9" s="2605" t="s">
        <v>2512</v>
      </c>
      <c r="H9" s="2605"/>
      <c r="I9" s="834">
        <f>MAX(SUMIF(Application!M562:M573,"Loan, Tax-Exempt",Application!AM562:AM573),27.5%*SUM('Sources and Uses Budget'!C8,'Sources and Uses Budget'!S105,'Sources and Uses Budget'!T105))</f>
        <v>19938660</v>
      </c>
      <c r="K9" s="835"/>
      <c r="M9" s="836"/>
    </row>
    <row r="10" spans="1:13" ht="15" customHeight="1" thickBot="1">
      <c r="A10" s="820"/>
      <c r="B10" s="2609" t="s">
        <v>2513</v>
      </c>
      <c r="C10" s="2609"/>
      <c r="D10" s="2609"/>
      <c r="E10" s="834">
        <f>G47</f>
        <v>21207276</v>
      </c>
      <c r="G10" s="2607" t="s">
        <v>2514</v>
      </c>
      <c r="H10" s="2607"/>
      <c r="I10" s="911">
        <f>IF(OR(Application!Z205="State Farmworker Credit",Application!Z205="$500M (Farmworker Housing)"),0,'Basis &amp; Credits'!AB78)</f>
        <v>0</v>
      </c>
      <c r="M10" s="836"/>
    </row>
    <row r="11" spans="1:13" ht="15" customHeight="1">
      <c r="A11" s="820"/>
      <c r="B11" s="2615" t="s">
        <v>2515</v>
      </c>
      <c r="C11" s="2616"/>
      <c r="D11" s="2617"/>
      <c r="E11" s="834">
        <f>SUM(E13,E12)</f>
        <v>600000</v>
      </c>
      <c r="G11" s="2614" t="s">
        <v>2516</v>
      </c>
      <c r="H11" s="2614"/>
      <c r="I11" s="910">
        <f>I9+I10</f>
        <v>19938660</v>
      </c>
      <c r="M11" s="836"/>
    </row>
    <row r="12" spans="1:13" ht="15" customHeight="1">
      <c r="A12" s="837"/>
      <c r="B12" s="2610" t="s">
        <v>2517</v>
      </c>
      <c r="C12" s="2610"/>
      <c r="D12" s="2610"/>
      <c r="E12" s="934">
        <f>G56</f>
        <v>600000</v>
      </c>
      <c r="M12" s="836"/>
    </row>
    <row r="13" spans="1:13" ht="15" customHeight="1">
      <c r="A13" s="823"/>
      <c r="B13" s="2610" t="s">
        <v>2518</v>
      </c>
      <c r="C13" s="2610"/>
      <c r="D13" s="2610"/>
      <c r="E13" s="934">
        <f>IF(G67,MAX(G65,G79),G65)</f>
        <v>0</v>
      </c>
      <c r="G13" s="2592" t="s">
        <v>2519</v>
      </c>
      <c r="H13" s="2593"/>
      <c r="I13" s="2594"/>
    </row>
    <row r="14" spans="1:13" ht="15" customHeight="1">
      <c r="A14" s="823"/>
      <c r="B14" s="2615" t="s">
        <v>2520</v>
      </c>
      <c r="C14" s="2616"/>
      <c r="D14" s="2617"/>
      <c r="E14" s="936">
        <f>MAX(E15,E16)+E17</f>
        <v>11382950</v>
      </c>
      <c r="G14" s="2605" t="s">
        <v>2521</v>
      </c>
      <c r="H14" s="2605"/>
      <c r="I14" s="838">
        <f>IF(AND(G134="Yes",G136&lt;&gt;""),IF(OR(G141="Yes",G145="Yes"),18%,15%),0)</f>
        <v>0.18</v>
      </c>
      <c r="M14" s="836"/>
    </row>
    <row r="15" spans="1:13" ht="15" customHeight="1">
      <c r="A15" s="823"/>
      <c r="B15" s="2589" t="s">
        <v>2522</v>
      </c>
      <c r="C15" s="2590"/>
      <c r="D15" s="2591"/>
      <c r="E15" s="934">
        <f>G94</f>
        <v>0</v>
      </c>
      <c r="G15" s="1174" t="s">
        <v>1821</v>
      </c>
      <c r="H15" s="1174"/>
      <c r="I15" s="838">
        <f>IF(Application!AJ1041&gt;0,10%,IF(Application!AJ1045&gt;0,5%,0))</f>
        <v>0.05</v>
      </c>
      <c r="M15" s="836"/>
    </row>
    <row r="16" spans="1:13" ht="15" customHeight="1">
      <c r="A16" s="823"/>
      <c r="B16" s="2589" t="s">
        <v>2523</v>
      </c>
      <c r="C16" s="2590"/>
      <c r="D16" s="2591"/>
      <c r="E16" s="934">
        <f>G104</f>
        <v>2347000</v>
      </c>
      <c r="G16" s="2605" t="s">
        <v>2524</v>
      </c>
      <c r="H16" s="2605"/>
      <c r="I16" s="838">
        <f>G155</f>
        <v>-6.4285714285714285E-3</v>
      </c>
    </row>
    <row r="17" spans="1:21" ht="15" customHeight="1" thickBot="1">
      <c r="A17" s="823"/>
      <c r="B17" s="2589" t="s">
        <v>2525</v>
      </c>
      <c r="C17" s="2590"/>
      <c r="D17" s="2591"/>
      <c r="E17" s="934">
        <f>G129</f>
        <v>9035950</v>
      </c>
      <c r="G17" s="2605" t="s">
        <v>2526</v>
      </c>
      <c r="H17" s="2605"/>
      <c r="I17" s="838">
        <f>IF(AND(G161="Yes",G159),IF(G165&gt;15%,15%,G165),0)</f>
        <v>0</v>
      </c>
    </row>
    <row r="18" spans="1:21" ht="15" customHeight="1">
      <c r="A18" s="820"/>
      <c r="B18" s="2606" t="s">
        <v>2527</v>
      </c>
      <c r="C18" s="2606"/>
      <c r="D18" s="2606"/>
      <c r="E18" s="883">
        <f>SUM(E9:E11,E14)</f>
        <v>39057726</v>
      </c>
      <c r="G18" s="909" t="s">
        <v>2528</v>
      </c>
      <c r="H18" s="909"/>
      <c r="I18" s="884">
        <f>I11-((I11*I14)+(I11*I15)+(I11*I16)+(I11*I17))</f>
        <v>15480945.300000001</v>
      </c>
      <c r="M18" s="839">
        <f>SUM(Cdlac[Quantity])</f>
        <v>99</v>
      </c>
      <c r="O18" s="858" t="s">
        <v>945</v>
      </c>
      <c r="P18" s="818">
        <f>MATCH(Application!T189,Application!CB160:CB217,0)</f>
        <v>37</v>
      </c>
      <c r="T18" s="839">
        <f>SUM(Cdlac[Population])</f>
        <v>0</v>
      </c>
    </row>
    <row r="19" spans="1:21" ht="15" customHeight="1">
      <c r="A19" s="820"/>
      <c r="B19" s="820"/>
      <c r="C19" s="820"/>
      <c r="D19" s="820"/>
      <c r="E19" s="820"/>
      <c r="L19" s="818" t="s">
        <v>2529</v>
      </c>
      <c r="M19" s="818" t="s">
        <v>2530</v>
      </c>
      <c r="N19" s="818" t="s">
        <v>2531</v>
      </c>
      <c r="O19" s="818" t="s">
        <v>2532</v>
      </c>
      <c r="P19" s="818" t="s">
        <v>2533</v>
      </c>
      <c r="Q19" s="818" t="s">
        <v>2534</v>
      </c>
      <c r="R19" s="818" t="s">
        <v>2535</v>
      </c>
      <c r="S19" s="818" t="s">
        <v>2536</v>
      </c>
      <c r="T19" s="818" t="s">
        <v>2537</v>
      </c>
      <c r="U19" s="818" t="s">
        <v>1007</v>
      </c>
    </row>
    <row r="20" spans="1:21" ht="15" customHeight="1">
      <c r="B20" s="840" t="str">
        <f>B9</f>
        <v>A. Unit Production Benefit</v>
      </c>
      <c r="C20" s="841"/>
      <c r="D20" s="841"/>
      <c r="E20" s="841"/>
      <c r="F20" s="841"/>
      <c r="G20" s="841"/>
      <c r="H20" s="841"/>
      <c r="I20" s="842"/>
      <c r="L20" s="818">
        <f>IFERROR(MIN(4,MATCH(Application!B726,UnitSizes,0)-1),"")</f>
        <v>0</v>
      </c>
      <c r="M20" s="839">
        <f>Application!G726</f>
        <v>2</v>
      </c>
      <c r="N20" s="845">
        <f>Application!AC726</f>
        <v>0.3</v>
      </c>
      <c r="O20" s="845">
        <f>IF(Cdlac[[#This Row],[Quantity]]&gt;0,IF(Cdlac[[#This Row],[Federal]],30%,IF(AND(OR(NOT($G$38),$G$38=""),$G$43),40%,Cdlac[[#This Row],[iAMI]])),"")</f>
        <v>0.3</v>
      </c>
      <c r="P20" s="839" cm="1">
        <f t="array" ref="P20">IF(Cdlac[[#This Row],[Quantity]]&gt;0,INDEX(TcacRents,$P$18,Cdlac[[#This Row],[Bedrooms]]+1)*Cdlac[[#This Row],[AMI]],"")</f>
        <v>918.6</v>
      </c>
      <c r="Q20" s="933"/>
      <c r="R20" s="839" cm="1">
        <f t="array" ref="R20">IF(Cdlac[[#This Row],[Quantity]]&gt;0,INDEX(HudFmrs,$P$18,Cdlac[[#This Row],[Bedrooms]]+1),"")</f>
        <v>2288</v>
      </c>
      <c r="S20" s="839">
        <f>IF(Cdlac[[#This Row],[Quantity]]&gt;0,MAX(0,Cdlac[[#This Row],[Fair Market Rent]]-IF(AND($G$37,$G$38,$G$38&lt;&gt;"",NOT(Cdlac[[#This Row],[Federal]]),Cdlac[[#This Row],[Preservation Rent]]&lt;&gt;""),Cdlac[[#This Row],[Preservation Rent]],Cdlac[[#This Row],[Restricted Rent]])),"")</f>
        <v>1369.4</v>
      </c>
      <c r="T20" s="818">
        <f>IF(Cdlac[[#This Row],[Quantity]]&gt;0,AND(Application!AK726&lt;&gt;"N/A",Application!AK726&lt;&gt;"")*Cdlac[[#This Row],[Quantity]],"")</f>
        <v>0</v>
      </c>
      <c r="U20" s="818" t="b">
        <f>AND('Subsidy Contract Calculation'!F4&gt;0,OR('Subsidy Contract Calculation'!C4="Federal",'Subsidy Contract Calculation'!C4="Local - Approved by ED"),Cdlac[[#This Row],[Quantity]]&gt;0)</f>
        <v>1</v>
      </c>
    </row>
    <row r="21" spans="1:21" ht="15" customHeight="1">
      <c r="A21" s="820"/>
      <c r="B21" s="820"/>
      <c r="I21" s="843"/>
      <c r="L21" s="818">
        <f>IFERROR(MIN(4,MATCH(Application!B727,UnitSizes,0)-1),"")</f>
        <v>0</v>
      </c>
      <c r="M21" s="839">
        <f>Application!G727</f>
        <v>2</v>
      </c>
      <c r="N21" s="845">
        <f>Application!AC727</f>
        <v>0.5</v>
      </c>
      <c r="O21" s="845">
        <f>IF(Cdlac[[#This Row],[Quantity]]&gt;0,IF(Cdlac[[#This Row],[Federal]],30%,IF(AND(OR(NOT($G$38),$G$38=""),$G$43),40%,Cdlac[[#This Row],[iAMI]])),"")</f>
        <v>0.5</v>
      </c>
      <c r="P21" s="839" cm="1">
        <f t="array" ref="P21">IF(Cdlac[[#This Row],[Quantity]]&gt;0,INDEX(TcacRents,$P$18,Cdlac[[#This Row],[Bedrooms]]+1)*Cdlac[[#This Row],[AMI]],"")</f>
        <v>1531</v>
      </c>
      <c r="Q21" s="933"/>
      <c r="R21" s="839" cm="1">
        <f t="array" ref="R21">IF(Cdlac[[#This Row],[Quantity]]&gt;0,INDEX(HudFmrs,$P$18,Cdlac[[#This Row],[Bedrooms]]+1),"")</f>
        <v>2288</v>
      </c>
      <c r="S21" s="839">
        <f>IF(Cdlac[[#This Row],[Quantity]]&gt;0,MAX(0,Cdlac[[#This Row],[Fair Market Rent]]-IF(AND($G$37,$G$38,$G$38&lt;&gt;"",NOT(Cdlac[[#This Row],[Federal]]),Cdlac[[#This Row],[Preservation Rent]]&lt;&gt;""),Cdlac[[#This Row],[Preservation Rent]],Cdlac[[#This Row],[Restricted Rent]])),"")</f>
        <v>757</v>
      </c>
      <c r="T21" s="818">
        <f>IF(Cdlac[[#This Row],[Quantity]]&gt;0,AND(Application!AK727&lt;&gt;"N/A",Application!AK727&lt;&gt;"")*Cdlac[[#This Row],[Quantity]],"")</f>
        <v>0</v>
      </c>
      <c r="U21" s="818" t="b">
        <f>AND('Subsidy Contract Calculation'!F5&gt;0,OR('Subsidy Contract Calculation'!C5="Federal",'Subsidy Contract Calculation'!C5="Local - Approved by ED"),Cdlac[[#This Row],[Quantity]]&gt;0)</f>
        <v>0</v>
      </c>
    </row>
    <row r="22" spans="1:21" ht="15" customHeight="1">
      <c r="A22" s="823"/>
      <c r="C22" s="2596" t="s">
        <v>2538</v>
      </c>
      <c r="D22" s="2596" t="s">
        <v>2539</v>
      </c>
      <c r="E22" s="2596" t="s">
        <v>2540</v>
      </c>
      <c r="F22" s="2596" t="s">
        <v>2541</v>
      </c>
      <c r="G22" s="2596" t="s">
        <v>2542</v>
      </c>
      <c r="H22" s="844"/>
      <c r="I22" s="843"/>
      <c r="L22" s="818">
        <f>IFERROR(MIN(4,MATCH(Application!B728,UnitSizes,0)-1),"")</f>
        <v>1</v>
      </c>
      <c r="M22" s="839">
        <f>Application!G728</f>
        <v>8</v>
      </c>
      <c r="N22" s="845">
        <f>Application!AC728</f>
        <v>0.3</v>
      </c>
      <c r="O22" s="845">
        <f>IF(Cdlac[[#This Row],[Quantity]]&gt;0,IF(Cdlac[[#This Row],[Federal]],30%,IF(AND(OR(NOT($G$38),$G$38=""),$G$43),40%,Cdlac[[#This Row],[iAMI]])),"")</f>
        <v>0.3</v>
      </c>
      <c r="P22" s="839" cm="1">
        <f t="array" ref="P22">IF(Cdlac[[#This Row],[Quantity]]&gt;0,INDEX(TcacRents,$P$18,Cdlac[[#This Row],[Bedrooms]]+1)*Cdlac[[#This Row],[AMI]],"")</f>
        <v>984</v>
      </c>
      <c r="Q22" s="933"/>
      <c r="R22" s="839" cm="1">
        <f t="array" ref="R22">IF(Cdlac[[#This Row],[Quantity]]&gt;0,INDEX(HudFmrs,$P$18,Cdlac[[#This Row],[Bedrooms]]+1),"")</f>
        <v>2459</v>
      </c>
      <c r="S22" s="839">
        <f>IF(Cdlac[[#This Row],[Quantity]]&gt;0,MAX(0,Cdlac[[#This Row],[Fair Market Rent]]-IF(AND($G$37,$G$38,$G$38&lt;&gt;"",NOT(Cdlac[[#This Row],[Federal]]),Cdlac[[#This Row],[Preservation Rent]]&lt;&gt;""),Cdlac[[#This Row],[Preservation Rent]],Cdlac[[#This Row],[Restricted Rent]])),"")</f>
        <v>1475</v>
      </c>
      <c r="T22" s="818">
        <f>IF(Cdlac[[#This Row],[Quantity]]&gt;0,AND(Application!AK728&lt;&gt;"N/A",Application!AK728&lt;&gt;"")*Cdlac[[#This Row],[Quantity]],"")</f>
        <v>0</v>
      </c>
      <c r="U22" s="818" t="b">
        <f>AND('Subsidy Contract Calculation'!F6&gt;0,OR('Subsidy Contract Calculation'!C6="Federal",'Subsidy Contract Calculation'!C6="Local - Approved by ED"),Cdlac[[#This Row],[Quantity]]&gt;0)</f>
        <v>1</v>
      </c>
    </row>
    <row r="23" spans="1:21" ht="15" customHeight="1">
      <c r="A23" s="823"/>
      <c r="C23" s="2597"/>
      <c r="D23" s="2597"/>
      <c r="E23" s="2597"/>
      <c r="F23" s="2597"/>
      <c r="G23" s="2597"/>
      <c r="H23" s="844"/>
      <c r="I23" s="843"/>
      <c r="L23" s="818">
        <f>IFERROR(MIN(4,MATCH(Application!B729,UnitSizes,0)-1),"")</f>
        <v>1</v>
      </c>
      <c r="M23" s="839">
        <f>Application!G729</f>
        <v>14</v>
      </c>
      <c r="N23" s="845">
        <f>Application!AC729</f>
        <v>0.5</v>
      </c>
      <c r="O23" s="845">
        <f>IF(Cdlac[[#This Row],[Quantity]]&gt;0,IF(Cdlac[[#This Row],[Federal]],30%,IF(AND(OR(NOT($G$38),$G$38=""),$G$43),40%,Cdlac[[#This Row],[iAMI]])),"")</f>
        <v>0.5</v>
      </c>
      <c r="P23" s="839" cm="1">
        <f t="array" ref="P23">IF(Cdlac[[#This Row],[Quantity]]&gt;0,INDEX(TcacRents,$P$18,Cdlac[[#This Row],[Bedrooms]]+1)*Cdlac[[#This Row],[AMI]],"")</f>
        <v>1640</v>
      </c>
      <c r="Q23" s="933"/>
      <c r="R23" s="839" cm="1">
        <f t="array" ref="R23">IF(Cdlac[[#This Row],[Quantity]]&gt;0,INDEX(HudFmrs,$P$18,Cdlac[[#This Row],[Bedrooms]]+1),"")</f>
        <v>2459</v>
      </c>
      <c r="S23" s="839">
        <f>IF(Cdlac[[#This Row],[Quantity]]&gt;0,MAX(0,Cdlac[[#This Row],[Fair Market Rent]]-IF(AND($G$37,$G$38,$G$38&lt;&gt;"",NOT(Cdlac[[#This Row],[Federal]]),Cdlac[[#This Row],[Preservation Rent]]&lt;&gt;""),Cdlac[[#This Row],[Preservation Rent]],Cdlac[[#This Row],[Restricted Rent]])),"")</f>
        <v>819</v>
      </c>
      <c r="T23" s="818">
        <f>IF(Cdlac[[#This Row],[Quantity]]&gt;0,AND(Application!AK729&lt;&gt;"N/A",Application!AK729&lt;&gt;"")*Cdlac[[#This Row],[Quantity]],"")</f>
        <v>0</v>
      </c>
      <c r="U23" s="818" t="b">
        <f>AND('Subsidy Contract Calculation'!F7&gt;0,OR('Subsidy Contract Calculation'!C7="Federal",'Subsidy Contract Calculation'!C7="Local - Approved by ED"),Cdlac[[#This Row],[Quantity]]&gt;0)</f>
        <v>0</v>
      </c>
    </row>
    <row r="24" spans="1:21" ht="15" customHeight="1">
      <c r="C24" s="846">
        <v>0</v>
      </c>
      <c r="D24" s="847">
        <v>0.9</v>
      </c>
      <c r="E24" s="846">
        <f>SUMIFS(Cdlac[Quantity],Cdlac[Bedrooms],C24)</f>
        <v>4</v>
      </c>
      <c r="F24" s="846">
        <f>E24</f>
        <v>4</v>
      </c>
      <c r="G24" s="846">
        <f>D24*F24</f>
        <v>3.6</v>
      </c>
      <c r="L24" s="818">
        <f>IFERROR(MIN(4,MATCH(Application!B730,UnitSizes,0)-1),"")</f>
        <v>1</v>
      </c>
      <c r="M24" s="839">
        <f>Application!G730</f>
        <v>23</v>
      </c>
      <c r="N24" s="845">
        <f>Application!AC730</f>
        <v>0.6</v>
      </c>
      <c r="O24" s="845">
        <f>IF(Cdlac[[#This Row],[Quantity]]&gt;0,IF(Cdlac[[#This Row],[Federal]],30%,IF(AND(OR(NOT($G$38),$G$38=""),$G$43),40%,Cdlac[[#This Row],[iAMI]])),"")</f>
        <v>0.6</v>
      </c>
      <c r="P24" s="839" cm="1">
        <f t="array" ref="P24">IF(Cdlac[[#This Row],[Quantity]]&gt;0,INDEX(TcacRents,$P$18,Cdlac[[#This Row],[Bedrooms]]+1)*Cdlac[[#This Row],[AMI]],"")</f>
        <v>1968</v>
      </c>
      <c r="Q24" s="933"/>
      <c r="R24" s="839" cm="1">
        <f t="array" ref="R24">IF(Cdlac[[#This Row],[Quantity]]&gt;0,INDEX(HudFmrs,$P$18,Cdlac[[#This Row],[Bedrooms]]+1),"")</f>
        <v>2459</v>
      </c>
      <c r="S24" s="839">
        <f>IF(Cdlac[[#This Row],[Quantity]]&gt;0,MAX(0,Cdlac[[#This Row],[Fair Market Rent]]-IF(AND($G$37,$G$38,$G$38&lt;&gt;"",NOT(Cdlac[[#This Row],[Federal]]),Cdlac[[#This Row],[Preservation Rent]]&lt;&gt;""),Cdlac[[#This Row],[Preservation Rent]],Cdlac[[#This Row],[Restricted Rent]])),"")</f>
        <v>491</v>
      </c>
      <c r="T24" s="818">
        <f>IF(Cdlac[[#This Row],[Quantity]]&gt;0,AND(Application!AK730&lt;&gt;"N/A",Application!AK730&lt;&gt;"")*Cdlac[[#This Row],[Quantity]],"")</f>
        <v>0</v>
      </c>
      <c r="U24" s="818" t="b">
        <f>AND('Subsidy Contract Calculation'!F8&gt;0,OR('Subsidy Contract Calculation'!C8="Federal",'Subsidy Contract Calculation'!C8="Local - Approved by ED"),Cdlac[[#This Row],[Quantity]]&gt;0)</f>
        <v>0</v>
      </c>
    </row>
    <row r="25" spans="1:21" ht="15" customHeight="1">
      <c r="C25" s="846">
        <v>1</v>
      </c>
      <c r="D25" s="847">
        <v>1</v>
      </c>
      <c r="E25" s="846">
        <f>SUMIFS(Cdlac[Quantity],Cdlac[Bedrooms],C25)</f>
        <v>45</v>
      </c>
      <c r="F25" s="846">
        <f>E25</f>
        <v>45</v>
      </c>
      <c r="G25" s="846">
        <f>D25*F25</f>
        <v>45</v>
      </c>
      <c r="L25" s="818">
        <f>IFERROR(MIN(4,MATCH(Application!B731,UnitSizes,0)-1),"")</f>
        <v>2</v>
      </c>
      <c r="M25" s="839">
        <f>Application!G731</f>
        <v>10</v>
      </c>
      <c r="N25" s="845">
        <f>Application!AC731</f>
        <v>0.3</v>
      </c>
      <c r="O25" s="845">
        <f>IF(Cdlac[[#This Row],[Quantity]]&gt;0,IF(Cdlac[[#This Row],[Federal]],30%,IF(AND(OR(NOT($G$38),$G$38=""),$G$43),40%,Cdlac[[#This Row],[iAMI]])),"")</f>
        <v>0.3</v>
      </c>
      <c r="P25" s="839" cm="1">
        <f t="array" ref="P25">IF(Cdlac[[#This Row],[Quantity]]&gt;0,INDEX(TcacRents,$P$18,Cdlac[[#This Row],[Bedrooms]]+1)*Cdlac[[#This Row],[AMI]],"")</f>
        <v>1180.8</v>
      </c>
      <c r="Q25" s="933"/>
      <c r="R25" s="839" cm="1">
        <f t="array" ref="R25">IF(Cdlac[[#This Row],[Quantity]]&gt;0,INDEX(HudFmrs,$P$18,Cdlac[[#This Row],[Bedrooms]]+1),"")</f>
        <v>3001</v>
      </c>
      <c r="S25" s="839">
        <f>IF(Cdlac[[#This Row],[Quantity]]&gt;0,MAX(0,Cdlac[[#This Row],[Fair Market Rent]]-IF(AND($G$37,$G$38,$G$38&lt;&gt;"",NOT(Cdlac[[#This Row],[Federal]]),Cdlac[[#This Row],[Preservation Rent]]&lt;&gt;""),Cdlac[[#This Row],[Preservation Rent]],Cdlac[[#This Row],[Restricted Rent]])),"")</f>
        <v>1820.2</v>
      </c>
      <c r="T25" s="818">
        <f>IF(Cdlac[[#This Row],[Quantity]]&gt;0,AND(Application!AK731&lt;&gt;"N/A",Application!AK731&lt;&gt;"")*Cdlac[[#This Row],[Quantity]],"")</f>
        <v>0</v>
      </c>
      <c r="U25" s="818" t="b">
        <f>AND('Subsidy Contract Calculation'!F9&gt;0,OR('Subsidy Contract Calculation'!C9="Federal",'Subsidy Contract Calculation'!C9="Local - Approved by ED"),Cdlac[[#This Row],[Quantity]]&gt;0)</f>
        <v>1</v>
      </c>
    </row>
    <row r="26" spans="1:21" ht="15" customHeight="1">
      <c r="A26" s="848"/>
      <c r="C26" s="849">
        <v>2</v>
      </c>
      <c r="D26" s="847">
        <v>1.25</v>
      </c>
      <c r="E26" s="846">
        <f>SUMIFS(Cdlac[Quantity],Cdlac[Bedrooms],C26)</f>
        <v>25</v>
      </c>
      <c r="F26" s="849">
        <f>SUM(E26:E28)-SUM(F27:F28)</f>
        <v>25</v>
      </c>
      <c r="G26" s="846">
        <f>D26*F26</f>
        <v>31.25</v>
      </c>
      <c r="H26" s="848"/>
      <c r="I26" s="848"/>
      <c r="L26" s="818">
        <f>IFERROR(MIN(4,MATCH(Application!B732,UnitSizes,0)-1),"")</f>
        <v>2</v>
      </c>
      <c r="M26" s="839">
        <f>Application!G732</f>
        <v>9</v>
      </c>
      <c r="N26" s="845">
        <f>Application!AC732</f>
        <v>0.5</v>
      </c>
      <c r="O26" s="845">
        <f>IF(Cdlac[[#This Row],[Quantity]]&gt;0,IF(Cdlac[[#This Row],[Federal]],30%,IF(AND(OR(NOT($G$38),$G$38=""),$G$43),40%,Cdlac[[#This Row],[iAMI]])),"")</f>
        <v>0.5</v>
      </c>
      <c r="P26" s="839" cm="1">
        <f t="array" ref="P26">IF(Cdlac[[#This Row],[Quantity]]&gt;0,INDEX(TcacRents,$P$18,Cdlac[[#This Row],[Bedrooms]]+1)*Cdlac[[#This Row],[AMI]],"")</f>
        <v>1968</v>
      </c>
      <c r="Q26" s="933"/>
      <c r="R26" s="839" cm="1">
        <f t="array" ref="R26">IF(Cdlac[[#This Row],[Quantity]]&gt;0,INDEX(HudFmrs,$P$18,Cdlac[[#This Row],[Bedrooms]]+1),"")</f>
        <v>3001</v>
      </c>
      <c r="S26" s="839">
        <f>IF(Cdlac[[#This Row],[Quantity]]&gt;0,MAX(0,Cdlac[[#This Row],[Fair Market Rent]]-IF(AND($G$37,$G$38,$G$38&lt;&gt;"",NOT(Cdlac[[#This Row],[Federal]]),Cdlac[[#This Row],[Preservation Rent]]&lt;&gt;""),Cdlac[[#This Row],[Preservation Rent]],Cdlac[[#This Row],[Restricted Rent]])),"")</f>
        <v>1033</v>
      </c>
      <c r="T26" s="818">
        <f>IF(Cdlac[[#This Row],[Quantity]]&gt;0,AND(Application!AK732&lt;&gt;"N/A",Application!AK732&lt;&gt;"")*Cdlac[[#This Row],[Quantity]],"")</f>
        <v>0</v>
      </c>
      <c r="U26" s="818" t="b">
        <f>AND('Subsidy Contract Calculation'!F10&gt;0,OR('Subsidy Contract Calculation'!C10="Federal",'Subsidy Contract Calculation'!C10="Local - Approved by ED"),Cdlac[[#This Row],[Quantity]]&gt;0)</f>
        <v>0</v>
      </c>
    </row>
    <row r="27" spans="1:21" ht="15" customHeight="1">
      <c r="A27" s="848"/>
      <c r="C27" s="849">
        <v>3</v>
      </c>
      <c r="D27" s="847">
        <f>1.5+0.25*0</f>
        <v>1.5</v>
      </c>
      <c r="E27" s="846">
        <f>SUMIFS(Cdlac[Quantity],Cdlac[Bedrooms],C27)</f>
        <v>25</v>
      </c>
      <c r="F27" s="849">
        <f>MIN(E27,ROUNDDOWN(E29*30%,0))</f>
        <v>25</v>
      </c>
      <c r="G27" s="846">
        <f>D27*F27</f>
        <v>37.5</v>
      </c>
      <c r="H27" s="848"/>
      <c r="I27" s="848"/>
      <c r="L27" s="818">
        <f>IFERROR(MIN(4,MATCH(Application!B733,UnitSizes,0)-1),"")</f>
        <v>2</v>
      </c>
      <c r="M27" s="839">
        <f>Application!G733</f>
        <v>6</v>
      </c>
      <c r="N27" s="845">
        <f>Application!AC733</f>
        <v>0.6</v>
      </c>
      <c r="O27" s="845">
        <f>IF(Cdlac[[#This Row],[Quantity]]&gt;0,IF(Cdlac[[#This Row],[Federal]],30%,IF(AND(OR(NOT($G$38),$G$38=""),$G$43),40%,Cdlac[[#This Row],[iAMI]])),"")</f>
        <v>0.6</v>
      </c>
      <c r="P27" s="839" cm="1">
        <f t="array" ref="P27">IF(Cdlac[[#This Row],[Quantity]]&gt;0,INDEX(TcacRents,$P$18,Cdlac[[#This Row],[Bedrooms]]+1)*Cdlac[[#This Row],[AMI]],"")</f>
        <v>2361.6</v>
      </c>
      <c r="Q27" s="933"/>
      <c r="R27" s="839" cm="1">
        <f t="array" ref="R27">IF(Cdlac[[#This Row],[Quantity]]&gt;0,INDEX(HudFmrs,$P$18,Cdlac[[#This Row],[Bedrooms]]+1),"")</f>
        <v>3001</v>
      </c>
      <c r="S27" s="839">
        <f>IF(Cdlac[[#This Row],[Quantity]]&gt;0,MAX(0,Cdlac[[#This Row],[Fair Market Rent]]-IF(AND($G$37,$G$38,$G$38&lt;&gt;"",NOT(Cdlac[[#This Row],[Federal]]),Cdlac[[#This Row],[Preservation Rent]]&lt;&gt;""),Cdlac[[#This Row],[Preservation Rent]],Cdlac[[#This Row],[Restricted Rent]])),"")</f>
        <v>639.40000000000009</v>
      </c>
      <c r="T27" s="818">
        <f>IF(Cdlac[[#This Row],[Quantity]]&gt;0,AND(Application!AK733&lt;&gt;"N/A",Application!AK733&lt;&gt;"")*Cdlac[[#This Row],[Quantity]],"")</f>
        <v>0</v>
      </c>
      <c r="U27" s="818" t="b">
        <f>AND('Subsidy Contract Calculation'!F11&gt;0,OR('Subsidy Contract Calculation'!C11="Federal",'Subsidy Contract Calculation'!C11="Local - Approved by ED"),Cdlac[[#This Row],[Quantity]]&gt;0)</f>
        <v>0</v>
      </c>
    </row>
    <row r="28" spans="1:21" ht="15" customHeight="1" thickBot="1">
      <c r="A28" s="848"/>
      <c r="C28" s="859">
        <v>4</v>
      </c>
      <c r="D28" s="860">
        <f>1.75+0.25*0</f>
        <v>1.75</v>
      </c>
      <c r="E28" s="861">
        <f>SUMIFS(Cdlac[Quantity],Cdlac[Bedrooms],C28)</f>
        <v>0</v>
      </c>
      <c r="F28" s="859">
        <f>MIN(E28,ROUNDDOWN(E29*10%,0))</f>
        <v>0</v>
      </c>
      <c r="G28" s="861">
        <f>D28*F28</f>
        <v>0</v>
      </c>
      <c r="H28" s="848"/>
      <c r="I28" s="848"/>
      <c r="L28" s="818">
        <f>IFERROR(MIN(4,MATCH(Application!B734,UnitSizes,0)-1),"")</f>
        <v>3</v>
      </c>
      <c r="M28" s="839">
        <f>Application!G734</f>
        <v>10</v>
      </c>
      <c r="N28" s="845">
        <f>Application!AC734</f>
        <v>0.3</v>
      </c>
      <c r="O28" s="845">
        <f>IF(Cdlac[[#This Row],[Quantity]]&gt;0,IF(Cdlac[[#This Row],[Federal]],30%,IF(AND(OR(NOT($G$38),$G$38=""),$G$43),40%,Cdlac[[#This Row],[iAMI]])),"")</f>
        <v>0.3</v>
      </c>
      <c r="P28" s="839" cm="1">
        <f t="array" ref="P28">IF(Cdlac[[#This Row],[Quantity]]&gt;0,INDEX(TcacRents,$P$18,Cdlac[[#This Row],[Bedrooms]]+1)*Cdlac[[#This Row],[AMI]],"")</f>
        <v>1363.8</v>
      </c>
      <c r="Q28" s="933"/>
      <c r="R28" s="839" cm="1">
        <f t="array" ref="R28">IF(Cdlac[[#This Row],[Quantity]]&gt;0,INDEX(HudFmrs,$P$18,Cdlac[[#This Row],[Bedrooms]]+1),"")</f>
        <v>3998</v>
      </c>
      <c r="S28" s="839">
        <f>IF(Cdlac[[#This Row],[Quantity]]&gt;0,MAX(0,Cdlac[[#This Row],[Fair Market Rent]]-IF(AND($G$37,$G$38,$G$38&lt;&gt;"",NOT(Cdlac[[#This Row],[Federal]]),Cdlac[[#This Row],[Preservation Rent]]&lt;&gt;""),Cdlac[[#This Row],[Preservation Rent]],Cdlac[[#This Row],[Restricted Rent]])),"")</f>
        <v>2634.2</v>
      </c>
      <c r="T28" s="818">
        <f>IF(Cdlac[[#This Row],[Quantity]]&gt;0,AND(Application!AK734&lt;&gt;"N/A",Application!AK734&lt;&gt;"")*Cdlac[[#This Row],[Quantity]],"")</f>
        <v>0</v>
      </c>
      <c r="U28" s="818" t="b">
        <f>AND('Subsidy Contract Calculation'!F12&gt;0,OR('Subsidy Contract Calculation'!C12="Federal",'Subsidy Contract Calculation'!C12="Local - Approved by ED"),Cdlac[[#This Row],[Quantity]]&gt;0)</f>
        <v>1</v>
      </c>
    </row>
    <row r="29" spans="1:21" ht="15" customHeight="1">
      <c r="A29" s="848"/>
      <c r="C29" s="2598" t="s">
        <v>1838</v>
      </c>
      <c r="D29" s="2599"/>
      <c r="E29" s="862">
        <f>SUM(E24:E28)</f>
        <v>99</v>
      </c>
      <c r="F29" s="862">
        <f>SUM(F24:F28)</f>
        <v>99</v>
      </c>
      <c r="G29" s="863">
        <f>SUMPRODUCT(D24:D28,F24:F28)</f>
        <v>117.35</v>
      </c>
      <c r="H29" s="848"/>
      <c r="I29" s="848"/>
      <c r="L29" s="818">
        <f>IFERROR(MIN(4,MATCH(Application!B735,UnitSizes,0)-1),"")</f>
        <v>3</v>
      </c>
      <c r="M29" s="839">
        <f>Application!G735</f>
        <v>5</v>
      </c>
      <c r="N29" s="845">
        <f>Application!AC735</f>
        <v>0.5</v>
      </c>
      <c r="O29" s="845">
        <f>IF(Cdlac[[#This Row],[Quantity]]&gt;0,IF(Cdlac[[#This Row],[Federal]],30%,IF(AND(OR(NOT($G$38),$G$38=""),$G$43),40%,Cdlac[[#This Row],[iAMI]])),"")</f>
        <v>0.5</v>
      </c>
      <c r="P29" s="839" cm="1">
        <f t="array" ref="P29">IF(Cdlac[[#This Row],[Quantity]]&gt;0,INDEX(TcacRents,$P$18,Cdlac[[#This Row],[Bedrooms]]+1)*Cdlac[[#This Row],[AMI]],"")</f>
        <v>2273</v>
      </c>
      <c r="Q29" s="933"/>
      <c r="R29" s="839" cm="1">
        <f t="array" ref="R29">IF(Cdlac[[#This Row],[Quantity]]&gt;0,INDEX(HudFmrs,$P$18,Cdlac[[#This Row],[Bedrooms]]+1),"")</f>
        <v>3998</v>
      </c>
      <c r="S29" s="839">
        <f>IF(Cdlac[[#This Row],[Quantity]]&gt;0,MAX(0,Cdlac[[#This Row],[Fair Market Rent]]-IF(AND($G$37,$G$38,$G$38&lt;&gt;"",NOT(Cdlac[[#This Row],[Federal]]),Cdlac[[#This Row],[Preservation Rent]]&lt;&gt;""),Cdlac[[#This Row],[Preservation Rent]],Cdlac[[#This Row],[Restricted Rent]])),"")</f>
        <v>1725</v>
      </c>
      <c r="T29" s="818">
        <f>IF(Cdlac[[#This Row],[Quantity]]&gt;0,AND(Application!AK735&lt;&gt;"N/A",Application!AK735&lt;&gt;"")*Cdlac[[#This Row],[Quantity]],"")</f>
        <v>0</v>
      </c>
      <c r="U29" s="818" t="b">
        <f>AND('Subsidy Contract Calculation'!F13&gt;0,OR('Subsidy Contract Calculation'!C13="Federal",'Subsidy Contract Calculation'!C13="Local - Approved by ED"),Cdlac[[#This Row],[Quantity]]&gt;0)</f>
        <v>0</v>
      </c>
    </row>
    <row r="30" spans="1:21" ht="15" customHeight="1">
      <c r="A30" s="848"/>
      <c r="C30" s="848"/>
      <c r="D30" s="848"/>
      <c r="E30" s="848"/>
      <c r="F30" s="848"/>
      <c r="G30" s="848"/>
      <c r="H30" s="848"/>
      <c r="I30" s="848"/>
      <c r="L30" s="818">
        <f>IFERROR(MIN(4,MATCH(Application!B736,UnitSizes,0)-1),"")</f>
        <v>3</v>
      </c>
      <c r="M30" s="839">
        <f>Application!G736</f>
        <v>10</v>
      </c>
      <c r="N30" s="845">
        <f>Application!AC736</f>
        <v>0.6</v>
      </c>
      <c r="O30" s="845">
        <f>IF(Cdlac[[#This Row],[Quantity]]&gt;0,IF(Cdlac[[#This Row],[Federal]],30%,IF(AND(OR(NOT($G$38),$G$38=""),$G$43),40%,Cdlac[[#This Row],[iAMI]])),"")</f>
        <v>0.6</v>
      </c>
      <c r="P30" s="839" cm="1">
        <f t="array" ref="P30">IF(Cdlac[[#This Row],[Quantity]]&gt;0,INDEX(TcacRents,$P$18,Cdlac[[#This Row],[Bedrooms]]+1)*Cdlac[[#This Row],[AMI]],"")</f>
        <v>2727.6</v>
      </c>
      <c r="Q30" s="933"/>
      <c r="R30" s="839" cm="1">
        <f t="array" ref="R30">IF(Cdlac[[#This Row],[Quantity]]&gt;0,INDEX(HudFmrs,$P$18,Cdlac[[#This Row],[Bedrooms]]+1),"")</f>
        <v>3998</v>
      </c>
      <c r="S30" s="839">
        <f>IF(Cdlac[[#This Row],[Quantity]]&gt;0,MAX(0,Cdlac[[#This Row],[Fair Market Rent]]-IF(AND($G$37,$G$38,$G$38&lt;&gt;"",NOT(Cdlac[[#This Row],[Federal]]),Cdlac[[#This Row],[Preservation Rent]]&lt;&gt;""),Cdlac[[#This Row],[Preservation Rent]],Cdlac[[#This Row],[Restricted Rent]])),"")</f>
        <v>1270.4000000000001</v>
      </c>
      <c r="T30" s="818">
        <f>IF(Cdlac[[#This Row],[Quantity]]&gt;0,AND(Application!AK736&lt;&gt;"N/A",Application!AK736&lt;&gt;"")*Cdlac[[#This Row],[Quantity]],"")</f>
        <v>0</v>
      </c>
      <c r="U30" s="818" t="b">
        <f>AND('Subsidy Contract Calculation'!F14&gt;0,OR('Subsidy Contract Calculation'!C14="Federal",'Subsidy Contract Calculation'!C14="Local - Approved by ED"),Cdlac[[#This Row],[Quantity]]&gt;0)</f>
        <v>0</v>
      </c>
    </row>
    <row r="31" spans="1:21" ht="15" customHeight="1">
      <c r="A31" s="848"/>
      <c r="E31" s="889" t="s">
        <v>2542</v>
      </c>
      <c r="G31" s="886">
        <f>G29</f>
        <v>117.35</v>
      </c>
      <c r="H31" s="848"/>
      <c r="I31" s="848"/>
      <c r="L31" s="818" t="str">
        <f>IFERROR(MIN(4,MATCH(Application!B737,UnitSizes,0)-1),"")</f>
        <v/>
      </c>
      <c r="M31" s="839">
        <f>Application!G737</f>
        <v>0</v>
      </c>
      <c r="N31" s="845">
        <f>Application!AC737</f>
        <v>0</v>
      </c>
      <c r="O31" s="845" t="str">
        <f>IF(Cdlac[[#This Row],[Quantity]]&gt;0,IF(Cdlac[[#This Row],[Federal]],30%,IF(AND(OR(NOT($G$38),$G$38=""),$G$43),40%,Cdlac[[#This Row],[iAMI]])),"")</f>
        <v/>
      </c>
      <c r="P31" s="839" t="str" cm="1">
        <f t="array" ref="P31">IF(Cdlac[[#This Row],[Quantity]]&gt;0,INDEX(TcacRents,$P$18,Cdlac[[#This Row],[Bedrooms]]+1)*Cdlac[[#This Row],[AMI]],"")</f>
        <v/>
      </c>
      <c r="Q31" s="933"/>
      <c r="R31" s="839" t="str" cm="1">
        <f t="array" ref="R31">IF(Cdlac[[#This Row],[Quantity]]&gt;0,INDEX(HudFmrs,$P$18,Cdlac[[#This Row],[Bedrooms]]+1),"")</f>
        <v/>
      </c>
      <c r="S31" s="839" t="str">
        <f>IF(Cdlac[[#This Row],[Quantity]]&gt;0,MAX(0,Cdlac[[#This Row],[Fair Market Rent]]-IF(AND($G$37,$G$38,$G$38&lt;&gt;"",NOT(Cdlac[[#This Row],[Federal]]),Cdlac[[#This Row],[Preservation Rent]]&lt;&gt;""),Cdlac[[#This Row],[Preservation Rent]],Cdlac[[#This Row],[Restricted Rent]])),"")</f>
        <v/>
      </c>
      <c r="T31" s="818" t="str">
        <f>IF(Cdlac[[#This Row],[Quantity]]&gt;0,AND(Application!AK737&lt;&gt;"N/A",Application!AK737&lt;&gt;"")*Cdlac[[#This Row],[Quantity]],"")</f>
        <v/>
      </c>
      <c r="U31" s="818" t="b">
        <f>AND('Subsidy Contract Calculation'!F15&gt;0,OR('Subsidy Contract Calculation'!C15="Federal",'Subsidy Contract Calculation'!C15="Local - Approved by ED"),Cdlac[[#This Row],[Quantity]]&gt;0)</f>
        <v>0</v>
      </c>
    </row>
    <row r="32" spans="1:21" ht="15" customHeight="1">
      <c r="A32" s="848"/>
      <c r="E32" s="889" t="s">
        <v>2543</v>
      </c>
      <c r="F32" s="885" t="s">
        <v>2544</v>
      </c>
      <c r="G32" s="887">
        <v>50000</v>
      </c>
      <c r="H32" s="848"/>
      <c r="I32" s="848"/>
      <c r="L32" s="818" t="str">
        <f>IFERROR(MIN(4,MATCH(Application!B738,UnitSizes,0)-1),"")</f>
        <v/>
      </c>
      <c r="M32" s="839">
        <f>Application!G738</f>
        <v>0</v>
      </c>
      <c r="N32" s="845">
        <f>Application!AC738</f>
        <v>0</v>
      </c>
      <c r="O32" s="845" t="str">
        <f>IF(Cdlac[[#This Row],[Quantity]]&gt;0,IF(Cdlac[[#This Row],[Federal]],30%,IF(AND(OR(NOT($G$38),$G$38=""),$G$43),40%,Cdlac[[#This Row],[iAMI]])),"")</f>
        <v/>
      </c>
      <c r="P32" s="839" t="str" cm="1">
        <f t="array" ref="P32">IF(Cdlac[[#This Row],[Quantity]]&gt;0,INDEX(TcacRents,$P$18,Cdlac[[#This Row],[Bedrooms]]+1)*Cdlac[[#This Row],[AMI]],"")</f>
        <v/>
      </c>
      <c r="Q32" s="933"/>
      <c r="R32" s="839" t="str" cm="1">
        <f t="array" ref="R32">IF(Cdlac[[#This Row],[Quantity]]&gt;0,INDEX(HudFmrs,$P$18,Cdlac[[#This Row],[Bedrooms]]+1),"")</f>
        <v/>
      </c>
      <c r="S32" s="839" t="str">
        <f>IF(Cdlac[[#This Row],[Quantity]]&gt;0,MAX(0,Cdlac[[#This Row],[Fair Market Rent]]-IF(AND($G$37,$G$38,$G$38&lt;&gt;"",NOT(Cdlac[[#This Row],[Federal]]),Cdlac[[#This Row],[Preservation Rent]]&lt;&gt;""),Cdlac[[#This Row],[Preservation Rent]],Cdlac[[#This Row],[Restricted Rent]])),"")</f>
        <v/>
      </c>
      <c r="T32" s="818" t="str">
        <f>IF(Cdlac[[#This Row],[Quantity]]&gt;0,AND(Application!AK738&lt;&gt;"N/A",Application!AK738&lt;&gt;"")*Cdlac[[#This Row],[Quantity]],"")</f>
        <v/>
      </c>
      <c r="U32" s="818" t="b">
        <f>AND('Subsidy Contract Calculation'!F16&gt;0,OR('Subsidy Contract Calculation'!C16="Federal",'Subsidy Contract Calculation'!C16="Local - Approved by ED"),Cdlac[[#This Row],[Quantity]]&gt;0)</f>
        <v>0</v>
      </c>
    </row>
    <row r="33" spans="1:21" ht="15" customHeight="1">
      <c r="A33" s="848"/>
      <c r="E33" s="890" t="s">
        <v>2545</v>
      </c>
      <c r="F33" s="820"/>
      <c r="G33" s="891">
        <f>G32*G31</f>
        <v>5867500</v>
      </c>
      <c r="H33" s="848"/>
      <c r="I33" s="848"/>
      <c r="L33" s="818" t="str">
        <f>IFERROR(MIN(4,MATCH(Application!B739,UnitSizes,0)-1),"")</f>
        <v/>
      </c>
      <c r="M33" s="839">
        <f>Application!G739</f>
        <v>0</v>
      </c>
      <c r="N33" s="845">
        <f>Application!AC739</f>
        <v>0</v>
      </c>
      <c r="O33" s="845" t="str">
        <f>IF(Cdlac[[#This Row],[Quantity]]&gt;0,IF(Cdlac[[#This Row],[Federal]],30%,IF(AND(OR(NOT($G$38),$G$38=""),$G$43),40%,Cdlac[[#This Row],[iAMI]])),"")</f>
        <v/>
      </c>
      <c r="P33" s="839" t="str" cm="1">
        <f t="array" ref="P33">IF(Cdlac[[#This Row],[Quantity]]&gt;0,INDEX(TcacRents,$P$18,Cdlac[[#This Row],[Bedrooms]]+1)*Cdlac[[#This Row],[AMI]],"")</f>
        <v/>
      </c>
      <c r="Q33" s="933"/>
      <c r="R33" s="839" t="str" cm="1">
        <f t="array" ref="R33">IF(Cdlac[[#This Row],[Quantity]]&gt;0,INDEX(HudFmrs,$P$18,Cdlac[[#This Row],[Bedrooms]]+1),"")</f>
        <v/>
      </c>
      <c r="S33" s="839" t="str">
        <f>IF(Cdlac[[#This Row],[Quantity]]&gt;0,MAX(0,Cdlac[[#This Row],[Fair Market Rent]]-IF(AND($G$37,$G$38,$G$38&lt;&gt;"",NOT(Cdlac[[#This Row],[Federal]]),Cdlac[[#This Row],[Preservation Rent]]&lt;&gt;""),Cdlac[[#This Row],[Preservation Rent]],Cdlac[[#This Row],[Restricted Rent]])),"")</f>
        <v/>
      </c>
      <c r="T33" s="818" t="str">
        <f>IF(Cdlac[[#This Row],[Quantity]]&gt;0,AND(Application!AK739&lt;&gt;"N/A",Application!AK739&lt;&gt;"")*Cdlac[[#This Row],[Quantity]],"")</f>
        <v/>
      </c>
      <c r="U33" s="818" t="b">
        <f>AND('Subsidy Contract Calculation'!F17&gt;0,OR('Subsidy Contract Calculation'!C17="Federal",'Subsidy Contract Calculation'!C17="Local - Approved by ED"),Cdlac[[#This Row],[Quantity]]&gt;0)</f>
        <v>0</v>
      </c>
    </row>
    <row r="34" spans="1:21" ht="15" customHeight="1">
      <c r="A34" s="848"/>
      <c r="B34" s="848"/>
      <c r="C34" s="848"/>
      <c r="D34" s="848"/>
      <c r="E34" s="848"/>
      <c r="F34" s="848"/>
      <c r="G34" s="848"/>
      <c r="H34" s="848"/>
      <c r="I34" s="848"/>
      <c r="L34" s="818" t="str">
        <f>IFERROR(MIN(4,MATCH(Application!B740,UnitSizes,0)-1),"")</f>
        <v/>
      </c>
      <c r="M34" s="839">
        <f>Application!G740</f>
        <v>0</v>
      </c>
      <c r="N34" s="845">
        <f>Application!AC740</f>
        <v>0</v>
      </c>
      <c r="O34" s="845" t="str">
        <f>IF(Cdlac[[#This Row],[Quantity]]&gt;0,IF(Cdlac[[#This Row],[Federal]],30%,IF(AND(OR(NOT($G$38),$G$38=""),$G$43),40%,Cdlac[[#This Row],[iAMI]])),"")</f>
        <v/>
      </c>
      <c r="P34" s="839" t="str" cm="1">
        <f t="array" ref="P34">IF(Cdlac[[#This Row],[Quantity]]&gt;0,INDEX(TcacRents,$P$18,Cdlac[[#This Row],[Bedrooms]]+1)*Cdlac[[#This Row],[AMI]],"")</f>
        <v/>
      </c>
      <c r="Q34" s="933"/>
      <c r="R34" s="839" t="str" cm="1">
        <f t="array" ref="R34">IF(Cdlac[[#This Row],[Quantity]]&gt;0,INDEX(HudFmrs,$P$18,Cdlac[[#This Row],[Bedrooms]]+1),"")</f>
        <v/>
      </c>
      <c r="S34" s="839" t="str">
        <f>IF(Cdlac[[#This Row],[Quantity]]&gt;0,MAX(0,Cdlac[[#This Row],[Fair Market Rent]]-IF(AND($G$37,$G$38,$G$38&lt;&gt;"",NOT(Cdlac[[#This Row],[Federal]]),Cdlac[[#This Row],[Preservation Rent]]&lt;&gt;""),Cdlac[[#This Row],[Preservation Rent]],Cdlac[[#This Row],[Restricted Rent]])),"")</f>
        <v/>
      </c>
      <c r="T34" s="818" t="str">
        <f>IF(Cdlac[[#This Row],[Quantity]]&gt;0,AND(Application!AK740&lt;&gt;"N/A",Application!AK740&lt;&gt;"")*Cdlac[[#This Row],[Quantity]],"")</f>
        <v/>
      </c>
      <c r="U34" s="818" t="b">
        <f>AND('Subsidy Contract Calculation'!F18&gt;0,OR('Subsidy Contract Calculation'!C18="Federal",'Subsidy Contract Calculation'!C18="Local - Approved by ED"),Cdlac[[#This Row],[Quantity]]&gt;0)</f>
        <v>0</v>
      </c>
    </row>
    <row r="35" spans="1:21" ht="15" customHeight="1">
      <c r="B35" s="840" t="str">
        <f>B10</f>
        <v>B. Rent Savings Benefit</v>
      </c>
      <c r="C35" s="841"/>
      <c r="D35" s="841"/>
      <c r="E35" s="841"/>
      <c r="F35" s="841"/>
      <c r="G35" s="841"/>
      <c r="H35" s="841"/>
      <c r="I35" s="842"/>
      <c r="L35" s="818" t="str">
        <f>IFERROR(MIN(4,MATCH(Application!B741,UnitSizes,0)-1),"")</f>
        <v/>
      </c>
      <c r="M35" s="839">
        <f>Application!G741</f>
        <v>0</v>
      </c>
      <c r="N35" s="845">
        <f>Application!AC741</f>
        <v>0</v>
      </c>
      <c r="O35" s="845" t="str">
        <f>IF(Cdlac[[#This Row],[Quantity]]&gt;0,IF(Cdlac[[#This Row],[Federal]],30%,IF(AND(OR(NOT($G$38),$G$38=""),$G$43),40%,Cdlac[[#This Row],[iAMI]])),"")</f>
        <v/>
      </c>
      <c r="P35" s="839" t="str" cm="1">
        <f t="array" ref="P35">IF(Cdlac[[#This Row],[Quantity]]&gt;0,INDEX(TcacRents,$P$18,Cdlac[[#This Row],[Bedrooms]]+1)*Cdlac[[#This Row],[AMI]],"")</f>
        <v/>
      </c>
      <c r="Q35" s="933"/>
      <c r="R35" s="839" t="str" cm="1">
        <f t="array" ref="R35">IF(Cdlac[[#This Row],[Quantity]]&gt;0,INDEX(HudFmrs,$P$18,Cdlac[[#This Row],[Bedrooms]]+1),"")</f>
        <v/>
      </c>
      <c r="S35" s="839" t="str">
        <f>IF(Cdlac[[#This Row],[Quantity]]&gt;0,MAX(0,Cdlac[[#This Row],[Fair Market Rent]]-IF(AND($G$37,$G$38,$G$38&lt;&gt;"",NOT(Cdlac[[#This Row],[Federal]]),Cdlac[[#This Row],[Preservation Rent]]&lt;&gt;""),Cdlac[[#This Row],[Preservation Rent]],Cdlac[[#This Row],[Restricted Rent]])),"")</f>
        <v/>
      </c>
      <c r="T35" s="818" t="str">
        <f>IF(Cdlac[[#This Row],[Quantity]]&gt;0,AND(Application!AK741&lt;&gt;"N/A",Application!AK741&lt;&gt;"")*Cdlac[[#This Row],[Quantity]],"")</f>
        <v/>
      </c>
      <c r="U35" s="818" t="b">
        <f>AND('Subsidy Contract Calculation'!F19&gt;0,OR('Subsidy Contract Calculation'!C19="Federal",'Subsidy Contract Calculation'!C19="Local - Approved by ED"),Cdlac[[#This Row],[Quantity]]&gt;0)</f>
        <v>0</v>
      </c>
    </row>
    <row r="36" spans="1:21" ht="15" customHeight="1">
      <c r="L36" s="818" t="str">
        <f>IFERROR(MIN(4,MATCH(Application!B742,UnitSizes,0)-1),"")</f>
        <v/>
      </c>
      <c r="M36" s="839">
        <f>Application!G742</f>
        <v>0</v>
      </c>
      <c r="N36" s="845">
        <f>Application!AC742</f>
        <v>0</v>
      </c>
      <c r="O36" s="845" t="str">
        <f>IF(Cdlac[[#This Row],[Quantity]]&gt;0,IF(Cdlac[[#This Row],[Federal]],30%,IF(AND(OR(NOT($G$38),$G$38=""),$G$43),40%,Cdlac[[#This Row],[iAMI]])),"")</f>
        <v/>
      </c>
      <c r="P36" s="839" t="str" cm="1">
        <f t="array" ref="P36">IF(Cdlac[[#This Row],[Quantity]]&gt;0,INDEX(TcacRents,$P$18,Cdlac[[#This Row],[Bedrooms]]+1)*Cdlac[[#This Row],[AMI]],"")</f>
        <v/>
      </c>
      <c r="Q36" s="933"/>
      <c r="R36" s="839" t="str" cm="1">
        <f t="array" ref="R36">IF(Cdlac[[#This Row],[Quantity]]&gt;0,INDEX(HudFmrs,$P$18,Cdlac[[#This Row],[Bedrooms]]+1),"")</f>
        <v/>
      </c>
      <c r="S36" s="839" t="str">
        <f>IF(Cdlac[[#This Row],[Quantity]]&gt;0,MAX(0,Cdlac[[#This Row],[Fair Market Rent]]-IF(AND($G$37,$G$38,$G$38&lt;&gt;"",NOT(Cdlac[[#This Row],[Federal]]),Cdlac[[#This Row],[Preservation Rent]]&lt;&gt;""),Cdlac[[#This Row],[Preservation Rent]],Cdlac[[#This Row],[Restricted Rent]])),"")</f>
        <v/>
      </c>
      <c r="T36" s="818" t="str">
        <f>IF(Cdlac[[#This Row],[Quantity]]&gt;0,AND(Application!AK742&lt;&gt;"N/A",Application!AK742&lt;&gt;"")*Cdlac[[#This Row],[Quantity]],"")</f>
        <v/>
      </c>
      <c r="U36" s="818" t="b">
        <f>AND('Subsidy Contract Calculation'!F20&gt;0,OR('Subsidy Contract Calculation'!C20="Federal",'Subsidy Contract Calculation'!C20="Local - Approved by ED"),Cdlac[[#This Row],[Quantity]]&gt;0)</f>
        <v>0</v>
      </c>
    </row>
    <row r="37" spans="1:21" ht="15" customHeight="1">
      <c r="E37" s="858" t="s">
        <v>2546</v>
      </c>
      <c r="G37" s="818" t="b">
        <f>'Points System'!AK61&gt;0</f>
        <v>0</v>
      </c>
      <c r="L37" s="818" t="str">
        <f>IFERROR(MIN(4,MATCH(Application!B743,UnitSizes,0)-1),"")</f>
        <v/>
      </c>
      <c r="M37" s="839">
        <f>Application!G743</f>
        <v>0</v>
      </c>
      <c r="N37" s="845">
        <f>Application!AC743</f>
        <v>0</v>
      </c>
      <c r="O37" s="845" t="str">
        <f>IF(Cdlac[[#This Row],[Quantity]]&gt;0,IF(Cdlac[[#This Row],[Federal]],30%,IF(AND(OR(NOT($G$38),$G$38=""),$G$43),40%,Cdlac[[#This Row],[iAMI]])),"")</f>
        <v/>
      </c>
      <c r="P37" s="839" t="str" cm="1">
        <f t="array" ref="P37">IF(Cdlac[[#This Row],[Quantity]]&gt;0,INDEX(TcacRents,$P$18,Cdlac[[#This Row],[Bedrooms]]+1)*Cdlac[[#This Row],[AMI]],"")</f>
        <v/>
      </c>
      <c r="Q37" s="933"/>
      <c r="R37" s="839" t="str" cm="1">
        <f t="array" ref="R37">IF(Cdlac[[#This Row],[Quantity]]&gt;0,INDEX(HudFmrs,$P$18,Cdlac[[#This Row],[Bedrooms]]+1),"")</f>
        <v/>
      </c>
      <c r="S37" s="839" t="str">
        <f>IF(Cdlac[[#This Row],[Quantity]]&gt;0,MAX(0,Cdlac[[#This Row],[Fair Market Rent]]-IF(AND($G$37,$G$38,$G$38&lt;&gt;"",NOT(Cdlac[[#This Row],[Federal]]),Cdlac[[#This Row],[Preservation Rent]]&lt;&gt;""),Cdlac[[#This Row],[Preservation Rent]],Cdlac[[#This Row],[Restricted Rent]])),"")</f>
        <v/>
      </c>
      <c r="T37" s="818" t="str">
        <f>IF(Cdlac[[#This Row],[Quantity]]&gt;0,AND(Application!AK743&lt;&gt;"N/A",Application!AK743&lt;&gt;"")*Cdlac[[#This Row],[Quantity]],"")</f>
        <v/>
      </c>
      <c r="U37" s="818" t="b">
        <f>AND('Subsidy Contract Calculation'!F21&gt;0,OR('Subsidy Contract Calculation'!C21="Federal",'Subsidy Contract Calculation'!C21="Local - Approved by ED"),Cdlac[[#This Row],[Quantity]]&gt;0)</f>
        <v>0</v>
      </c>
    </row>
    <row r="38" spans="1:21" ht="15" customHeight="1">
      <c r="E38" s="858" t="s">
        <v>2547</v>
      </c>
      <c r="G38" s="932"/>
      <c r="L38" s="818" t="str">
        <f>IFERROR(MIN(4,MATCH(Application!B744,UnitSizes,0)-1),"")</f>
        <v/>
      </c>
      <c r="M38" s="839">
        <f>Application!G744</f>
        <v>0</v>
      </c>
      <c r="N38" s="845">
        <f>Application!AC744</f>
        <v>0</v>
      </c>
      <c r="O38" s="845" t="str">
        <f>IF(Cdlac[[#This Row],[Quantity]]&gt;0,IF(Cdlac[[#This Row],[Federal]],30%,IF(AND(OR(NOT($G$38),$G$38=""),$G$43),40%,Cdlac[[#This Row],[iAMI]])),"")</f>
        <v/>
      </c>
      <c r="P38" s="839" t="str" cm="1">
        <f t="array" ref="P38">IF(Cdlac[[#This Row],[Quantity]]&gt;0,INDEX(TcacRents,$P$18,Cdlac[[#This Row],[Bedrooms]]+1)*Cdlac[[#This Row],[AMI]],"")</f>
        <v/>
      </c>
      <c r="Q38" s="933"/>
      <c r="R38" s="839" t="str" cm="1">
        <f t="array" ref="R38">IF(Cdlac[[#This Row],[Quantity]]&gt;0,INDEX(HudFmrs,$P$18,Cdlac[[#This Row],[Bedrooms]]+1),"")</f>
        <v/>
      </c>
      <c r="S38" s="839" t="str">
        <f>IF(Cdlac[[#This Row],[Quantity]]&gt;0,MAX(0,Cdlac[[#This Row],[Fair Market Rent]]-IF(AND($G$37,$G$38,$G$38&lt;&gt;"",NOT(Cdlac[[#This Row],[Federal]]),Cdlac[[#This Row],[Preservation Rent]]&lt;&gt;""),Cdlac[[#This Row],[Preservation Rent]],Cdlac[[#This Row],[Restricted Rent]])),"")</f>
        <v/>
      </c>
      <c r="T38" s="818" t="str">
        <f>IF(Cdlac[[#This Row],[Quantity]]&gt;0,AND(Application!AK744&lt;&gt;"N/A",Application!AK744&lt;&gt;"")*Cdlac[[#This Row],[Quantity]],"")</f>
        <v/>
      </c>
      <c r="U38" s="818" t="b">
        <f>AND('Subsidy Contract Calculation'!F22&gt;0,OR('Subsidy Contract Calculation'!C22="Federal",'Subsidy Contract Calculation'!C22="Local - Approved by ED"),Cdlac[[#This Row],[Quantity]]&gt;0)</f>
        <v>0</v>
      </c>
    </row>
    <row r="39" spans="1:21" ht="15" customHeight="1">
      <c r="C39" s="2601" t="str">
        <f>IF(AND(G37,G38,G38&lt;&gt;""),"Enter the average rent charged for each unit type over the last three years, as documented with rent rolls or property audits, in cells Q20:Q44","")</f>
        <v/>
      </c>
      <c r="D39" s="2601"/>
      <c r="E39" s="2601"/>
      <c r="F39" s="2601"/>
      <c r="G39" s="2601"/>
      <c r="H39" s="2601"/>
      <c r="L39" s="818" t="str">
        <f>IFERROR(MIN(4,MATCH(Application!B745,UnitSizes,0)-1),"")</f>
        <v/>
      </c>
      <c r="M39" s="839">
        <f>Application!G745</f>
        <v>0</v>
      </c>
      <c r="N39" s="845">
        <f>Application!AC745</f>
        <v>0</v>
      </c>
      <c r="O39" s="845" t="str">
        <f>IF(Cdlac[[#This Row],[Quantity]]&gt;0,IF(Cdlac[[#This Row],[Federal]],30%,IF(AND(OR(NOT($G$38),$G$38=""),$G$43),40%,Cdlac[[#This Row],[iAMI]])),"")</f>
        <v/>
      </c>
      <c r="P39" s="839" t="str" cm="1">
        <f t="array" ref="P39">IF(Cdlac[[#This Row],[Quantity]]&gt;0,INDEX(TcacRents,$P$18,Cdlac[[#This Row],[Bedrooms]]+1)*Cdlac[[#This Row],[AMI]],"")</f>
        <v/>
      </c>
      <c r="Q39" s="933"/>
      <c r="R39" s="839" t="str" cm="1">
        <f t="array" ref="R39">IF(Cdlac[[#This Row],[Quantity]]&gt;0,INDEX(HudFmrs,$P$18,Cdlac[[#This Row],[Bedrooms]]+1),"")</f>
        <v/>
      </c>
      <c r="S39" s="839" t="str">
        <f>IF(Cdlac[[#This Row],[Quantity]]&gt;0,MAX(0,Cdlac[[#This Row],[Fair Market Rent]]-IF(AND($G$37,$G$38,$G$38&lt;&gt;"",NOT(Cdlac[[#This Row],[Federal]]),Cdlac[[#This Row],[Preservation Rent]]&lt;&gt;""),Cdlac[[#This Row],[Preservation Rent]],Cdlac[[#This Row],[Restricted Rent]])),"")</f>
        <v/>
      </c>
      <c r="T39" s="818" t="str">
        <f>IF(Cdlac[[#This Row],[Quantity]]&gt;0,AND(Application!AK745&lt;&gt;"N/A",Application!AK745&lt;&gt;"")*Cdlac[[#This Row],[Quantity]],"")</f>
        <v/>
      </c>
      <c r="U39" s="818" t="b">
        <f>AND('Subsidy Contract Calculation'!F23&gt;0,OR('Subsidy Contract Calculation'!C23="Federal",'Subsidy Contract Calculation'!C23="Local - Approved by ED"),Cdlac[[#This Row],[Quantity]]&gt;0)</f>
        <v>0</v>
      </c>
    </row>
    <row r="40" spans="1:21" ht="15" customHeight="1">
      <c r="C40" s="2601"/>
      <c r="D40" s="2601"/>
      <c r="E40" s="2601"/>
      <c r="F40" s="2601"/>
      <c r="G40" s="2601"/>
      <c r="H40" s="2601"/>
      <c r="L40" s="818" t="str">
        <f>IFERROR(MIN(4,MATCH(Application!B746,UnitSizes,0)-1),"")</f>
        <v/>
      </c>
      <c r="M40" s="839">
        <f>Application!G746</f>
        <v>0</v>
      </c>
      <c r="N40" s="845">
        <f>Application!AC746</f>
        <v>0</v>
      </c>
      <c r="O40" s="845" t="str">
        <f>IF(Cdlac[[#This Row],[Quantity]]&gt;0,IF(Cdlac[[#This Row],[Federal]],30%,IF(AND(OR(NOT($G$38),$G$38=""),$G$43),40%,Cdlac[[#This Row],[iAMI]])),"")</f>
        <v/>
      </c>
      <c r="P40" s="839" t="str" cm="1">
        <f t="array" ref="P40">IF(Cdlac[[#This Row],[Quantity]]&gt;0,INDEX(TcacRents,$P$18,Cdlac[[#This Row],[Bedrooms]]+1)*Cdlac[[#This Row],[AMI]],"")</f>
        <v/>
      </c>
      <c r="Q40" s="933"/>
      <c r="R40" s="839" t="str" cm="1">
        <f t="array" ref="R40">IF(Cdlac[[#This Row],[Quantity]]&gt;0,INDEX(HudFmrs,$P$18,Cdlac[[#This Row],[Bedrooms]]+1),"")</f>
        <v/>
      </c>
      <c r="S40" s="839" t="str">
        <f>IF(Cdlac[[#This Row],[Quantity]]&gt;0,MAX(0,Cdlac[[#This Row],[Fair Market Rent]]-IF(AND($G$37,$G$38,$G$38&lt;&gt;"",NOT(Cdlac[[#This Row],[Federal]]),Cdlac[[#This Row],[Preservation Rent]]&lt;&gt;""),Cdlac[[#This Row],[Preservation Rent]],Cdlac[[#This Row],[Restricted Rent]])),"")</f>
        <v/>
      </c>
      <c r="T40" s="818" t="str">
        <f>IF(Cdlac[[#This Row],[Quantity]]&gt;0,AND(Application!AK746&lt;&gt;"N/A",Application!AK746&lt;&gt;"")*Cdlac[[#This Row],[Quantity]],"")</f>
        <v/>
      </c>
      <c r="U40" s="818" t="b">
        <f>AND('Subsidy Contract Calculation'!F24&gt;0,OR('Subsidy Contract Calculation'!C24="Federal",'Subsidy Contract Calculation'!C24="Local - Approved by ED"),Cdlac[[#This Row],[Quantity]]&gt;0)</f>
        <v>0</v>
      </c>
    </row>
    <row r="41" spans="1:21" ht="15" customHeight="1">
      <c r="C41" s="2601"/>
      <c r="D41" s="2601"/>
      <c r="E41" s="2601"/>
      <c r="F41" s="2601"/>
      <c r="G41" s="2601"/>
      <c r="H41" s="2601"/>
      <c r="L41" s="818" t="str">
        <f>IFERROR(MIN(4,MATCH(Application!B747,UnitSizes,0)-1),"")</f>
        <v/>
      </c>
      <c r="M41" s="839">
        <f>Application!G747</f>
        <v>0</v>
      </c>
      <c r="N41" s="845">
        <f>Application!AC747</f>
        <v>0</v>
      </c>
      <c r="O41" s="845" t="str">
        <f>IF(Cdlac[[#This Row],[Quantity]]&gt;0,IF(Cdlac[[#This Row],[Federal]],30%,IF(AND(OR(NOT($G$38),$G$38=""),$G$43),40%,Cdlac[[#This Row],[iAMI]])),"")</f>
        <v/>
      </c>
      <c r="P41" s="839" t="str" cm="1">
        <f t="array" ref="P41">IF(Cdlac[[#This Row],[Quantity]]&gt;0,INDEX(TcacRents,$P$18,Cdlac[[#This Row],[Bedrooms]]+1)*Cdlac[[#This Row],[AMI]],"")</f>
        <v/>
      </c>
      <c r="Q41" s="933"/>
      <c r="R41" s="839" t="str" cm="1">
        <f t="array" ref="R41">IF(Cdlac[[#This Row],[Quantity]]&gt;0,INDEX(HudFmrs,$P$18,Cdlac[[#This Row],[Bedrooms]]+1),"")</f>
        <v/>
      </c>
      <c r="S41" s="839" t="str">
        <f>IF(Cdlac[[#This Row],[Quantity]]&gt;0,MAX(0,Cdlac[[#This Row],[Fair Market Rent]]-IF(AND($G$37,$G$38,$G$38&lt;&gt;"",NOT(Cdlac[[#This Row],[Federal]]),Cdlac[[#This Row],[Preservation Rent]]&lt;&gt;""),Cdlac[[#This Row],[Preservation Rent]],Cdlac[[#This Row],[Restricted Rent]])),"")</f>
        <v/>
      </c>
      <c r="T41" s="818" t="str">
        <f>IF(Cdlac[[#This Row],[Quantity]]&gt;0,AND(Application!AK747&lt;&gt;"N/A",Application!AK747&lt;&gt;"")*Cdlac[[#This Row],[Quantity]],"")</f>
        <v/>
      </c>
      <c r="U41" s="818" t="b">
        <f>AND('Subsidy Contract Calculation'!F25&gt;0,OR('Subsidy Contract Calculation'!C25="Federal",'Subsidy Contract Calculation'!C25="Local - Approved by ED"),Cdlac[[#This Row],[Quantity]]&gt;0)</f>
        <v>0</v>
      </c>
    </row>
    <row r="42" spans="1:21" ht="15" customHeight="1">
      <c r="E42" s="858" t="s">
        <v>2548</v>
      </c>
      <c r="G42" s="892" cm="1">
        <f t="array" ref="G42">SUMPRODUCT(Cdlac[Quantity],Cdlac[iAMI],IF(Cdlac[Federal],0,1))/SUMIFS(Cdlac[Quantity],Cdlac[Federal],FALSE)</f>
        <v>0.55652173913043479</v>
      </c>
      <c r="L42" s="818" t="str">
        <f>IFERROR(MIN(4,MATCH(Application!B748,UnitSizes,0)-1),"")</f>
        <v/>
      </c>
      <c r="M42" s="839">
        <f>Application!G748</f>
        <v>0</v>
      </c>
      <c r="N42" s="845">
        <f>Application!AC748</f>
        <v>0</v>
      </c>
      <c r="O42" s="845" t="str">
        <f>IF(Cdlac[[#This Row],[Quantity]]&gt;0,IF(Cdlac[[#This Row],[Federal]],30%,IF(AND(OR(NOT($G$38),$G$38=""),$G$43),40%,Cdlac[[#This Row],[iAMI]])),"")</f>
        <v/>
      </c>
      <c r="P42" s="839" t="str" cm="1">
        <f t="array" ref="P42">IF(Cdlac[[#This Row],[Quantity]]&gt;0,INDEX(TcacRents,$P$18,Cdlac[[#This Row],[Bedrooms]]+1)*Cdlac[[#This Row],[AMI]],"")</f>
        <v/>
      </c>
      <c r="Q42" s="933"/>
      <c r="R42" s="839" t="str" cm="1">
        <f t="array" ref="R42">IF(Cdlac[[#This Row],[Quantity]]&gt;0,INDEX(HudFmrs,$P$18,Cdlac[[#This Row],[Bedrooms]]+1),"")</f>
        <v/>
      </c>
      <c r="S42" s="839" t="str">
        <f>IF(Cdlac[[#This Row],[Quantity]]&gt;0,MAX(0,Cdlac[[#This Row],[Fair Market Rent]]-IF(AND($G$37,$G$38,$G$38&lt;&gt;"",NOT(Cdlac[[#This Row],[Federal]]),Cdlac[[#This Row],[Preservation Rent]]&lt;&gt;""),Cdlac[[#This Row],[Preservation Rent]],Cdlac[[#This Row],[Restricted Rent]])),"")</f>
        <v/>
      </c>
      <c r="T42" s="818" t="str">
        <f>IF(Cdlac[[#This Row],[Quantity]]&gt;0,AND(Application!AK748&lt;&gt;"N/A",Application!AK748&lt;&gt;"")*Cdlac[[#This Row],[Quantity]],"")</f>
        <v/>
      </c>
      <c r="U42" s="818" t="b">
        <f>AND('Subsidy Contract Calculation'!F26&gt;0,OR('Subsidy Contract Calculation'!C26="Federal",'Subsidy Contract Calculation'!C26="Local - Approved by ED"),Cdlac[[#This Row],[Quantity]]&gt;0)</f>
        <v>0</v>
      </c>
    </row>
    <row r="43" spans="1:21" ht="15" customHeight="1">
      <c r="E43" s="858" t="s">
        <v>2549</v>
      </c>
      <c r="G43" s="855" t="b">
        <f>G42&lt;40%</f>
        <v>0</v>
      </c>
      <c r="L43" s="818" t="str">
        <f>IFERROR(MIN(4,MATCH(Application!B749,UnitSizes,0)-1),"")</f>
        <v/>
      </c>
      <c r="M43" s="839">
        <f>Application!G749</f>
        <v>0</v>
      </c>
      <c r="N43" s="845">
        <f>Application!AC749</f>
        <v>0</v>
      </c>
      <c r="O43" s="845" t="str">
        <f>IF(Cdlac[[#This Row],[Quantity]]&gt;0,IF(Cdlac[[#This Row],[Federal]],30%,IF(AND(OR(NOT($G$38),$G$38=""),$G$43),40%,Cdlac[[#This Row],[iAMI]])),"")</f>
        <v/>
      </c>
      <c r="P43" s="839" t="str" cm="1">
        <f t="array" ref="P43">IF(Cdlac[[#This Row],[Quantity]]&gt;0,INDEX(TcacRents,$P$18,Cdlac[[#This Row],[Bedrooms]]+1)*Cdlac[[#This Row],[AMI]],"")</f>
        <v/>
      </c>
      <c r="Q43" s="933"/>
      <c r="R43" s="839" t="str" cm="1">
        <f t="array" ref="R43">IF(Cdlac[[#This Row],[Quantity]]&gt;0,INDEX(HudFmrs,$P$18,Cdlac[[#This Row],[Bedrooms]]+1),"")</f>
        <v/>
      </c>
      <c r="S43" s="839" t="str">
        <f>IF(Cdlac[[#This Row],[Quantity]]&gt;0,MAX(0,Cdlac[[#This Row],[Fair Market Rent]]-IF(AND($G$37,$G$38,$G$38&lt;&gt;"",NOT(Cdlac[[#This Row],[Federal]]),Cdlac[[#This Row],[Preservation Rent]]&lt;&gt;""),Cdlac[[#This Row],[Preservation Rent]],Cdlac[[#This Row],[Restricted Rent]])),"")</f>
        <v/>
      </c>
      <c r="T43" s="818" t="str">
        <f>IF(Cdlac[[#This Row],[Quantity]]&gt;0,AND(Application!AK749&lt;&gt;"N/A",Application!AK749&lt;&gt;"")*Cdlac[[#This Row],[Quantity]],"")</f>
        <v/>
      </c>
      <c r="U43" s="818" t="b">
        <f>AND('Subsidy Contract Calculation'!F27&gt;0,OR('Subsidy Contract Calculation'!C27="Federal",'Subsidy Contract Calculation'!C27="Local - Approved by ED"),Cdlac[[#This Row],[Quantity]]&gt;0)</f>
        <v>0</v>
      </c>
    </row>
    <row r="44" spans="1:21" ht="15" customHeight="1">
      <c r="L44" s="818" t="str">
        <f>IFERROR(MIN(4,MATCH(Application!B750,UnitSizes,0)-1),"")</f>
        <v/>
      </c>
      <c r="M44" s="839">
        <f>Application!G750</f>
        <v>0</v>
      </c>
      <c r="N44" s="845">
        <f>Application!AC750</f>
        <v>0</v>
      </c>
      <c r="O44" s="845" t="str">
        <f>IF(Cdlac[[#This Row],[Quantity]]&gt;0,IF(Cdlac[[#This Row],[Federal]],30%,IF(AND(OR(NOT($G$38),$G$38=""),$G$43),40%,Cdlac[[#This Row],[iAMI]])),"")</f>
        <v/>
      </c>
      <c r="P44" s="839" t="str" cm="1">
        <f t="array" ref="P44">IF(Cdlac[[#This Row],[Quantity]]&gt;0,INDEX(TcacRents,$P$18,Cdlac[[#This Row],[Bedrooms]]+1)*Cdlac[[#This Row],[AMI]],"")</f>
        <v/>
      </c>
      <c r="Q44" s="933"/>
      <c r="R44" s="839" t="str" cm="1">
        <f t="array" ref="R44">IF(Cdlac[[#This Row],[Quantity]]&gt;0,INDEX(HudFmrs,$P$18,Cdlac[[#This Row],[Bedrooms]]+1),"")</f>
        <v/>
      </c>
      <c r="S44" s="839" t="str">
        <f>IF(Cdlac[[#This Row],[Quantity]]&gt;0,MAX(0,Cdlac[[#This Row],[Fair Market Rent]]-IF(AND($G$37,$G$38,$G$38&lt;&gt;"",NOT(Cdlac[[#This Row],[Federal]]),Cdlac[[#This Row],[Preservation Rent]]&lt;&gt;""),Cdlac[[#This Row],[Preservation Rent]],Cdlac[[#This Row],[Restricted Rent]])),"")</f>
        <v/>
      </c>
      <c r="T44" s="818" t="str">
        <f>IF(Cdlac[[#This Row],[Quantity]]&gt;0,AND(Application!AK750&lt;&gt;"N/A",Application!AK750&lt;&gt;"")*Cdlac[[#This Row],[Quantity]],"")</f>
        <v/>
      </c>
      <c r="U44" s="818" t="b">
        <f>AND('Subsidy Contract Calculation'!F28&gt;0,OR('Subsidy Contract Calculation'!C28="Federal",'Subsidy Contract Calculation'!C28="Local - Approved by ED"),Cdlac[[#This Row],[Quantity]]&gt;0)</f>
        <v>0</v>
      </c>
    </row>
    <row r="45" spans="1:21" ht="15" customHeight="1">
      <c r="E45" s="858" t="s">
        <v>2550</v>
      </c>
      <c r="G45" s="852">
        <f>IFERROR(SUMPRODUCT(Cdlac[Quantity],Cdlac[Delta]),0)</f>
        <v>117818.2</v>
      </c>
      <c r="L45" s="818" t="str">
        <f>IFERROR(MIN(4,MATCH(Application!B751,UnitSizes,0)-1),"")</f>
        <v/>
      </c>
      <c r="M45" s="839">
        <f>Application!G751</f>
        <v>0</v>
      </c>
      <c r="N45" s="845">
        <f>Application!AC751</f>
        <v>0</v>
      </c>
      <c r="O45" s="845" t="str">
        <f>IF(Cdlac[[#This Row],[Quantity]]&gt;0,IF(Cdlac[[#This Row],[Federal]],30%,IF(AND(OR(NOT($G$38),$G$38=""),$G$43),40%,Cdlac[[#This Row],[iAMI]])),"")</f>
        <v/>
      </c>
      <c r="P45" s="839" t="str" cm="1">
        <f t="array" ref="P45">IF(Cdlac[[#This Row],[Quantity]]&gt;0,INDEX(TcacRents,$P$18,Cdlac[[#This Row],[Bedrooms]]+1)*Cdlac[[#This Row],[AMI]],"")</f>
        <v/>
      </c>
      <c r="Q45" s="933"/>
      <c r="R45" s="839" t="str" cm="1">
        <f t="array" ref="R45">IF(Cdlac[[#This Row],[Quantity]]&gt;0,INDEX(HudFmrs,$P$18,Cdlac[[#This Row],[Bedrooms]]+1),"")</f>
        <v/>
      </c>
      <c r="S45" s="839" t="str">
        <f>IF(Cdlac[[#This Row],[Quantity]]&gt;0,MAX(0,Cdlac[[#This Row],[Fair Market Rent]]-IF(AND($G$37,$G$38,$G$38&lt;&gt;"",NOT(Cdlac[[#This Row],[Federal]]),Cdlac[[#This Row],[Preservation Rent]]&lt;&gt;""),Cdlac[[#This Row],[Preservation Rent]],Cdlac[[#This Row],[Restricted Rent]])),"")</f>
        <v/>
      </c>
      <c r="T45" s="818" t="str">
        <f>IF(Cdlac[[#This Row],[Quantity]]&gt;0,AND(Application!AK751&lt;&gt;"N/A",Application!AK751&lt;&gt;"")*Cdlac[[#This Row],[Quantity]],"")</f>
        <v/>
      </c>
      <c r="U45" s="818" t="b">
        <f>AND('Subsidy Contract Calculation'!F29&gt;0,OR('Subsidy Contract Calculation'!C29="Federal",'Subsidy Contract Calculation'!C29="Local - Approved by ED"),Cdlac[[#This Row],[Quantity]]&gt;0)</f>
        <v>0</v>
      </c>
    </row>
    <row r="46" spans="1:21" ht="15" customHeight="1">
      <c r="E46" s="889" t="s">
        <v>2551</v>
      </c>
      <c r="F46" s="885" t="s">
        <v>2544</v>
      </c>
      <c r="G46" s="893">
        <f>12*15</f>
        <v>180</v>
      </c>
      <c r="L46" s="818" t="str">
        <f>IFERROR(MIN(4,MATCH(Application!B752,UnitSizes,0)-1),"")</f>
        <v/>
      </c>
      <c r="M46" s="839">
        <f>Application!G752</f>
        <v>0</v>
      </c>
      <c r="N46" s="845">
        <f>Application!AC752</f>
        <v>0</v>
      </c>
      <c r="O46" s="845" t="str">
        <f>IF(Cdlac[[#This Row],[Quantity]]&gt;0,IF(Cdlac[[#This Row],[Federal]],30%,IF(AND(OR(NOT($G$38),$G$38=""),$G$43),40%,Cdlac[[#This Row],[iAMI]])),"")</f>
        <v/>
      </c>
      <c r="P46" s="839" t="str" cm="1">
        <f t="array" ref="P46">IF(Cdlac[[#This Row],[Quantity]]&gt;0,INDEX(TcacRents,$P$18,Cdlac[[#This Row],[Bedrooms]]+1)*Cdlac[[#This Row],[AMI]],"")</f>
        <v/>
      </c>
      <c r="Q46" s="933"/>
      <c r="R46" s="839" t="str" cm="1">
        <f t="array" ref="R46">IF(Cdlac[[#This Row],[Quantity]]&gt;0,INDEX(HudFmrs,$P$18,Cdlac[[#This Row],[Bedrooms]]+1),"")</f>
        <v/>
      </c>
      <c r="S46" s="839" t="str">
        <f>IF(Cdlac[[#This Row],[Quantity]]&gt;0,MAX(0,Cdlac[[#This Row],[Fair Market Rent]]-IF(AND($G$37,$G$38,$G$38&lt;&gt;"",NOT(Cdlac[[#This Row],[Federal]]),Cdlac[[#This Row],[Preservation Rent]]&lt;&gt;""),Cdlac[[#This Row],[Preservation Rent]],Cdlac[[#This Row],[Restricted Rent]])),"")</f>
        <v/>
      </c>
      <c r="T46" s="818" t="str">
        <f>IF(Cdlac[[#This Row],[Quantity]]&gt;0,AND(Application!AK752&lt;&gt;"N/A",Application!AK752&lt;&gt;"")*Cdlac[[#This Row],[Quantity]],"")</f>
        <v/>
      </c>
      <c r="U46" s="818" t="b">
        <f>AND('Subsidy Contract Calculation'!F30&gt;0,OR('Subsidy Contract Calculation'!C30="Federal",'Subsidy Contract Calculation'!C30="Local - Approved by ED"),Cdlac[[#This Row],[Quantity]]&gt;0)</f>
        <v>0</v>
      </c>
    </row>
    <row r="47" spans="1:21" ht="15" customHeight="1">
      <c r="E47" s="894" t="s">
        <v>2552</v>
      </c>
      <c r="F47" s="820"/>
      <c r="G47" s="895">
        <f>G45*G46</f>
        <v>21207276</v>
      </c>
      <c r="L47" s="818" t="str">
        <f>IFERROR(MIN(4,MATCH(Application!B753,UnitSizes,0)-1),"")</f>
        <v/>
      </c>
      <c r="M47" s="839">
        <f>Application!G753</f>
        <v>0</v>
      </c>
      <c r="N47" s="845">
        <f>Application!AC753</f>
        <v>0</v>
      </c>
      <c r="O47" s="845" t="str">
        <f>IF(Cdlac[[#This Row],[Quantity]]&gt;0,IF(Cdlac[[#This Row],[Federal]],30%,IF(AND(OR(NOT($G$38),$G$38=""),$G$43),40%,Cdlac[[#This Row],[iAMI]])),"")</f>
        <v/>
      </c>
      <c r="P47" s="839" t="str" cm="1">
        <f t="array" ref="P47">IF(Cdlac[[#This Row],[Quantity]]&gt;0,INDEX(TcacRents,$P$18,Cdlac[[#This Row],[Bedrooms]]+1)*Cdlac[[#This Row],[AMI]],"")</f>
        <v/>
      </c>
      <c r="Q47" s="933"/>
      <c r="R47" s="839" t="str" cm="1">
        <f t="array" ref="R47">IF(Cdlac[[#This Row],[Quantity]]&gt;0,INDEX(HudFmrs,$P$18,Cdlac[[#This Row],[Bedrooms]]+1),"")</f>
        <v/>
      </c>
      <c r="S47" s="839" t="str">
        <f>IF(Cdlac[[#This Row],[Quantity]]&gt;0,MAX(0,Cdlac[[#This Row],[Fair Market Rent]]-IF(AND($G$37,$G$38,$G$38&lt;&gt;"",NOT(Cdlac[[#This Row],[Federal]]),Cdlac[[#This Row],[Preservation Rent]]&lt;&gt;""),Cdlac[[#This Row],[Preservation Rent]],Cdlac[[#This Row],[Restricted Rent]])),"")</f>
        <v/>
      </c>
      <c r="T47" s="818" t="str">
        <f>IF(Cdlac[[#This Row],[Quantity]]&gt;0,AND(Application!AK753&lt;&gt;"N/A",Application!AK753&lt;&gt;"")*Cdlac[[#This Row],[Quantity]],"")</f>
        <v/>
      </c>
      <c r="U47" s="818" t="b">
        <f>AND('Subsidy Contract Calculation'!F31&gt;0,OR('Subsidy Contract Calculation'!C31="Federal",'Subsidy Contract Calculation'!C31="Local - Approved by ED"),Cdlac[[#This Row],[Quantity]]&gt;0)</f>
        <v>0</v>
      </c>
    </row>
    <row r="48" spans="1:21" ht="15" customHeight="1">
      <c r="L48" s="818" t="str">
        <f>IFERROR(MIN(4,MATCH(Application!B754,UnitSizes,0)-1),"")</f>
        <v/>
      </c>
      <c r="M48" s="839">
        <f>Application!G754</f>
        <v>0</v>
      </c>
      <c r="N48" s="845">
        <f>Application!AC754</f>
        <v>0</v>
      </c>
      <c r="O48" s="845" t="str">
        <f>IF(Cdlac[[#This Row],[Quantity]]&gt;0,IF(Cdlac[[#This Row],[Federal]],30%,IF(AND(OR(NOT($G$38),$G$38=""),$G$43),40%,Cdlac[[#This Row],[iAMI]])),"")</f>
        <v/>
      </c>
      <c r="P48" s="839" t="str" cm="1">
        <f t="array" ref="P48">IF(Cdlac[[#This Row],[Quantity]]&gt;0,INDEX(TcacRents,$P$18,Cdlac[[#This Row],[Bedrooms]]+1)*Cdlac[[#This Row],[AMI]],"")</f>
        <v/>
      </c>
      <c r="Q48" s="933"/>
      <c r="R48" s="839" t="str" cm="1">
        <f t="array" ref="R48">IF(Cdlac[[#This Row],[Quantity]]&gt;0,INDEX(HudFmrs,$P$18,Cdlac[[#This Row],[Bedrooms]]+1),"")</f>
        <v/>
      </c>
      <c r="S48" s="839" t="str">
        <f>IF(Cdlac[[#This Row],[Quantity]]&gt;0,MAX(0,Cdlac[[#This Row],[Fair Market Rent]]-IF(AND($G$37,$G$38,$G$38&lt;&gt;"",NOT(Cdlac[[#This Row],[Federal]]),Cdlac[[#This Row],[Preservation Rent]]&lt;&gt;""),Cdlac[[#This Row],[Preservation Rent]],Cdlac[[#This Row],[Restricted Rent]])),"")</f>
        <v/>
      </c>
      <c r="T48" s="818" t="str">
        <f>IF(Cdlac[[#This Row],[Quantity]]&gt;0,AND(Application!AK754&lt;&gt;"N/A",Application!AK754&lt;&gt;"")*Cdlac[[#This Row],[Quantity]],"")</f>
        <v/>
      </c>
      <c r="U48" s="818" t="b">
        <f>AND('Subsidy Contract Calculation'!F32&gt;0,OR('Subsidy Contract Calculation'!C32="Federal",'Subsidy Contract Calculation'!C32="Local - Approved by ED"),Cdlac[[#This Row],[Quantity]]&gt;0)</f>
        <v>0</v>
      </c>
    </row>
    <row r="49" spans="2:21" ht="15" customHeight="1">
      <c r="B49" s="840" t="str">
        <f>B11&amp;": "&amp;B12</f>
        <v>C. Population Benefit: (i) Extremely Low Income Benefit</v>
      </c>
      <c r="C49" s="841"/>
      <c r="D49" s="841"/>
      <c r="E49" s="841"/>
      <c r="F49" s="841"/>
      <c r="G49" s="841"/>
      <c r="H49" s="841"/>
      <c r="I49" s="842"/>
      <c r="L49" s="818" t="str">
        <f>IFERROR(MIN(4,MATCH(Application!B755,UnitSizes,0)-1),"")</f>
        <v/>
      </c>
      <c r="M49" s="839">
        <f>Application!G755</f>
        <v>0</v>
      </c>
      <c r="N49" s="845">
        <f>Application!AC755</f>
        <v>0</v>
      </c>
      <c r="O49" s="845" t="str">
        <f>IF(Cdlac[[#This Row],[Quantity]]&gt;0,IF(Cdlac[[#This Row],[Federal]],30%,IF(AND(OR(NOT($G$38),$G$38=""),$G$43),40%,Cdlac[[#This Row],[iAMI]])),"")</f>
        <v/>
      </c>
      <c r="P49" s="839" t="str" cm="1">
        <f t="array" ref="P49">IF(Cdlac[[#This Row],[Quantity]]&gt;0,INDEX(TcacRents,$P$18,Cdlac[[#This Row],[Bedrooms]]+1)*Cdlac[[#This Row],[AMI]],"")</f>
        <v/>
      </c>
      <c r="Q49" s="933"/>
      <c r="R49" s="839" t="str" cm="1">
        <f t="array" ref="R49">IF(Cdlac[[#This Row],[Quantity]]&gt;0,INDEX(HudFmrs,$P$18,Cdlac[[#This Row],[Bedrooms]]+1),"")</f>
        <v/>
      </c>
      <c r="S49" s="839" t="str">
        <f>IF(Cdlac[[#This Row],[Quantity]]&gt;0,MAX(0,Cdlac[[#This Row],[Fair Market Rent]]-IF(AND($G$37,$G$38,$G$38&lt;&gt;"",NOT(Cdlac[[#This Row],[Federal]]),Cdlac[[#This Row],[Preservation Rent]]&lt;&gt;""),Cdlac[[#This Row],[Preservation Rent]],Cdlac[[#This Row],[Restricted Rent]])),"")</f>
        <v/>
      </c>
      <c r="T49" s="818" t="str">
        <f>IF(Cdlac[[#This Row],[Quantity]]&gt;0,AND(Application!AK755&lt;&gt;"N/A",Application!AK755&lt;&gt;"")*Cdlac[[#This Row],[Quantity]],"")</f>
        <v/>
      </c>
      <c r="U49" s="818" t="b">
        <f>AND('Subsidy Contract Calculation'!F33&gt;0,OR('Subsidy Contract Calculation'!C33="Federal",'Subsidy Contract Calculation'!C33="Local - Approved by ED"),Cdlac[[#This Row],[Quantity]]&gt;0)</f>
        <v>0</v>
      </c>
    </row>
    <row r="50" spans="2:21" ht="15" customHeight="1">
      <c r="L50" s="818" t="str">
        <f>IFERROR(MIN(4,MATCH(Application!B756,UnitSizes,0)-1),"")</f>
        <v/>
      </c>
      <c r="M50" s="839">
        <f>Application!G756</f>
        <v>0</v>
      </c>
      <c r="N50" s="845">
        <f>Application!AC756</f>
        <v>0</v>
      </c>
      <c r="O50" s="845" t="str">
        <f>IF(Cdlac[[#This Row],[Quantity]]&gt;0,IF(Cdlac[[#This Row],[Federal]],30%,IF(AND(OR(NOT($G$38),$G$38=""),$G$43),40%,Cdlac[[#This Row],[iAMI]])),"")</f>
        <v/>
      </c>
      <c r="P50" s="839" t="str" cm="1">
        <f t="array" ref="P50">IF(Cdlac[[#This Row],[Quantity]]&gt;0,INDEX(TcacRents,$P$18,Cdlac[[#This Row],[Bedrooms]]+1)*Cdlac[[#This Row],[AMI]],"")</f>
        <v/>
      </c>
      <c r="Q50" s="933"/>
      <c r="R50" s="839" t="str" cm="1">
        <f t="array" ref="R50">IF(Cdlac[[#This Row],[Quantity]]&gt;0,INDEX(HudFmrs,$P$18,Cdlac[[#This Row],[Bedrooms]]+1),"")</f>
        <v/>
      </c>
      <c r="S50" s="839" t="str">
        <f>IF(Cdlac[[#This Row],[Quantity]]&gt;0,MAX(0,Cdlac[[#This Row],[Fair Market Rent]]-IF(AND($G$37,$G$38,$G$38&lt;&gt;"",NOT(Cdlac[[#This Row],[Federal]]),Cdlac[[#This Row],[Preservation Rent]]&lt;&gt;""),Cdlac[[#This Row],[Preservation Rent]],Cdlac[[#This Row],[Restricted Rent]])),"")</f>
        <v/>
      </c>
      <c r="T50" s="818" t="str">
        <f>IF(Cdlac[[#This Row],[Quantity]]&gt;0,AND(Application!AK756&lt;&gt;"N/A",Application!AK756&lt;&gt;"")*Cdlac[[#This Row],[Quantity]],"")</f>
        <v/>
      </c>
      <c r="U50" s="818" t="b">
        <f>AND('Subsidy Contract Calculation'!F34&gt;0,OR('Subsidy Contract Calculation'!C34="Federal",'Subsidy Contract Calculation'!C34="Local - Approved by ED"),Cdlac[[#This Row],[Quantity]]&gt;0)</f>
        <v>0</v>
      </c>
    </row>
    <row r="51" spans="2:21" ht="15" customHeight="1">
      <c r="E51" s="889" t="s">
        <v>2553</v>
      </c>
      <c r="G51" s="853">
        <f>SUMIFS(Cdlac[Quantity],Cdlac[iAMI],"&lt;=30%")</f>
        <v>30</v>
      </c>
      <c r="L51" s="818" t="str">
        <f>IFERROR(MIN(4,MATCH(Application!B757,UnitSizes,0)-1),"")</f>
        <v/>
      </c>
      <c r="M51" s="839">
        <f>Application!G757</f>
        <v>0</v>
      </c>
      <c r="N51" s="845">
        <f>Application!AC757</f>
        <v>0</v>
      </c>
      <c r="O51" s="845" t="str">
        <f>IF(Cdlac[[#This Row],[Quantity]]&gt;0,IF(Cdlac[[#This Row],[Federal]],30%,IF(AND(OR(NOT($G$38),$G$38=""),$G$43),40%,Cdlac[[#This Row],[iAMI]])),"")</f>
        <v/>
      </c>
      <c r="P51" s="839" t="str" cm="1">
        <f t="array" ref="P51">IF(Cdlac[[#This Row],[Quantity]]&gt;0,INDEX(TcacRents,$P$18,Cdlac[[#This Row],[Bedrooms]]+1)*Cdlac[[#This Row],[AMI]],"")</f>
        <v/>
      </c>
      <c r="Q51" s="933"/>
      <c r="R51" s="839" t="str" cm="1">
        <f t="array" ref="R51">IF(Cdlac[[#This Row],[Quantity]]&gt;0,INDEX(HudFmrs,$P$18,Cdlac[[#This Row],[Bedrooms]]+1),"")</f>
        <v/>
      </c>
      <c r="S51" s="839" t="str">
        <f>IF(Cdlac[[#This Row],[Quantity]]&gt;0,MAX(0,Cdlac[[#This Row],[Fair Market Rent]]-IF(AND($G$37,$G$38,$G$38&lt;&gt;"",NOT(Cdlac[[#This Row],[Federal]]),Cdlac[[#This Row],[Preservation Rent]]&lt;&gt;""),Cdlac[[#This Row],[Preservation Rent]],Cdlac[[#This Row],[Restricted Rent]])),"")</f>
        <v/>
      </c>
      <c r="T51" s="818" t="str">
        <f>IF(Cdlac[[#This Row],[Quantity]]&gt;0,AND(Application!AK757&lt;&gt;"N/A",Application!AK757&lt;&gt;"")*Cdlac[[#This Row],[Quantity]],"")</f>
        <v/>
      </c>
      <c r="U51" s="818" t="b">
        <f>AND('Subsidy Contract Calculation'!F35&gt;0,OR('Subsidy Contract Calculation'!C35="Federal",'Subsidy Contract Calculation'!C35="Local - Approved by ED"),Cdlac[[#This Row],[Quantity]]&gt;0)</f>
        <v>0</v>
      </c>
    </row>
    <row r="52" spans="2:21" ht="15" customHeight="1">
      <c r="E52" s="889" t="s">
        <v>2554</v>
      </c>
      <c r="G52" s="853">
        <f>ROUNDDOWN(E29*50%,0)</f>
        <v>49</v>
      </c>
      <c r="L52" s="818" t="str">
        <f>IFERROR(MIN(4,MATCH(Application!B758,UnitSizes,0)-1),"")</f>
        <v/>
      </c>
      <c r="M52" s="839">
        <f>Application!G758</f>
        <v>0</v>
      </c>
      <c r="N52" s="845">
        <f>Application!AC758</f>
        <v>0</v>
      </c>
      <c r="O52" s="845" t="str">
        <f>IF(Cdlac[[#This Row],[Quantity]]&gt;0,IF(Cdlac[[#This Row],[Federal]],30%,IF(AND(OR(NOT($G$38),$G$38=""),$G$43),40%,Cdlac[[#This Row],[iAMI]])),"")</f>
        <v/>
      </c>
      <c r="P52" s="839" t="str" cm="1">
        <f t="array" ref="P52">IF(Cdlac[[#This Row],[Quantity]]&gt;0,INDEX(TcacRents,$P$18,Cdlac[[#This Row],[Bedrooms]]+1)*Cdlac[[#This Row],[AMI]],"")</f>
        <v/>
      </c>
      <c r="Q52" s="933"/>
      <c r="R52" s="839" t="str" cm="1">
        <f t="array" ref="R52">IF(Cdlac[[#This Row],[Quantity]]&gt;0,INDEX(HudFmrs,$P$18,Cdlac[[#This Row],[Bedrooms]]+1),"")</f>
        <v/>
      </c>
      <c r="S52" s="839" t="str">
        <f>IF(Cdlac[[#This Row],[Quantity]]&gt;0,MAX(0,Cdlac[[#This Row],[Fair Market Rent]]-IF(AND($G$37,$G$38,$G$38&lt;&gt;"",NOT(Cdlac[[#This Row],[Federal]]),Cdlac[[#This Row],[Preservation Rent]]&lt;&gt;""),Cdlac[[#This Row],[Preservation Rent]],Cdlac[[#This Row],[Restricted Rent]])),"")</f>
        <v/>
      </c>
      <c r="T52" s="818" t="str">
        <f>IF(Cdlac[[#This Row],[Quantity]]&gt;0,AND(Application!AK758&lt;&gt;"N/A",Application!AK758&lt;&gt;"")*Cdlac[[#This Row],[Quantity]],"")</f>
        <v/>
      </c>
      <c r="U52" s="818" t="b">
        <f>AND('Subsidy Contract Calculation'!F36&gt;0,OR('Subsidy Contract Calculation'!C36="Federal",'Subsidy Contract Calculation'!C36="Local - Approved by ED"),Cdlac[[#This Row],[Quantity]]&gt;0)</f>
        <v>0</v>
      </c>
    </row>
    <row r="53" spans="2:21" ht="15" customHeight="1">
      <c r="E53" s="889"/>
      <c r="G53" s="853"/>
      <c r="L53" s="818" t="str">
        <f>IFERROR(MIN(4,MATCH(Application!B759,UnitSizes,0)-1),"")</f>
        <v/>
      </c>
      <c r="M53" s="839">
        <f>Application!G759</f>
        <v>0</v>
      </c>
      <c r="N53" s="845">
        <f>Application!AC759</f>
        <v>0</v>
      </c>
      <c r="O53" s="845" t="str">
        <f>IF(Cdlac[[#This Row],[Quantity]]&gt;0,IF(Cdlac[[#This Row],[Federal]],30%,IF(AND(OR(NOT($G$38),$G$38=""),$G$43),40%,Cdlac[[#This Row],[iAMI]])),"")</f>
        <v/>
      </c>
      <c r="P53" s="839" t="str" cm="1">
        <f t="array" ref="P53">IF(Cdlac[[#This Row],[Quantity]]&gt;0,INDEX(TcacRents,$P$18,Cdlac[[#This Row],[Bedrooms]]+1)*Cdlac[[#This Row],[AMI]],"")</f>
        <v/>
      </c>
      <c r="Q53" s="933"/>
      <c r="R53" s="839" t="str" cm="1">
        <f t="array" ref="R53">IF(Cdlac[[#This Row],[Quantity]]&gt;0,INDEX(HudFmrs,$P$18,Cdlac[[#This Row],[Bedrooms]]+1),"")</f>
        <v/>
      </c>
      <c r="S53" s="839" t="str">
        <f>IF(Cdlac[[#This Row],[Quantity]]&gt;0,MAX(0,Cdlac[[#This Row],[Fair Market Rent]]-IF(AND($G$37,$G$38,$G$38&lt;&gt;"",NOT(Cdlac[[#This Row],[Federal]]),Cdlac[[#This Row],[Preservation Rent]]&lt;&gt;""),Cdlac[[#This Row],[Preservation Rent]],Cdlac[[#This Row],[Restricted Rent]])),"")</f>
        <v/>
      </c>
      <c r="T53" s="818" t="str">
        <f>IF(Cdlac[[#This Row],[Quantity]]&gt;0,AND(Application!AK759&lt;&gt;"N/A",Application!AK759&lt;&gt;"")*Cdlac[[#This Row],[Quantity]],"")</f>
        <v/>
      </c>
      <c r="U53" s="818" t="b">
        <f>AND('Subsidy Contract Calculation'!F37&gt;0,OR('Subsidy Contract Calculation'!C37="Federal",'Subsidy Contract Calculation'!C37="Local - Approved by ED"),Cdlac[[#This Row],[Quantity]]&gt;0)</f>
        <v>0</v>
      </c>
    </row>
    <row r="54" spans="2:21" ht="15" customHeight="1">
      <c r="E54" s="889" t="s">
        <v>2555</v>
      </c>
      <c r="G54" s="886">
        <f>MIN(G51:G52)</f>
        <v>30</v>
      </c>
      <c r="L54" s="818" t="str">
        <f>IFERROR(MIN(4,MATCH(Application!B760,UnitSizes,0)-1),"")</f>
        <v/>
      </c>
      <c r="M54" s="839">
        <f>Application!G760</f>
        <v>0</v>
      </c>
      <c r="N54" s="845">
        <f>Application!AC760</f>
        <v>0</v>
      </c>
      <c r="O54" s="845" t="str">
        <f>IF(Cdlac[[#This Row],[Quantity]]&gt;0,IF(Cdlac[[#This Row],[Federal]],30%,IF(AND(OR(NOT($G$38),$G$38=""),$G$43),40%,Cdlac[[#This Row],[iAMI]])),"")</f>
        <v/>
      </c>
      <c r="P54" s="839" t="str" cm="1">
        <f t="array" ref="P54">IF(Cdlac[[#This Row],[Quantity]]&gt;0,INDEX(TcacRents,$P$18,Cdlac[[#This Row],[Bedrooms]]+1)*Cdlac[[#This Row],[AMI]],"")</f>
        <v/>
      </c>
      <c r="Q54" s="933"/>
      <c r="R54" s="839" t="str" cm="1">
        <f t="array" ref="R54">IF(Cdlac[[#This Row],[Quantity]]&gt;0,INDEX(HudFmrs,$P$18,Cdlac[[#This Row],[Bedrooms]]+1),"")</f>
        <v/>
      </c>
      <c r="S54" s="839" t="str">
        <f>IF(Cdlac[[#This Row],[Quantity]]&gt;0,MAX(0,Cdlac[[#This Row],[Fair Market Rent]]-IF(AND($G$37,$G$38,$G$38&lt;&gt;"",NOT(Cdlac[[#This Row],[Federal]]),Cdlac[[#This Row],[Preservation Rent]]&lt;&gt;""),Cdlac[[#This Row],[Preservation Rent]],Cdlac[[#This Row],[Restricted Rent]])),"")</f>
        <v/>
      </c>
      <c r="T54" s="818" t="str">
        <f>IF(Cdlac[[#This Row],[Quantity]]&gt;0,AND(Application!AK760&lt;&gt;"N/A",Application!AK760&lt;&gt;"")*Cdlac[[#This Row],[Quantity]],"")</f>
        <v/>
      </c>
      <c r="U54" s="818" t="b">
        <f>AND('Subsidy Contract Calculation'!F38&gt;0,OR('Subsidy Contract Calculation'!C38="Federal",'Subsidy Contract Calculation'!C38="Local - Approved by ED"),Cdlac[[#This Row],[Quantity]]&gt;0)</f>
        <v>0</v>
      </c>
    </row>
    <row r="55" spans="2:21" ht="15" customHeight="1">
      <c r="E55" s="889" t="s">
        <v>2543</v>
      </c>
      <c r="F55" s="885" t="s">
        <v>2544</v>
      </c>
      <c r="G55" s="896">
        <v>20000</v>
      </c>
      <c r="M55" s="839"/>
      <c r="N55" s="845"/>
      <c r="O55" s="845"/>
      <c r="P55" s="839"/>
      <c r="Q55" s="933"/>
      <c r="R55" s="839"/>
      <c r="S55" s="839"/>
    </row>
    <row r="56" spans="2:21" ht="15" customHeight="1">
      <c r="E56" s="890" t="s">
        <v>2556</v>
      </c>
      <c r="F56" s="820"/>
      <c r="G56" s="895">
        <f>G54*G55</f>
        <v>600000</v>
      </c>
    </row>
    <row r="57" spans="2:21" ht="15" customHeight="1"/>
    <row r="58" spans="2:21" ht="15" customHeight="1">
      <c r="B58" s="840" t="str">
        <f>B11&amp;": "&amp;B13</f>
        <v>C. Population Benefit: (ii) Special Populations Benefit</v>
      </c>
      <c r="C58" s="841"/>
      <c r="D58" s="841"/>
      <c r="E58" s="841"/>
      <c r="F58" s="841"/>
      <c r="G58" s="841"/>
      <c r="H58" s="841"/>
      <c r="I58" s="842"/>
    </row>
    <row r="59" spans="2:21" ht="15" customHeight="1"/>
    <row r="60" spans="2:21" ht="15" customHeight="1">
      <c r="E60" s="889" t="s">
        <v>2557</v>
      </c>
      <c r="G60" s="975">
        <f>T18</f>
        <v>0</v>
      </c>
    </row>
    <row r="61" spans="2:21" ht="15" customHeight="1">
      <c r="E61" s="889" t="s">
        <v>2554</v>
      </c>
      <c r="G61" s="886">
        <f>ROUNDDOWN(E29*50%,0)</f>
        <v>49</v>
      </c>
    </row>
    <row r="62" spans="2:21" ht="15" customHeight="1">
      <c r="E62" s="889"/>
      <c r="G62" s="897"/>
    </row>
    <row r="63" spans="2:21" ht="15" customHeight="1">
      <c r="E63" s="889" t="s">
        <v>2555</v>
      </c>
      <c r="G63" s="886">
        <f>MIN(G60:G61)</f>
        <v>0</v>
      </c>
    </row>
    <row r="64" spans="2:21" ht="15" customHeight="1">
      <c r="E64" s="889" t="s">
        <v>2543</v>
      </c>
      <c r="F64" s="885" t="s">
        <v>2544</v>
      </c>
      <c r="G64" s="896">
        <v>10000</v>
      </c>
    </row>
    <row r="65" spans="5:7" ht="15" customHeight="1">
      <c r="E65" s="890" t="s">
        <v>2558</v>
      </c>
      <c r="F65" s="820"/>
      <c r="G65" s="895">
        <f>G63*G64</f>
        <v>0</v>
      </c>
    </row>
    <row r="66" spans="5:7" ht="15" customHeight="1">
      <c r="E66" s="890"/>
      <c r="F66" s="820"/>
      <c r="G66" s="895"/>
    </row>
    <row r="67" spans="5:7" ht="15" customHeight="1">
      <c r="E67" s="858" t="s">
        <v>2559</v>
      </c>
      <c r="G67" s="818" t="b">
        <f>Application!V227="Yes"</f>
        <v>0</v>
      </c>
    </row>
    <row r="68" spans="5:7" ht="15" customHeight="1">
      <c r="E68" s="858" t="s">
        <v>2560</v>
      </c>
      <c r="G68" s="975">
        <f>SUMIF(Application!AK726:AK760,"Homeless",Application!G726:G760)</f>
        <v>0</v>
      </c>
    </row>
    <row r="69" spans="5:7" ht="15" customHeight="1">
      <c r="E69" s="858"/>
    </row>
    <row r="70" spans="5:7" ht="15" customHeight="1">
      <c r="E70" s="858" t="s">
        <v>2561</v>
      </c>
      <c r="G70" s="976"/>
    </row>
    <row r="71" spans="5:7" ht="15" customHeight="1">
      <c r="E71" s="858" t="s">
        <v>2562</v>
      </c>
      <c r="G71" s="976"/>
    </row>
    <row r="72" spans="5:7" ht="15" customHeight="1">
      <c r="E72" s="858" t="s">
        <v>2563</v>
      </c>
      <c r="G72" s="975">
        <f>IF(G71=0,0,(G70/G71)*100000)</f>
        <v>0</v>
      </c>
    </row>
    <row r="73" spans="5:7" ht="15" customHeight="1">
      <c r="E73" s="858" t="s">
        <v>2564</v>
      </c>
      <c r="G73" s="976"/>
    </row>
    <row r="74" spans="5:7" ht="15" customHeight="1">
      <c r="E74" s="858" t="s">
        <v>2565</v>
      </c>
      <c r="G74" s="976"/>
    </row>
    <row r="75" spans="5:7" ht="15" customHeight="1">
      <c r="E75" s="858" t="s">
        <v>2566</v>
      </c>
      <c r="G75" s="975">
        <f>IF(G74=0,0,(G73/G74)*100000)</f>
        <v>0</v>
      </c>
    </row>
    <row r="76" spans="5:7" ht="15" customHeight="1">
      <c r="E76" s="890"/>
      <c r="F76" s="820"/>
      <c r="G76" s="895"/>
    </row>
    <row r="77" spans="5:7" ht="15" customHeight="1">
      <c r="E77" s="889" t="s">
        <v>2555</v>
      </c>
      <c r="G77" s="886">
        <f>IF(OR(G75&gt;G72,G71&lt;100000),G75*G68,G72*G68)</f>
        <v>0</v>
      </c>
    </row>
    <row r="78" spans="5:7" ht="15" customHeight="1">
      <c r="E78" s="889" t="s">
        <v>2543</v>
      </c>
      <c r="F78" s="885" t="s">
        <v>2544</v>
      </c>
      <c r="G78" s="896">
        <v>100</v>
      </c>
    </row>
    <row r="79" spans="5:7" ht="15" customHeight="1">
      <c r="E79" s="890" t="s">
        <v>2558</v>
      </c>
      <c r="F79" s="820"/>
      <c r="G79" s="895">
        <f>G77*G78</f>
        <v>0</v>
      </c>
    </row>
    <row r="80" spans="5:7" ht="15" customHeight="1">
      <c r="E80" s="890"/>
      <c r="F80" s="820"/>
      <c r="G80" s="895"/>
    </row>
    <row r="81" spans="2:14" ht="15" customHeight="1">
      <c r="B81" s="840" t="str">
        <f>B14&amp;": "&amp;B15</f>
        <v>D. Location Benefit: (i) Resource Area Benefit</v>
      </c>
      <c r="C81" s="841"/>
      <c r="D81" s="841"/>
      <c r="E81" s="841"/>
      <c r="F81" s="841"/>
      <c r="G81" s="841"/>
      <c r="H81" s="841"/>
      <c r="I81" s="842"/>
    </row>
    <row r="82" spans="2:14" ht="15" customHeight="1" thickBot="1"/>
    <row r="83" spans="2:14" ht="15" customHeight="1">
      <c r="C83" s="851" t="s">
        <v>2567</v>
      </c>
      <c r="G83" s="817" t="s">
        <v>860</v>
      </c>
      <c r="L83" s="2622" t="s">
        <v>894</v>
      </c>
      <c r="M83" s="2623"/>
      <c r="N83" s="903">
        <v>30000</v>
      </c>
    </row>
    <row r="84" spans="2:14" ht="15" customHeight="1">
      <c r="C84" s="851" t="s">
        <v>2568</v>
      </c>
      <c r="G84" s="855" t="str">
        <f>IF(Application!D211="Large Family","Yes","No")</f>
        <v>Yes</v>
      </c>
      <c r="L84" s="2626" t="s">
        <v>898</v>
      </c>
      <c r="M84" s="2627"/>
      <c r="N84" s="904">
        <v>20000</v>
      </c>
    </row>
    <row r="85" spans="2:14" ht="15" customHeight="1" thickBot="1">
      <c r="C85" s="851" t="s">
        <v>2569</v>
      </c>
      <c r="G85" s="817" t="s">
        <v>710</v>
      </c>
      <c r="L85" s="2628" t="s">
        <v>905</v>
      </c>
      <c r="M85" s="2629"/>
      <c r="N85" s="905">
        <v>10000</v>
      </c>
    </row>
    <row r="86" spans="2:14" ht="15" customHeight="1" thickBot="1">
      <c r="C86" s="851" t="s">
        <v>2570</v>
      </c>
      <c r="G86" s="818" t="str">
        <f>Application!T193</f>
        <v>Low Resource</v>
      </c>
    </row>
    <row r="87" spans="2:14" ht="15" customHeight="1">
      <c r="C87" s="2604" t="s">
        <v>2571</v>
      </c>
      <c r="D87" s="2604"/>
      <c r="E87" s="2604"/>
      <c r="F87" s="2604"/>
      <c r="G87" s="817" t="s">
        <v>710</v>
      </c>
      <c r="L87" s="899" t="str">
        <f>'Points System'!H651</f>
        <v>(i)</v>
      </c>
      <c r="M87" s="2624" t="s">
        <v>2410</v>
      </c>
      <c r="N87" s="2625"/>
    </row>
    <row r="88" spans="2:14" ht="15" customHeight="1">
      <c r="C88" s="2604"/>
      <c r="D88" s="2604"/>
      <c r="E88" s="2604"/>
      <c r="F88" s="2604"/>
      <c r="L88" s="900" t="str">
        <f>'Points System'!H663</f>
        <v>(i)</v>
      </c>
      <c r="M88" s="2618" t="s">
        <v>2572</v>
      </c>
      <c r="N88" s="2619"/>
    </row>
    <row r="89" spans="2:14" ht="15" customHeight="1">
      <c r="C89" s="851"/>
      <c r="L89" s="900" t="str">
        <f>'Points System'!H698</f>
        <v>(i)</v>
      </c>
      <c r="M89" s="2618" t="s">
        <v>2573</v>
      </c>
      <c r="N89" s="2619"/>
    </row>
    <row r="90" spans="2:14" ht="15" customHeight="1">
      <c r="E90" s="858" t="s">
        <v>2574</v>
      </c>
      <c r="G90" s="853" t="b">
        <f>OR(AND(COUNTIFS(G84:G85,"Yes")&gt;=1,G83="Yes"),G87="Yes")</f>
        <v>1</v>
      </c>
      <c r="L90" s="900" t="str">
        <f>IF(OR('Points System'!H725="(ii)",'Points System'!H725="(i)"),"(i)","N/A")</f>
        <v>(i)</v>
      </c>
      <c r="M90" s="2618" t="s">
        <v>2575</v>
      </c>
      <c r="N90" s="2619"/>
    </row>
    <row r="91" spans="2:14" ht="15" customHeight="1">
      <c r="E91" s="858"/>
      <c r="G91" s="853"/>
      <c r="L91" s="901" t="str">
        <f>'Points System'!H739</f>
        <v>N/A</v>
      </c>
      <c r="M91" s="2618" t="s">
        <v>2452</v>
      </c>
      <c r="N91" s="2619"/>
    </row>
    <row r="92" spans="2:14" ht="15" customHeight="1">
      <c r="E92" s="858" t="s">
        <v>2543</v>
      </c>
      <c r="G92" s="852">
        <f>IFERROR(IF($G$87="Yes",30000,INDEX(N83:N85,MATCH(LEFT(G86,17),L83:L85,0))),0)</f>
        <v>0</v>
      </c>
      <c r="L92" s="900" t="str">
        <f>'Points System'!H751</f>
        <v>N/A</v>
      </c>
      <c r="M92" s="2618" t="s">
        <v>2576</v>
      </c>
      <c r="N92" s="2619"/>
    </row>
    <row r="93" spans="2:14" ht="15" customHeight="1">
      <c r="E93" s="858" t="str">
        <f>E110</f>
        <v>Bedroom-Adjusted Low-Income Units</v>
      </c>
      <c r="F93" s="885" t="s">
        <v>2544</v>
      </c>
      <c r="G93" s="886">
        <f>G29</f>
        <v>117.35</v>
      </c>
      <c r="L93" s="900" t="str">
        <f>'Points System'!H767</f>
        <v>(i)</v>
      </c>
      <c r="M93" s="2618" t="s">
        <v>2577</v>
      </c>
      <c r="N93" s="2619"/>
    </row>
    <row r="94" spans="2:14" ht="15" customHeight="1" thickBot="1">
      <c r="D94" s="820"/>
      <c r="E94" s="890" t="s">
        <v>2578</v>
      </c>
      <c r="F94" s="820"/>
      <c r="G94" s="895">
        <f>G93*G92*G90</f>
        <v>0</v>
      </c>
      <c r="L94" s="902" t="str">
        <f>'Points System'!H779</f>
        <v>(i)</v>
      </c>
      <c r="M94" s="2620" t="s">
        <v>2456</v>
      </c>
      <c r="N94" s="2621"/>
    </row>
    <row r="95" spans="2:14" ht="15" customHeight="1"/>
    <row r="96" spans="2:14" ht="15" customHeight="1">
      <c r="B96" s="840" t="str">
        <f>B14&amp;": "&amp;B16</f>
        <v>D. Location Benefit: (ii) Community Revitalization Benefit</v>
      </c>
      <c r="C96" s="841"/>
      <c r="D96" s="841"/>
      <c r="E96" s="841"/>
      <c r="F96" s="841"/>
      <c r="G96" s="841"/>
      <c r="H96" s="841"/>
      <c r="I96" s="842"/>
    </row>
    <row r="97" spans="2:9" ht="15" customHeight="1"/>
    <row r="98" spans="2:9" ht="15" customHeight="1">
      <c r="F98" s="888" t="s">
        <v>2579</v>
      </c>
      <c r="G98" s="817" t="s">
        <v>860</v>
      </c>
    </row>
    <row r="99" spans="2:9" ht="15" customHeight="1">
      <c r="F99" s="888"/>
    </row>
    <row r="100" spans="2:9" ht="15" customHeight="1">
      <c r="E100" s="858" t="s">
        <v>2574</v>
      </c>
      <c r="G100" s="853" t="b">
        <f>G98="Yes"</f>
        <v>1</v>
      </c>
    </row>
    <row r="101" spans="2:9" ht="15" customHeight="1"/>
    <row r="102" spans="2:9" ht="15" customHeight="1">
      <c r="E102" s="858" t="str">
        <f>E110</f>
        <v>Bedroom-Adjusted Low-Income Units</v>
      </c>
      <c r="G102" s="886">
        <f>G29</f>
        <v>117.35</v>
      </c>
    </row>
    <row r="103" spans="2:9" ht="15" customHeight="1">
      <c r="E103" s="858" t="s">
        <v>2543</v>
      </c>
      <c r="F103" s="885" t="s">
        <v>2544</v>
      </c>
      <c r="G103" s="824">
        <v>20000</v>
      </c>
    </row>
    <row r="104" spans="2:9" ht="15" customHeight="1">
      <c r="E104" s="890" t="s">
        <v>2580</v>
      </c>
      <c r="F104" s="820"/>
      <c r="G104" s="895">
        <f>G100*G103*G102</f>
        <v>2347000</v>
      </c>
    </row>
    <row r="105" spans="2:9" ht="15" customHeight="1"/>
    <row r="106" spans="2:9" ht="15" customHeight="1">
      <c r="B106" s="840" t="str">
        <f>B14&amp;": "&amp;B17</f>
        <v>D. Location Benefit: (iii) Transit/Walkability Benefit</v>
      </c>
      <c r="C106" s="841"/>
      <c r="D106" s="841"/>
      <c r="E106" s="841"/>
      <c r="F106" s="841"/>
      <c r="G106" s="841"/>
      <c r="H106" s="841"/>
      <c r="I106" s="842"/>
    </row>
    <row r="107" spans="2:9" ht="15" customHeight="1"/>
    <row r="108" spans="2:9" ht="15" customHeight="1">
      <c r="E108" s="858" t="s">
        <v>2581</v>
      </c>
      <c r="G108" s="886">
        <f>VLOOKUP('Points System'!$H$619,'Points System'!$AO$599:$AP$604,2,FALSE)</f>
        <v>7</v>
      </c>
    </row>
    <row r="109" spans="2:9" ht="15" customHeight="1">
      <c r="E109" s="858" t="s">
        <v>2543</v>
      </c>
      <c r="F109" s="885" t="s">
        <v>2544</v>
      </c>
      <c r="G109" s="850">
        <v>4000</v>
      </c>
    </row>
    <row r="110" spans="2:9" ht="15" customHeight="1">
      <c r="E110" s="858" t="s">
        <v>2582</v>
      </c>
      <c r="F110" s="885" t="s">
        <v>2544</v>
      </c>
      <c r="G110" s="898">
        <f>G29</f>
        <v>117.35</v>
      </c>
    </row>
    <row r="111" spans="2:9" ht="15" customHeight="1">
      <c r="E111" s="890" t="s">
        <v>2583</v>
      </c>
      <c r="F111" s="820"/>
      <c r="G111" s="895">
        <f>G108*G109*G110</f>
        <v>3285800</v>
      </c>
    </row>
    <row r="112" spans="2:9" ht="15" customHeight="1">
      <c r="C112" s="851"/>
      <c r="G112" s="886"/>
    </row>
    <row r="113" spans="2:7" ht="15" customHeight="1">
      <c r="E113" s="858" t="s">
        <v>2584</v>
      </c>
      <c r="G113" s="886">
        <f>COUNTIFS(L87:L94,"(i)")</f>
        <v>6</v>
      </c>
    </row>
    <row r="114" spans="2:7" ht="15" customHeight="1">
      <c r="E114" s="858" t="s">
        <v>2543</v>
      </c>
      <c r="F114" s="885" t="s">
        <v>2544</v>
      </c>
      <c r="G114" s="896">
        <v>4000</v>
      </c>
    </row>
    <row r="115" spans="2:7" ht="15" customHeight="1">
      <c r="E115" s="890" t="s">
        <v>2585</v>
      </c>
      <c r="F115" s="820"/>
      <c r="G115" s="895">
        <f>G110*G113*G114</f>
        <v>2816399.9999999995</v>
      </c>
    </row>
    <row r="116" spans="2:7" ht="15" customHeight="1"/>
    <row r="117" spans="2:7" ht="15" customHeight="1">
      <c r="C117" s="854" t="s">
        <v>2586</v>
      </c>
    </row>
    <row r="118" spans="2:7" ht="15" customHeight="1">
      <c r="C118" s="851" t="s">
        <v>2587</v>
      </c>
      <c r="G118" s="817"/>
    </row>
    <row r="119" spans="2:7" ht="15" customHeight="1">
      <c r="C119" s="851" t="s">
        <v>2588</v>
      </c>
      <c r="G119" s="817"/>
    </row>
    <row r="120" spans="2:7" ht="15" customHeight="1">
      <c r="C120" s="851" t="s">
        <v>2589</v>
      </c>
      <c r="G120" s="817" t="s">
        <v>860</v>
      </c>
    </row>
    <row r="121" spans="2:7">
      <c r="C121" s="851" t="s">
        <v>2590</v>
      </c>
      <c r="G121" s="817" t="s">
        <v>860</v>
      </c>
    </row>
    <row r="123" spans="2:7">
      <c r="B123" s="852"/>
      <c r="C123" s="851"/>
      <c r="E123" s="858" t="s">
        <v>2574</v>
      </c>
      <c r="G123" s="853" t="b">
        <f>COUNTIFS(G118:G121,"Yes")&gt;=1</f>
        <v>1</v>
      </c>
    </row>
    <row r="124" spans="2:7">
      <c r="E124" s="851"/>
    </row>
    <row r="125" spans="2:7" ht="14.4">
      <c r="E125" s="858" t="s">
        <v>2582</v>
      </c>
      <c r="F125" s="885" t="s">
        <v>2544</v>
      </c>
      <c r="G125" s="886">
        <f>G29</f>
        <v>117.35</v>
      </c>
    </row>
    <row r="126" spans="2:7" ht="14.4">
      <c r="E126" s="858" t="s">
        <v>2543</v>
      </c>
      <c r="F126" s="885" t="s">
        <v>2544</v>
      </c>
      <c r="G126" s="896">
        <v>25000</v>
      </c>
    </row>
    <row r="127" spans="2:7">
      <c r="E127" s="890" t="s">
        <v>2591</v>
      </c>
      <c r="F127" s="820"/>
      <c r="G127" s="895">
        <f>G123*G126*G110</f>
        <v>2933750</v>
      </c>
    </row>
    <row r="128" spans="2:7">
      <c r="C128" s="851"/>
      <c r="E128" s="851"/>
    </row>
    <row r="129" spans="2:9">
      <c r="E129" s="890" t="s">
        <v>2592</v>
      </c>
      <c r="G129" s="895">
        <f>G127+G115+G111</f>
        <v>9035950</v>
      </c>
    </row>
    <row r="131" spans="2:9">
      <c r="B131" s="840" t="s">
        <v>1698</v>
      </c>
      <c r="C131" s="841"/>
      <c r="D131" s="841"/>
      <c r="E131" s="841"/>
      <c r="F131" s="841"/>
      <c r="G131" s="841"/>
      <c r="H131" s="841"/>
      <c r="I131" s="842"/>
    </row>
    <row r="133" spans="2:9">
      <c r="C133" s="2600" t="s">
        <v>2593</v>
      </c>
      <c r="D133" s="2600"/>
      <c r="E133" s="2600"/>
      <c r="F133" s="2600"/>
    </row>
    <row r="134" spans="2:9">
      <c r="C134" s="2600"/>
      <c r="D134" s="2600"/>
      <c r="E134" s="2600"/>
      <c r="F134" s="2600"/>
      <c r="G134" s="817" t="s">
        <v>860</v>
      </c>
    </row>
    <row r="135" spans="2:9" ht="14.25" customHeight="1"/>
    <row r="136" spans="2:9">
      <c r="C136" s="818" t="s">
        <v>2594</v>
      </c>
      <c r="G136" s="2602" t="s">
        <v>2825</v>
      </c>
      <c r="H136" s="2602"/>
    </row>
    <row r="137" spans="2:9">
      <c r="G137" s="2602"/>
      <c r="H137" s="2602"/>
    </row>
    <row r="138" spans="2:9">
      <c r="G138" s="2603"/>
      <c r="H138" s="2603"/>
    </row>
    <row r="140" spans="2:9">
      <c r="C140" s="2600" t="s">
        <v>2595</v>
      </c>
      <c r="D140" s="2600"/>
      <c r="E140" s="2600"/>
      <c r="F140" s="2600"/>
    </row>
    <row r="141" spans="2:9">
      <c r="C141" s="2600"/>
      <c r="D141" s="2600"/>
      <c r="E141" s="2600"/>
      <c r="F141" s="2600"/>
      <c r="G141" s="817" t="s">
        <v>860</v>
      </c>
    </row>
    <row r="142" spans="2:9">
      <c r="C142" s="2600"/>
      <c r="D142" s="2600"/>
      <c r="E142" s="2600"/>
      <c r="F142" s="2600"/>
    </row>
    <row r="144" spans="2:9">
      <c r="C144" s="2600" t="s">
        <v>2596</v>
      </c>
      <c r="D144" s="2600"/>
      <c r="E144" s="2600"/>
      <c r="F144" s="2600"/>
    </row>
    <row r="145" spans="2:9">
      <c r="C145" s="2600"/>
      <c r="D145" s="2600"/>
      <c r="E145" s="2600"/>
      <c r="F145" s="2600"/>
      <c r="G145" s="817"/>
    </row>
    <row r="146" spans="2:9">
      <c r="C146" s="2600"/>
      <c r="D146" s="2600"/>
      <c r="E146" s="2600"/>
      <c r="F146" s="2600"/>
    </row>
    <row r="147" spans="2:9">
      <c r="C147" s="2600"/>
      <c r="D147" s="2600"/>
      <c r="E147" s="2600"/>
      <c r="F147" s="2600"/>
    </row>
    <row r="149" spans="2:9">
      <c r="B149" s="840" t="s">
        <v>2597</v>
      </c>
      <c r="C149" s="841"/>
      <c r="D149" s="841"/>
      <c r="E149" s="841"/>
      <c r="F149" s="841"/>
      <c r="G149" s="841"/>
      <c r="H149" s="841"/>
      <c r="I149" s="842"/>
    </row>
    <row r="151" spans="2:9">
      <c r="E151" s="858" t="s">
        <v>945</v>
      </c>
      <c r="G151" s="818" t="str">
        <f>IF(Application!T189="","",Application!T189)</f>
        <v>San Diego</v>
      </c>
    </row>
    <row r="152" spans="2:9">
      <c r="E152" s="858"/>
      <c r="G152" s="852"/>
    </row>
    <row r="153" spans="2:9">
      <c r="E153" s="858" t="str">
        <f>"2-Bedroom "&amp;G151&amp;" County Basis Limit"</f>
        <v>2-Bedroom San Diego County Basis Limit</v>
      </c>
      <c r="G153" s="852">
        <f>Application!R997</f>
        <v>545600</v>
      </c>
    </row>
    <row r="154" spans="2:9">
      <c r="E154" s="858" t="s">
        <v>2598</v>
      </c>
      <c r="G154" s="852">
        <f>MEDIAN((Application!CU160:CU217))</f>
        <v>560000</v>
      </c>
    </row>
    <row r="155" spans="2:9">
      <c r="D155" s="820"/>
      <c r="E155" s="890" t="s">
        <v>2599</v>
      </c>
      <c r="F155" s="906"/>
      <c r="G155" s="907">
        <f>((G153-G154)/G154)*0.25</f>
        <v>-6.4285714285714285E-3</v>
      </c>
      <c r="H155" s="816"/>
      <c r="I155" s="816"/>
    </row>
    <row r="156" spans="2:9">
      <c r="D156" s="819"/>
      <c r="E156" s="819"/>
    </row>
    <row r="157" spans="2:9">
      <c r="B157" s="840" t="s">
        <v>2600</v>
      </c>
      <c r="C157" s="841"/>
      <c r="D157" s="841"/>
      <c r="E157" s="841"/>
      <c r="F157" s="841"/>
      <c r="G157" s="841"/>
      <c r="H157" s="841"/>
      <c r="I157" s="842"/>
    </row>
    <row r="159" spans="2:9">
      <c r="E159" s="858" t="s">
        <v>2546</v>
      </c>
      <c r="G159" s="818" t="b">
        <f>G37</f>
        <v>0</v>
      </c>
    </row>
    <row r="160" spans="2:9">
      <c r="C160" s="2595" t="s">
        <v>2601</v>
      </c>
      <c r="D160" s="2595"/>
      <c r="E160" s="2595"/>
      <c r="F160" s="2595"/>
    </row>
    <row r="161" spans="2:7">
      <c r="B161" s="819"/>
      <c r="C161" s="2595"/>
      <c r="D161" s="2595"/>
      <c r="E161" s="2595"/>
      <c r="F161" s="2595"/>
      <c r="G161" s="817"/>
    </row>
    <row r="162" spans="2:7">
      <c r="B162" s="819"/>
      <c r="C162" s="819"/>
      <c r="D162" s="819"/>
      <c r="E162" s="819"/>
      <c r="F162" s="819"/>
    </row>
    <row r="163" spans="2:7">
      <c r="E163" s="858" t="s">
        <v>2602</v>
      </c>
      <c r="G163" s="938"/>
    </row>
    <row r="165" spans="2:7">
      <c r="E165" s="858" t="s">
        <v>2603</v>
      </c>
      <c r="G165" s="937">
        <f>IF(I9=0,0,G163/I9)</f>
        <v>0</v>
      </c>
    </row>
    <row r="166" spans="2:7">
      <c r="E166" s="858" t="s">
        <v>2604</v>
      </c>
      <c r="G166" s="935">
        <f>I9*0.15</f>
        <v>2990799</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3" zoomScale="70" zoomScaleNormal="70" workbookViewId="0">
      <selection activeCell="J40" sqref="J40"/>
    </sheetView>
  </sheetViews>
  <sheetFormatPr defaultColWidth="9.33203125" defaultRowHeight="13.8" zeroHeight="1"/>
  <cols>
    <col min="1" max="2" width="15.6640625" style="187" customWidth="1"/>
    <col min="3" max="3" width="11" style="187" customWidth="1"/>
    <col min="4" max="4" width="15.6640625" style="187" customWidth="1"/>
    <col min="5" max="5" width="3.6640625" style="187" customWidth="1"/>
    <col min="6" max="7" width="15.6640625" style="187" customWidth="1"/>
    <col min="8" max="8" width="3.6640625" style="187" customWidth="1"/>
    <col min="9" max="10" width="15.6640625" style="187" customWidth="1"/>
    <col min="11" max="11" width="3.33203125" style="187" customWidth="1"/>
    <col min="12" max="17" width="15.6640625" style="187" customWidth="1"/>
    <col min="18" max="16384" width="9.33203125" style="187"/>
  </cols>
  <sheetData>
    <row r="1" spans="1:12">
      <c r="A1" s="2630" t="s">
        <v>2605</v>
      </c>
      <c r="B1" s="2630"/>
      <c r="C1" s="2630"/>
      <c r="D1" s="2630"/>
      <c r="E1" s="2630"/>
      <c r="F1" s="2630"/>
      <c r="G1" s="2630"/>
      <c r="H1" s="2630"/>
      <c r="I1" s="2630"/>
      <c r="J1" s="2630"/>
      <c r="K1" s="114"/>
      <c r="L1" s="114"/>
    </row>
    <row r="2" spans="1:12">
      <c r="A2" s="118"/>
      <c r="B2" s="118"/>
      <c r="C2" s="118"/>
      <c r="D2" s="118"/>
      <c r="E2" s="118"/>
      <c r="F2" s="118"/>
      <c r="G2" s="118"/>
      <c r="H2" s="118"/>
      <c r="I2" s="118"/>
      <c r="J2" s="118"/>
    </row>
    <row r="3" spans="1:12" ht="83.4">
      <c r="A3" s="292" t="s">
        <v>2606</v>
      </c>
      <c r="B3" s="292" t="s">
        <v>2607</v>
      </c>
      <c r="C3" s="292" t="s">
        <v>2608</v>
      </c>
      <c r="D3" s="917" t="s">
        <v>2609</v>
      </c>
      <c r="E3" s="114"/>
      <c r="F3" s="917" t="s">
        <v>2610</v>
      </c>
      <c r="G3" s="292" t="s">
        <v>2611</v>
      </c>
      <c r="H3" s="293"/>
      <c r="I3" s="292" t="s">
        <v>2612</v>
      </c>
      <c r="J3" s="292" t="s">
        <v>2613</v>
      </c>
      <c r="K3" s="114"/>
      <c r="L3" s="188"/>
    </row>
    <row r="4" spans="1:12">
      <c r="A4" s="294" t="str">
        <f>Application!B726</f>
        <v>SRO/Studio</v>
      </c>
      <c r="B4" s="856">
        <f>Application!G726</f>
        <v>2</v>
      </c>
      <c r="C4" s="931" t="s">
        <v>1007</v>
      </c>
      <c r="D4" s="294">
        <f>Application!O726</f>
        <v>897</v>
      </c>
      <c r="E4" s="295"/>
      <c r="F4" s="857">
        <v>1229</v>
      </c>
      <c r="G4" s="294">
        <f>F4*B4</f>
        <v>2458</v>
      </c>
      <c r="H4" s="295"/>
      <c r="I4" s="294">
        <f>IF(F4=0,"",MAX((F4-D4),0))</f>
        <v>332</v>
      </c>
      <c r="J4" s="294">
        <f t="shared" ref="J4:J27" si="0">IF(F4=0,"",(I4*B4))</f>
        <v>664</v>
      </c>
      <c r="K4" s="114"/>
      <c r="L4" s="188"/>
    </row>
    <row r="5" spans="1:12">
      <c r="A5" s="294" t="str">
        <f>Application!B727</f>
        <v>SRO/Studio</v>
      </c>
      <c r="B5" s="856">
        <f>Application!G727</f>
        <v>2</v>
      </c>
      <c r="C5" s="931"/>
      <c r="D5" s="294">
        <f>Application!O727</f>
        <v>1510</v>
      </c>
      <c r="E5" s="295"/>
      <c r="F5" s="857"/>
      <c r="G5" s="294">
        <f t="shared" ref="G5:G38" si="1">F5*B5</f>
        <v>0</v>
      </c>
      <c r="H5" s="295"/>
      <c r="I5" s="294" t="str">
        <f t="shared" ref="I5:I38" si="2">IF(F5=0,"",MAX((F5-D5),0))</f>
        <v/>
      </c>
      <c r="J5" s="294" t="str">
        <f t="shared" si="0"/>
        <v/>
      </c>
      <c r="K5" s="114"/>
      <c r="L5" s="188"/>
    </row>
    <row r="6" spans="1:12">
      <c r="A6" s="294" t="str">
        <f>Application!B728</f>
        <v>1 Bedroom</v>
      </c>
      <c r="B6" s="856">
        <f>Application!G728</f>
        <v>8</v>
      </c>
      <c r="C6" s="931" t="s">
        <v>1007</v>
      </c>
      <c r="D6" s="294">
        <f>Application!O728</f>
        <v>957</v>
      </c>
      <c r="E6" s="295"/>
      <c r="F6" s="857">
        <v>1363</v>
      </c>
      <c r="G6" s="294">
        <f t="shared" si="1"/>
        <v>10904</v>
      </c>
      <c r="H6" s="295"/>
      <c r="I6" s="294">
        <f t="shared" si="2"/>
        <v>406</v>
      </c>
      <c r="J6" s="294">
        <f t="shared" si="0"/>
        <v>3248</v>
      </c>
      <c r="K6" s="114"/>
      <c r="L6" s="188"/>
    </row>
    <row r="7" spans="1:12">
      <c r="A7" s="294" t="str">
        <f>Application!B729</f>
        <v>1 Bedroom</v>
      </c>
      <c r="B7" s="856">
        <f>Application!G729</f>
        <v>14</v>
      </c>
      <c r="C7" s="931"/>
      <c r="D7" s="294">
        <f>Application!O729</f>
        <v>1613</v>
      </c>
      <c r="E7" s="295"/>
      <c r="F7" s="857"/>
      <c r="G7" s="294">
        <f t="shared" si="1"/>
        <v>0</v>
      </c>
      <c r="H7" s="295"/>
      <c r="I7" s="294" t="str">
        <f t="shared" si="2"/>
        <v/>
      </c>
      <c r="J7" s="294" t="str">
        <f t="shared" si="0"/>
        <v/>
      </c>
      <c r="K7" s="114"/>
      <c r="L7" s="188"/>
    </row>
    <row r="8" spans="1:12">
      <c r="A8" s="294" t="str">
        <f>Application!B730</f>
        <v>1 Bedroom</v>
      </c>
      <c r="B8" s="856">
        <f>Application!G730</f>
        <v>23</v>
      </c>
      <c r="C8" s="931"/>
      <c r="D8" s="294">
        <f>Application!O730</f>
        <v>1941</v>
      </c>
      <c r="E8" s="295"/>
      <c r="F8" s="857"/>
      <c r="G8" s="294">
        <f t="shared" si="1"/>
        <v>0</v>
      </c>
      <c r="H8" s="295"/>
      <c r="I8" s="294" t="str">
        <f t="shared" si="2"/>
        <v/>
      </c>
      <c r="J8" s="294" t="str">
        <f t="shared" si="0"/>
        <v/>
      </c>
      <c r="K8" s="114"/>
      <c r="L8" s="188"/>
    </row>
    <row r="9" spans="1:12">
      <c r="A9" s="294" t="str">
        <f>Application!B731</f>
        <v>2 Bedrooms</v>
      </c>
      <c r="B9" s="856">
        <f>Application!G731</f>
        <v>10</v>
      </c>
      <c r="C9" s="931" t="s">
        <v>1007</v>
      </c>
      <c r="D9" s="294">
        <f>Application!O731</f>
        <v>1149</v>
      </c>
      <c r="E9" s="295"/>
      <c r="F9" s="857">
        <v>1763</v>
      </c>
      <c r="G9" s="294">
        <f t="shared" si="1"/>
        <v>17630</v>
      </c>
      <c r="H9" s="295"/>
      <c r="I9" s="294">
        <f t="shared" si="2"/>
        <v>614</v>
      </c>
      <c r="J9" s="294">
        <f t="shared" si="0"/>
        <v>6140</v>
      </c>
      <c r="K9" s="114"/>
      <c r="L9" s="188"/>
    </row>
    <row r="10" spans="1:12">
      <c r="A10" s="294" t="str">
        <f>Application!B732</f>
        <v>2 Bedrooms</v>
      </c>
      <c r="B10" s="856">
        <f>Application!G732</f>
        <v>9</v>
      </c>
      <c r="C10" s="931"/>
      <c r="D10" s="294">
        <f>Application!O732</f>
        <v>1936</v>
      </c>
      <c r="E10" s="295"/>
      <c r="F10" s="857"/>
      <c r="G10" s="294">
        <f t="shared" si="1"/>
        <v>0</v>
      </c>
      <c r="H10" s="295"/>
      <c r="I10" s="294" t="str">
        <f t="shared" si="2"/>
        <v/>
      </c>
      <c r="J10" s="294" t="str">
        <f t="shared" si="0"/>
        <v/>
      </c>
      <c r="K10" s="114"/>
      <c r="L10" s="188"/>
    </row>
    <row r="11" spans="1:12">
      <c r="A11" s="294" t="str">
        <f>Application!B733</f>
        <v>2 Bedrooms</v>
      </c>
      <c r="B11" s="856">
        <f>Application!G733</f>
        <v>6</v>
      </c>
      <c r="C11" s="931"/>
      <c r="D11" s="294">
        <f>Application!O733</f>
        <v>2330</v>
      </c>
      <c r="E11" s="295"/>
      <c r="F11" s="857"/>
      <c r="G11" s="294">
        <f t="shared" si="1"/>
        <v>0</v>
      </c>
      <c r="H11" s="295"/>
      <c r="I11" s="294" t="str">
        <f t="shared" si="2"/>
        <v/>
      </c>
      <c r="J11" s="294" t="str">
        <f t="shared" si="0"/>
        <v/>
      </c>
      <c r="K11" s="114"/>
      <c r="L11" s="188"/>
    </row>
    <row r="12" spans="1:12">
      <c r="A12" s="294" t="str">
        <f>Application!B734</f>
        <v>3 Bedrooms</v>
      </c>
      <c r="B12" s="856">
        <f>Application!G734</f>
        <v>10</v>
      </c>
      <c r="C12" s="931" t="s">
        <v>1007</v>
      </c>
      <c r="D12" s="294">
        <f>Application!O734</f>
        <v>1316</v>
      </c>
      <c r="E12" s="295"/>
      <c r="F12" s="857">
        <v>2480</v>
      </c>
      <c r="G12" s="294">
        <f t="shared" si="1"/>
        <v>24800</v>
      </c>
      <c r="H12" s="295"/>
      <c r="I12" s="294">
        <f t="shared" si="2"/>
        <v>1164</v>
      </c>
      <c r="J12" s="294">
        <f t="shared" si="0"/>
        <v>11640</v>
      </c>
      <c r="K12" s="114"/>
      <c r="L12" s="188"/>
    </row>
    <row r="13" spans="1:12">
      <c r="A13" s="294" t="str">
        <f>Application!B735</f>
        <v>3 Bedrooms</v>
      </c>
      <c r="B13" s="856">
        <f>Application!G735</f>
        <v>5</v>
      </c>
      <c r="C13" s="931"/>
      <c r="D13" s="294">
        <f>Application!O735</f>
        <v>2225</v>
      </c>
      <c r="E13" s="295"/>
      <c r="F13" s="857"/>
      <c r="G13" s="294">
        <f t="shared" si="1"/>
        <v>0</v>
      </c>
      <c r="H13" s="295"/>
      <c r="I13" s="294" t="str">
        <f t="shared" si="2"/>
        <v/>
      </c>
      <c r="J13" s="294" t="str">
        <f t="shared" si="0"/>
        <v/>
      </c>
      <c r="K13" s="114"/>
      <c r="L13" s="188"/>
    </row>
    <row r="14" spans="1:12">
      <c r="A14" s="294" t="str">
        <f>Application!B736</f>
        <v>3 Bedrooms</v>
      </c>
      <c r="B14" s="856">
        <f>Application!G736</f>
        <v>10</v>
      </c>
      <c r="C14" s="931"/>
      <c r="D14" s="294">
        <f>Application!O736</f>
        <v>2680</v>
      </c>
      <c r="E14" s="295"/>
      <c r="F14" s="857"/>
      <c r="G14" s="294">
        <f t="shared" si="1"/>
        <v>0</v>
      </c>
      <c r="H14" s="295"/>
      <c r="I14" s="294" t="str">
        <f t="shared" si="2"/>
        <v/>
      </c>
      <c r="J14" s="294" t="str">
        <f t="shared" si="0"/>
        <v/>
      </c>
      <c r="K14" s="114"/>
      <c r="L14" s="188"/>
    </row>
    <row r="15" spans="1:12">
      <c r="A15" s="294">
        <f>Application!B737</f>
        <v>0</v>
      </c>
      <c r="B15" s="856">
        <f>Application!G737</f>
        <v>0</v>
      </c>
      <c r="C15" s="931"/>
      <c r="D15" s="294">
        <f>Application!O737</f>
        <v>0</v>
      </c>
      <c r="E15" s="295"/>
      <c r="F15" s="857"/>
      <c r="G15" s="294">
        <f t="shared" si="1"/>
        <v>0</v>
      </c>
      <c r="H15" s="295"/>
      <c r="I15" s="294" t="str">
        <f t="shared" si="2"/>
        <v/>
      </c>
      <c r="J15" s="294" t="str">
        <f t="shared" si="0"/>
        <v/>
      </c>
      <c r="K15" s="114"/>
      <c r="L15" s="188"/>
    </row>
    <row r="16" spans="1:12">
      <c r="A16" s="294">
        <f>Application!B738</f>
        <v>0</v>
      </c>
      <c r="B16" s="856">
        <f>Application!G738</f>
        <v>0</v>
      </c>
      <c r="C16" s="931"/>
      <c r="D16" s="294">
        <f>Application!O738</f>
        <v>0</v>
      </c>
      <c r="E16" s="295"/>
      <c r="F16" s="857"/>
      <c r="G16" s="294">
        <f t="shared" si="1"/>
        <v>0</v>
      </c>
      <c r="H16" s="295"/>
      <c r="I16" s="294" t="str">
        <f t="shared" si="2"/>
        <v/>
      </c>
      <c r="J16" s="294" t="str">
        <f t="shared" si="0"/>
        <v/>
      </c>
      <c r="K16" s="114"/>
      <c r="L16" s="188"/>
    </row>
    <row r="17" spans="1:12">
      <c r="A17" s="294">
        <f>Application!B739</f>
        <v>0</v>
      </c>
      <c r="B17" s="856">
        <f>Application!G739</f>
        <v>0</v>
      </c>
      <c r="C17" s="931"/>
      <c r="D17" s="294">
        <f>Application!O739</f>
        <v>0</v>
      </c>
      <c r="E17" s="295"/>
      <c r="F17" s="857"/>
      <c r="G17" s="294">
        <f t="shared" si="1"/>
        <v>0</v>
      </c>
      <c r="H17" s="295"/>
      <c r="I17" s="294" t="str">
        <f t="shared" si="2"/>
        <v/>
      </c>
      <c r="J17" s="294" t="str">
        <f t="shared" si="0"/>
        <v/>
      </c>
      <c r="K17" s="114"/>
      <c r="L17" s="188"/>
    </row>
    <row r="18" spans="1:12">
      <c r="A18" s="294">
        <f>Application!B740</f>
        <v>0</v>
      </c>
      <c r="B18" s="856">
        <f>Application!G740</f>
        <v>0</v>
      </c>
      <c r="C18" s="931"/>
      <c r="D18" s="294">
        <f>Application!O740</f>
        <v>0</v>
      </c>
      <c r="E18" s="295"/>
      <c r="F18" s="857"/>
      <c r="G18" s="294">
        <f t="shared" si="1"/>
        <v>0</v>
      </c>
      <c r="H18" s="295"/>
      <c r="I18" s="294" t="str">
        <f t="shared" si="2"/>
        <v/>
      </c>
      <c r="J18" s="294" t="str">
        <f t="shared" si="0"/>
        <v/>
      </c>
      <c r="K18" s="114"/>
      <c r="L18" s="188"/>
    </row>
    <row r="19" spans="1:12">
      <c r="A19" s="294">
        <f>Application!B741</f>
        <v>0</v>
      </c>
      <c r="B19" s="856">
        <f>Application!G741</f>
        <v>0</v>
      </c>
      <c r="C19" s="931"/>
      <c r="D19" s="294">
        <f>Application!O741</f>
        <v>0</v>
      </c>
      <c r="E19" s="295"/>
      <c r="F19" s="857"/>
      <c r="G19" s="294">
        <f t="shared" si="1"/>
        <v>0</v>
      </c>
      <c r="H19" s="295"/>
      <c r="I19" s="294" t="str">
        <f t="shared" si="2"/>
        <v/>
      </c>
      <c r="J19" s="294" t="str">
        <f t="shared" si="0"/>
        <v/>
      </c>
      <c r="K19" s="114"/>
      <c r="L19" s="188"/>
    </row>
    <row r="20" spans="1:12">
      <c r="A20" s="294">
        <f>Application!B742</f>
        <v>0</v>
      </c>
      <c r="B20" s="856">
        <f>Application!G742</f>
        <v>0</v>
      </c>
      <c r="C20" s="931"/>
      <c r="D20" s="294">
        <f>Application!O742</f>
        <v>0</v>
      </c>
      <c r="E20" s="295"/>
      <c r="F20" s="857"/>
      <c r="G20" s="294">
        <f t="shared" si="1"/>
        <v>0</v>
      </c>
      <c r="H20" s="295"/>
      <c r="I20" s="294" t="str">
        <f t="shared" si="2"/>
        <v/>
      </c>
      <c r="J20" s="294" t="str">
        <f t="shared" si="0"/>
        <v/>
      </c>
      <c r="K20" s="114"/>
      <c r="L20" s="188"/>
    </row>
    <row r="21" spans="1:12">
      <c r="A21" s="294">
        <f>Application!B743</f>
        <v>0</v>
      </c>
      <c r="B21" s="856">
        <f>Application!G743</f>
        <v>0</v>
      </c>
      <c r="C21" s="931"/>
      <c r="D21" s="294">
        <f>Application!O743</f>
        <v>0</v>
      </c>
      <c r="E21" s="295"/>
      <c r="F21" s="857"/>
      <c r="G21" s="294">
        <f t="shared" si="1"/>
        <v>0</v>
      </c>
      <c r="H21" s="295"/>
      <c r="I21" s="294" t="str">
        <f t="shared" si="2"/>
        <v/>
      </c>
      <c r="J21" s="294" t="str">
        <f t="shared" si="0"/>
        <v/>
      </c>
      <c r="K21" s="114"/>
      <c r="L21" s="188"/>
    </row>
    <row r="22" spans="1:12">
      <c r="A22" s="294">
        <f>Application!B744</f>
        <v>0</v>
      </c>
      <c r="B22" s="856">
        <f>Application!G744</f>
        <v>0</v>
      </c>
      <c r="C22" s="931"/>
      <c r="D22" s="294">
        <f>Application!O744</f>
        <v>0</v>
      </c>
      <c r="E22" s="295"/>
      <c r="F22" s="857"/>
      <c r="G22" s="294">
        <f t="shared" si="1"/>
        <v>0</v>
      </c>
      <c r="H22" s="295"/>
      <c r="I22" s="294" t="str">
        <f t="shared" si="2"/>
        <v/>
      </c>
      <c r="J22" s="294" t="str">
        <f t="shared" si="0"/>
        <v/>
      </c>
      <c r="K22" s="114"/>
      <c r="L22" s="188"/>
    </row>
    <row r="23" spans="1:12">
      <c r="A23" s="294">
        <f>Application!B745</f>
        <v>0</v>
      </c>
      <c r="B23" s="856">
        <f>Application!G745</f>
        <v>0</v>
      </c>
      <c r="C23" s="931"/>
      <c r="D23" s="294">
        <f>Application!O745</f>
        <v>0</v>
      </c>
      <c r="E23" s="295"/>
      <c r="F23" s="857"/>
      <c r="G23" s="294">
        <f t="shared" si="1"/>
        <v>0</v>
      </c>
      <c r="H23" s="295"/>
      <c r="I23" s="294" t="str">
        <f t="shared" si="2"/>
        <v/>
      </c>
      <c r="J23" s="294" t="str">
        <f t="shared" si="0"/>
        <v/>
      </c>
      <c r="K23" s="114"/>
      <c r="L23" s="188"/>
    </row>
    <row r="24" spans="1:12">
      <c r="A24" s="294">
        <f>Application!B746</f>
        <v>0</v>
      </c>
      <c r="B24" s="856">
        <f>Application!G746</f>
        <v>0</v>
      </c>
      <c r="C24" s="931"/>
      <c r="D24" s="294">
        <f>Application!O746</f>
        <v>0</v>
      </c>
      <c r="E24" s="295"/>
      <c r="F24" s="857"/>
      <c r="G24" s="294">
        <f t="shared" si="1"/>
        <v>0</v>
      </c>
      <c r="H24" s="295"/>
      <c r="I24" s="294" t="str">
        <f t="shared" si="2"/>
        <v/>
      </c>
      <c r="J24" s="294" t="str">
        <f t="shared" si="0"/>
        <v/>
      </c>
      <c r="K24" s="114"/>
      <c r="L24" s="188"/>
    </row>
    <row r="25" spans="1:12">
      <c r="A25" s="294">
        <f>Application!B747</f>
        <v>0</v>
      </c>
      <c r="B25" s="856">
        <f>Application!G747</f>
        <v>0</v>
      </c>
      <c r="C25" s="931"/>
      <c r="D25" s="294">
        <f>Application!O747</f>
        <v>0</v>
      </c>
      <c r="E25" s="295"/>
      <c r="F25" s="857"/>
      <c r="G25" s="294">
        <f t="shared" si="1"/>
        <v>0</v>
      </c>
      <c r="H25" s="295"/>
      <c r="I25" s="294" t="str">
        <f t="shared" si="2"/>
        <v/>
      </c>
      <c r="J25" s="294" t="str">
        <f t="shared" si="0"/>
        <v/>
      </c>
      <c r="K25" s="114"/>
      <c r="L25" s="188"/>
    </row>
    <row r="26" spans="1:12">
      <c r="A26" s="294">
        <f>Application!B748</f>
        <v>0</v>
      </c>
      <c r="B26" s="856">
        <f>Application!G748</f>
        <v>0</v>
      </c>
      <c r="C26" s="931"/>
      <c r="D26" s="294">
        <f>Application!O748</f>
        <v>0</v>
      </c>
      <c r="E26" s="295"/>
      <c r="F26" s="857"/>
      <c r="G26" s="294">
        <f t="shared" si="1"/>
        <v>0</v>
      </c>
      <c r="H26" s="295"/>
      <c r="I26" s="294" t="str">
        <f t="shared" si="2"/>
        <v/>
      </c>
      <c r="J26" s="294" t="str">
        <f t="shared" si="0"/>
        <v/>
      </c>
      <c r="K26" s="114"/>
      <c r="L26" s="188"/>
    </row>
    <row r="27" spans="1:12">
      <c r="A27" s="294">
        <f>Application!B749</f>
        <v>0</v>
      </c>
      <c r="B27" s="856">
        <f>Application!G749</f>
        <v>0</v>
      </c>
      <c r="C27" s="931"/>
      <c r="D27" s="294">
        <f>Application!O749</f>
        <v>0</v>
      </c>
      <c r="E27" s="295"/>
      <c r="F27" s="857"/>
      <c r="G27" s="294">
        <f t="shared" si="1"/>
        <v>0</v>
      </c>
      <c r="H27" s="295"/>
      <c r="I27" s="294" t="str">
        <f t="shared" si="2"/>
        <v/>
      </c>
      <c r="J27" s="294" t="str">
        <f t="shared" si="0"/>
        <v/>
      </c>
      <c r="K27" s="114"/>
      <c r="L27" s="188"/>
    </row>
    <row r="28" spans="1:12">
      <c r="A28" s="294">
        <f>Application!B750</f>
        <v>0</v>
      </c>
      <c r="B28" s="856">
        <f>Application!G750</f>
        <v>0</v>
      </c>
      <c r="C28" s="931"/>
      <c r="D28" s="294">
        <f>Application!O750</f>
        <v>0</v>
      </c>
      <c r="E28" s="295"/>
      <c r="F28" s="857"/>
      <c r="G28" s="294">
        <f t="shared" si="1"/>
        <v>0</v>
      </c>
      <c r="H28" s="295"/>
      <c r="I28" s="294" t="str">
        <f t="shared" si="2"/>
        <v/>
      </c>
      <c r="J28" s="294" t="str">
        <f t="shared" ref="J28:J37" si="3">IF(F28=0,"",(I28*B28))</f>
        <v/>
      </c>
      <c r="K28" s="114"/>
      <c r="L28" s="188"/>
    </row>
    <row r="29" spans="1:12">
      <c r="A29" s="294">
        <f>Application!B751</f>
        <v>0</v>
      </c>
      <c r="B29" s="856">
        <f>Application!G751</f>
        <v>0</v>
      </c>
      <c r="C29" s="931"/>
      <c r="D29" s="294">
        <f>Application!O751</f>
        <v>0</v>
      </c>
      <c r="E29" s="295"/>
      <c r="F29" s="857"/>
      <c r="G29" s="294">
        <f t="shared" si="1"/>
        <v>0</v>
      </c>
      <c r="H29" s="295"/>
      <c r="I29" s="294" t="str">
        <f t="shared" si="2"/>
        <v/>
      </c>
      <c r="J29" s="294" t="str">
        <f t="shared" si="3"/>
        <v/>
      </c>
      <c r="K29" s="114"/>
      <c r="L29" s="188"/>
    </row>
    <row r="30" spans="1:12">
      <c r="A30" s="294">
        <f>Application!B752</f>
        <v>0</v>
      </c>
      <c r="B30" s="856">
        <f>Application!G752</f>
        <v>0</v>
      </c>
      <c r="C30" s="931"/>
      <c r="D30" s="294">
        <f>Application!O752</f>
        <v>0</v>
      </c>
      <c r="E30" s="295"/>
      <c r="F30" s="857"/>
      <c r="G30" s="294">
        <f t="shared" si="1"/>
        <v>0</v>
      </c>
      <c r="H30" s="295"/>
      <c r="I30" s="294" t="str">
        <f t="shared" si="2"/>
        <v/>
      </c>
      <c r="J30" s="294" t="str">
        <f t="shared" si="3"/>
        <v/>
      </c>
      <c r="K30" s="114"/>
      <c r="L30" s="188"/>
    </row>
    <row r="31" spans="1:12">
      <c r="A31" s="294">
        <f>Application!B753</f>
        <v>0</v>
      </c>
      <c r="B31" s="856">
        <f>Application!G753</f>
        <v>0</v>
      </c>
      <c r="C31" s="931"/>
      <c r="D31" s="294">
        <f>Application!O753</f>
        <v>0</v>
      </c>
      <c r="E31" s="295"/>
      <c r="F31" s="857"/>
      <c r="G31" s="294">
        <f t="shared" si="1"/>
        <v>0</v>
      </c>
      <c r="H31" s="295"/>
      <c r="I31" s="294" t="str">
        <f t="shared" si="2"/>
        <v/>
      </c>
      <c r="J31" s="294" t="str">
        <f t="shared" si="3"/>
        <v/>
      </c>
      <c r="K31" s="114"/>
      <c r="L31" s="188"/>
    </row>
    <row r="32" spans="1:12">
      <c r="A32" s="294">
        <f>Application!B754</f>
        <v>0</v>
      </c>
      <c r="B32" s="856">
        <f>Application!G754</f>
        <v>0</v>
      </c>
      <c r="C32" s="931"/>
      <c r="D32" s="294">
        <f>Application!O754</f>
        <v>0</v>
      </c>
      <c r="E32" s="295"/>
      <c r="F32" s="857"/>
      <c r="G32" s="294">
        <f t="shared" si="1"/>
        <v>0</v>
      </c>
      <c r="H32" s="295"/>
      <c r="I32" s="294" t="str">
        <f t="shared" si="2"/>
        <v/>
      </c>
      <c r="J32" s="294" t="str">
        <f t="shared" si="3"/>
        <v/>
      </c>
      <c r="K32" s="114"/>
      <c r="L32" s="188"/>
    </row>
    <row r="33" spans="1:12">
      <c r="A33" s="294">
        <f>Application!B755</f>
        <v>0</v>
      </c>
      <c r="B33" s="856">
        <f>Application!G755</f>
        <v>0</v>
      </c>
      <c r="C33" s="931"/>
      <c r="D33" s="294">
        <f>Application!O755</f>
        <v>0</v>
      </c>
      <c r="E33" s="295"/>
      <c r="F33" s="857"/>
      <c r="G33" s="294">
        <f t="shared" si="1"/>
        <v>0</v>
      </c>
      <c r="H33" s="295"/>
      <c r="I33" s="294" t="str">
        <f t="shared" si="2"/>
        <v/>
      </c>
      <c r="J33" s="294" t="str">
        <f t="shared" si="3"/>
        <v/>
      </c>
      <c r="K33" s="114"/>
      <c r="L33" s="188"/>
    </row>
    <row r="34" spans="1:12">
      <c r="A34" s="294">
        <f>Application!B756</f>
        <v>0</v>
      </c>
      <c r="B34" s="856">
        <f>Application!G756</f>
        <v>0</v>
      </c>
      <c r="C34" s="931"/>
      <c r="D34" s="294">
        <f>Application!O756</f>
        <v>0</v>
      </c>
      <c r="E34" s="295"/>
      <c r="F34" s="857"/>
      <c r="G34" s="294">
        <f t="shared" si="1"/>
        <v>0</v>
      </c>
      <c r="H34" s="295"/>
      <c r="I34" s="294" t="str">
        <f t="shared" si="2"/>
        <v/>
      </c>
      <c r="J34" s="294" t="str">
        <f t="shared" si="3"/>
        <v/>
      </c>
      <c r="K34" s="114"/>
      <c r="L34" s="188"/>
    </row>
    <row r="35" spans="1:12">
      <c r="A35" s="294">
        <f>Application!B757</f>
        <v>0</v>
      </c>
      <c r="B35" s="856">
        <f>Application!G757</f>
        <v>0</v>
      </c>
      <c r="C35" s="931"/>
      <c r="D35" s="294">
        <f>Application!O757</f>
        <v>0</v>
      </c>
      <c r="E35" s="295"/>
      <c r="F35" s="857"/>
      <c r="G35" s="294">
        <f t="shared" si="1"/>
        <v>0</v>
      </c>
      <c r="H35" s="295"/>
      <c r="I35" s="294" t="str">
        <f t="shared" si="2"/>
        <v/>
      </c>
      <c r="J35" s="294" t="str">
        <f t="shared" si="3"/>
        <v/>
      </c>
      <c r="K35" s="114"/>
      <c r="L35" s="188"/>
    </row>
    <row r="36" spans="1:12">
      <c r="A36" s="294">
        <f>Application!B758</f>
        <v>0</v>
      </c>
      <c r="B36" s="856">
        <f>Application!G758</f>
        <v>0</v>
      </c>
      <c r="C36" s="931"/>
      <c r="D36" s="294">
        <f>Application!O758</f>
        <v>0</v>
      </c>
      <c r="E36" s="295"/>
      <c r="F36" s="857"/>
      <c r="G36" s="294">
        <f t="shared" si="1"/>
        <v>0</v>
      </c>
      <c r="H36" s="295"/>
      <c r="I36" s="294" t="str">
        <f t="shared" si="2"/>
        <v/>
      </c>
      <c r="J36" s="294" t="str">
        <f t="shared" si="3"/>
        <v/>
      </c>
      <c r="K36" s="114"/>
      <c r="L36" s="188"/>
    </row>
    <row r="37" spans="1:12">
      <c r="A37" s="294">
        <f>Application!B759</f>
        <v>0</v>
      </c>
      <c r="B37" s="856">
        <f>Application!G759</f>
        <v>0</v>
      </c>
      <c r="C37" s="931"/>
      <c r="D37" s="294">
        <f>Application!O759</f>
        <v>0</v>
      </c>
      <c r="E37" s="295"/>
      <c r="F37" s="857"/>
      <c r="G37" s="294">
        <f t="shared" si="1"/>
        <v>0</v>
      </c>
      <c r="H37" s="295"/>
      <c r="I37" s="294" t="str">
        <f t="shared" si="2"/>
        <v/>
      </c>
      <c r="J37" s="294" t="str">
        <f t="shared" si="3"/>
        <v/>
      </c>
      <c r="K37" s="114"/>
      <c r="L37" s="188"/>
    </row>
    <row r="38" spans="1:12">
      <c r="A38" s="294">
        <f>Application!B760</f>
        <v>0</v>
      </c>
      <c r="B38" s="856">
        <f>Application!G760</f>
        <v>0</v>
      </c>
      <c r="C38" s="931"/>
      <c r="D38" s="294">
        <f>Application!O760</f>
        <v>0</v>
      </c>
      <c r="E38" s="295"/>
      <c r="F38" s="857"/>
      <c r="G38" s="294">
        <f t="shared" si="1"/>
        <v>0</v>
      </c>
      <c r="H38" s="295"/>
      <c r="I38" s="294" t="str">
        <f t="shared" si="2"/>
        <v/>
      </c>
      <c r="J38" s="294" t="str">
        <f>IF(F38=0,"",(I38*B38))</f>
        <v/>
      </c>
      <c r="K38" s="114"/>
      <c r="L38" s="188"/>
    </row>
    <row r="39" spans="1:12">
      <c r="A39" s="114"/>
      <c r="B39" s="114"/>
      <c r="C39" s="114"/>
      <c r="D39" s="295"/>
      <c r="E39" s="295"/>
      <c r="F39" s="295"/>
      <c r="G39" s="295"/>
      <c r="H39" s="295"/>
      <c r="I39" s="295"/>
      <c r="J39" s="114"/>
      <c r="K39" s="114"/>
      <c r="L39" s="188"/>
    </row>
    <row r="40" spans="1:12">
      <c r="A40" s="296" t="s">
        <v>2614</v>
      </c>
      <c r="B40" s="297"/>
      <c r="C40" s="297"/>
      <c r="D40" s="298">
        <f>Application!O761</f>
        <v>173674</v>
      </c>
      <c r="E40" s="295"/>
      <c r="F40" s="295"/>
      <c r="G40" s="298">
        <f>SUM(G4:G38)*12</f>
        <v>669504</v>
      </c>
      <c r="H40" s="299"/>
      <c r="I40" s="297"/>
      <c r="J40" s="298">
        <f>SUM(J4:J38)*12</f>
        <v>260304</v>
      </c>
      <c r="K40" s="114"/>
      <c r="L40" s="189"/>
    </row>
    <row r="41" spans="1:12">
      <c r="A41" s="296"/>
      <c r="B41" s="297"/>
      <c r="C41" s="297"/>
      <c r="D41" s="299"/>
      <c r="E41" s="295"/>
      <c r="F41" s="295"/>
      <c r="G41" s="299"/>
      <c r="H41" s="299"/>
      <c r="I41" s="297"/>
      <c r="J41" s="299"/>
      <c r="K41" s="114"/>
      <c r="L41" s="189"/>
    </row>
    <row r="42" spans="1:12">
      <c r="A42" s="187" t="s">
        <v>2615</v>
      </c>
    </row>
    <row r="43" spans="1:12">
      <c r="A43" s="2631" t="s">
        <v>2616</v>
      </c>
      <c r="B43" s="2631"/>
      <c r="C43" s="2631"/>
      <c r="D43" s="2631"/>
      <c r="E43" s="2631"/>
      <c r="F43" s="2631"/>
      <c r="G43" s="2631"/>
      <c r="H43" s="2631"/>
      <c r="I43" s="2631"/>
      <c r="J43" s="2631"/>
    </row>
    <row r="44" spans="1:12">
      <c r="A44" s="2631"/>
      <c r="B44" s="2631"/>
      <c r="C44" s="2631"/>
      <c r="D44" s="2631"/>
      <c r="E44" s="2631"/>
      <c r="F44" s="2631"/>
      <c r="G44" s="2631"/>
      <c r="H44" s="2631"/>
      <c r="I44" s="2631"/>
      <c r="J44" s="2631"/>
    </row>
    <row r="45" spans="1:12">
      <c r="A45" s="2631" t="s">
        <v>2617</v>
      </c>
      <c r="B45" s="2631"/>
      <c r="C45" s="2631"/>
      <c r="D45" s="2631"/>
      <c r="E45" s="2631"/>
      <c r="F45" s="2631"/>
      <c r="G45" s="2631"/>
      <c r="H45" s="2631"/>
      <c r="I45" s="2631"/>
      <c r="J45" s="2631"/>
    </row>
    <row r="46" spans="1:12">
      <c r="A46" s="2631"/>
      <c r="B46" s="2631"/>
      <c r="C46" s="2631"/>
      <c r="D46" s="2631"/>
      <c r="E46" s="2631"/>
      <c r="F46" s="2631"/>
      <c r="G46" s="2631"/>
      <c r="H46" s="2631"/>
      <c r="I46" s="2631"/>
      <c r="J46" s="263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XFD79"/>
  <sheetViews>
    <sheetView topLeftCell="A33" workbookViewId="0">
      <selection activeCell="A62" sqref="A62"/>
    </sheetView>
  </sheetViews>
  <sheetFormatPr defaultColWidth="0" defaultRowHeight="13.2" zeroHeight="1"/>
  <cols>
    <col min="1" max="1" width="3.6640625" customWidth="1"/>
    <col min="2" max="2" width="30.5546875" customWidth="1"/>
    <col min="3" max="3" width="9.33203125" style="121"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6640625" hidden="1"/>
  </cols>
  <sheetData>
    <row r="1" spans="1:34" ht="17.399999999999999">
      <c r="A1" s="119" t="s">
        <v>2618</v>
      </c>
      <c r="B1" s="119"/>
    </row>
    <row r="2" spans="1:34"/>
    <row r="3" spans="1:34" ht="15.6">
      <c r="A3" s="120" t="s">
        <v>2619</v>
      </c>
      <c r="B3" s="120"/>
      <c r="C3" s="141" t="s">
        <v>2620</v>
      </c>
      <c r="D3" s="1060"/>
      <c r="E3" s="142" t="s">
        <v>2621</v>
      </c>
      <c r="F3" s="113"/>
      <c r="G3" s="142" t="s">
        <v>2622</v>
      </c>
      <c r="H3" s="113"/>
      <c r="I3" s="142" t="s">
        <v>2623</v>
      </c>
      <c r="J3" s="113"/>
      <c r="K3" s="142" t="s">
        <v>2624</v>
      </c>
      <c r="L3" s="113"/>
      <c r="M3" s="142" t="s">
        <v>2625</v>
      </c>
      <c r="N3" s="113"/>
      <c r="O3" s="142" t="s">
        <v>2626</v>
      </c>
      <c r="P3" s="113"/>
      <c r="Q3" s="142" t="s">
        <v>2627</v>
      </c>
      <c r="R3" s="113"/>
      <c r="S3" s="142" t="s">
        <v>2628</v>
      </c>
      <c r="T3" s="113"/>
      <c r="U3" s="142" t="s">
        <v>2629</v>
      </c>
      <c r="V3" s="113"/>
      <c r="W3" s="142" t="s">
        <v>2630</v>
      </c>
      <c r="X3" s="113"/>
      <c r="Y3" s="142" t="s">
        <v>2631</v>
      </c>
      <c r="Z3" s="113"/>
      <c r="AA3" s="142" t="s">
        <v>2632</v>
      </c>
      <c r="AB3" s="113"/>
      <c r="AC3" s="142" t="s">
        <v>2633</v>
      </c>
      <c r="AD3" s="113"/>
      <c r="AE3" s="142" t="s">
        <v>2634</v>
      </c>
      <c r="AF3" s="113"/>
      <c r="AG3" s="142" t="s">
        <v>2635</v>
      </c>
      <c r="AH3" s="1060"/>
    </row>
    <row r="4" spans="1:34" s="126" customFormat="1" ht="13.8">
      <c r="A4" s="126" t="s">
        <v>2636</v>
      </c>
      <c r="C4" s="1243">
        <v>1.0249999999999999</v>
      </c>
      <c r="E4" s="126">
        <f>Application!Y809</f>
        <v>2084088</v>
      </c>
      <c r="G4" s="126">
        <f>E4*$C$4</f>
        <v>2136190.1999999997</v>
      </c>
      <c r="I4" s="126">
        <f>G4*$C$4</f>
        <v>2189594.9549999996</v>
      </c>
      <c r="K4" s="126">
        <f>I4*$C$4</f>
        <v>2244334.8288749992</v>
      </c>
      <c r="M4" s="126">
        <f>K4*$C$4</f>
        <v>2300443.199596874</v>
      </c>
      <c r="O4" s="126">
        <f>M4*$C$4</f>
        <v>2357954.2795867957</v>
      </c>
      <c r="Q4" s="126">
        <f>O4*$C$4</f>
        <v>2416903.1365764653</v>
      </c>
      <c r="S4" s="126">
        <f>Q4*$C$4</f>
        <v>2477325.7149908766</v>
      </c>
      <c r="U4" s="126">
        <f>S4*$C$4</f>
        <v>2539258.8578656483</v>
      </c>
      <c r="W4" s="126">
        <f>U4*$C$4</f>
        <v>2602740.3293122891</v>
      </c>
      <c r="Y4" s="126">
        <f>W4*$C$4</f>
        <v>2667808.8375450959</v>
      </c>
      <c r="AA4" s="126">
        <f>Y4*$C$4</f>
        <v>2734504.0584837231</v>
      </c>
      <c r="AC4" s="126">
        <f>AA4*$C$4</f>
        <v>2802866.6599458158</v>
      </c>
      <c r="AE4" s="126">
        <f>AC4*$C$4</f>
        <v>2872938.326444461</v>
      </c>
      <c r="AG4" s="126">
        <f>AE4*$C$4</f>
        <v>2944761.7846055725</v>
      </c>
    </row>
    <row r="5" spans="1:34" s="118" customFormat="1" ht="13.8">
      <c r="B5" s="118" t="s">
        <v>2183</v>
      </c>
      <c r="C5" s="1244">
        <f>IF(Application!$D$211="Special Needs",(((0.1*Application!$T$212)+(0.05*(1-Application!$T$212)))),0.05)</f>
        <v>0.05</v>
      </c>
      <c r="E5" s="128">
        <f>-E4*$C$5</f>
        <v>-104204.40000000001</v>
      </c>
      <c r="F5" s="128"/>
      <c r="G5" s="128">
        <f>-G4*$C$5</f>
        <v>-106809.51</v>
      </c>
      <c r="H5" s="128"/>
      <c r="I5" s="128">
        <f>-I4*$C$5</f>
        <v>-109479.74774999998</v>
      </c>
      <c r="J5" s="128"/>
      <c r="K5" s="128">
        <f>-K4*$C$5</f>
        <v>-112216.74144374997</v>
      </c>
      <c r="L5" s="128"/>
      <c r="M5" s="128">
        <f>-M4*$C$5</f>
        <v>-115022.15997984371</v>
      </c>
      <c r="N5" s="128"/>
      <c r="O5" s="128">
        <f>-O4*$C$5</f>
        <v>-117897.71397933979</v>
      </c>
      <c r="P5" s="128"/>
      <c r="Q5" s="128">
        <f>-Q4*$C$5</f>
        <v>-120845.15682882327</v>
      </c>
      <c r="R5" s="128"/>
      <c r="S5" s="128">
        <f>-S4*$C$5</f>
        <v>-123866.28574954384</v>
      </c>
      <c r="T5" s="128"/>
      <c r="U5" s="128">
        <f>-U4*$C$5</f>
        <v>-126962.94289328242</v>
      </c>
      <c r="V5" s="128"/>
      <c r="W5" s="128">
        <f>-W4*$C$5</f>
        <v>-130137.01646561446</v>
      </c>
      <c r="X5" s="128"/>
      <c r="Y5" s="128">
        <f>-Y4*$C$5</f>
        <v>-133390.44187725481</v>
      </c>
      <c r="Z5" s="128"/>
      <c r="AA5" s="128">
        <f>-AA4*$C$5</f>
        <v>-136725.20292418616</v>
      </c>
      <c r="AB5" s="128"/>
      <c r="AC5" s="128">
        <f>-AC4*$C$5</f>
        <v>-140143.3329972908</v>
      </c>
      <c r="AD5" s="128"/>
      <c r="AE5" s="128">
        <f>-AE4*$C$5</f>
        <v>-143646.91632222306</v>
      </c>
      <c r="AF5" s="128"/>
      <c r="AG5" s="128">
        <f>-AG4*$C$5</f>
        <v>-147238.08923027862</v>
      </c>
    </row>
    <row r="6" spans="1:34" s="118" customFormat="1" ht="13.8">
      <c r="A6" s="118" t="s">
        <v>2637</v>
      </c>
      <c r="C6" s="1243">
        <v>1.0249999999999999</v>
      </c>
      <c r="E6" s="129">
        <f>Application!Z817</f>
        <v>260304</v>
      </c>
      <c r="F6" s="129"/>
      <c r="G6" s="129">
        <f>E6*$C$6</f>
        <v>266811.59999999998</v>
      </c>
      <c r="H6" s="129"/>
      <c r="I6" s="129">
        <f>G6*$C$6</f>
        <v>273481.88999999996</v>
      </c>
      <c r="J6" s="129"/>
      <c r="K6" s="129">
        <f>I6*$C$6</f>
        <v>280318.93724999996</v>
      </c>
      <c r="L6" s="129"/>
      <c r="M6" s="129">
        <f>K6*$C$6</f>
        <v>287326.91068124992</v>
      </c>
      <c r="N6" s="129"/>
      <c r="O6" s="129">
        <f>M6*$C$6</f>
        <v>294510.08344828116</v>
      </c>
      <c r="P6" s="129"/>
      <c r="Q6" s="129">
        <f>O6*$C$6</f>
        <v>301872.83553448814</v>
      </c>
      <c r="R6" s="129"/>
      <c r="S6" s="129">
        <f>Q6*$C$6</f>
        <v>309419.65642285033</v>
      </c>
      <c r="T6" s="129"/>
      <c r="U6" s="129">
        <f>S6*$C$6</f>
        <v>317155.14783342154</v>
      </c>
      <c r="V6" s="129"/>
      <c r="W6" s="129">
        <f>U6*$C$6</f>
        <v>325084.02652925707</v>
      </c>
      <c r="X6" s="129"/>
      <c r="Y6" s="129">
        <f>W6*$C$6</f>
        <v>333211.12719248846</v>
      </c>
      <c r="Z6" s="129"/>
      <c r="AA6" s="129">
        <f>Y6*$C$6</f>
        <v>341541.40537230065</v>
      </c>
      <c r="AB6" s="129"/>
      <c r="AC6" s="129">
        <f>AA6*$C$6</f>
        <v>350079.94050660811</v>
      </c>
      <c r="AD6" s="129"/>
      <c r="AE6" s="129">
        <f>AC6*$C$6</f>
        <v>358831.93901927327</v>
      </c>
      <c r="AF6" s="129"/>
      <c r="AG6" s="129">
        <f>AE6*$C$6</f>
        <v>367802.73749475507</v>
      </c>
    </row>
    <row r="7" spans="1:34" s="118" customFormat="1" ht="13.8">
      <c r="B7" s="118" t="s">
        <v>2183</v>
      </c>
      <c r="C7" s="1244">
        <f>IF(Application!$D$211="Special Needs",(((0.1*Application!$T$212)+(0.05*(1-Application!$T$212)))),0.05)</f>
        <v>0.05</v>
      </c>
      <c r="E7" s="128">
        <f>-E6*$C$7</f>
        <v>-13015.2</v>
      </c>
      <c r="F7" s="128"/>
      <c r="G7" s="128">
        <f>-G6*$C$7</f>
        <v>-13340.58</v>
      </c>
      <c r="H7" s="128"/>
      <c r="I7" s="128">
        <f>-I6*$C$7</f>
        <v>-13674.094499999999</v>
      </c>
      <c r="J7" s="128"/>
      <c r="K7" s="128">
        <f>-K6*$C$7</f>
        <v>-14015.946862499999</v>
      </c>
      <c r="L7" s="128"/>
      <c r="M7" s="128">
        <f>-M6*$C$7</f>
        <v>-14366.345534062497</v>
      </c>
      <c r="N7" s="128"/>
      <c r="O7" s="128">
        <f>-O6*$C$7</f>
        <v>-14725.504172414059</v>
      </c>
      <c r="P7" s="128"/>
      <c r="Q7" s="128">
        <f>-Q6*$C$7</f>
        <v>-15093.641776724407</v>
      </c>
      <c r="R7" s="128"/>
      <c r="S7" s="128">
        <f>-S6*$C$7</f>
        <v>-15470.982821142517</v>
      </c>
      <c r="T7" s="128"/>
      <c r="U7" s="128">
        <f>-U6*$C$7</f>
        <v>-15857.757391671077</v>
      </c>
      <c r="V7" s="128"/>
      <c r="W7" s="128">
        <f>-W6*$C$7</f>
        <v>-16254.201326462855</v>
      </c>
      <c r="X7" s="128"/>
      <c r="Y7" s="128">
        <f>-Y6*$C$7</f>
        <v>-16660.556359624425</v>
      </c>
      <c r="Z7" s="128"/>
      <c r="AA7" s="128">
        <f>-AA6*$C$7</f>
        <v>-17077.070268615033</v>
      </c>
      <c r="AB7" s="128"/>
      <c r="AC7" s="128">
        <f>-AC6*$C$7</f>
        <v>-17503.997025330405</v>
      </c>
      <c r="AD7" s="128"/>
      <c r="AE7" s="128">
        <f>-AE6*$C$7</f>
        <v>-17941.596950963663</v>
      </c>
      <c r="AF7" s="128"/>
      <c r="AG7" s="128">
        <f>-AG6*$C$7</f>
        <v>-18390.136874737753</v>
      </c>
    </row>
    <row r="8" spans="1:34" s="118" customFormat="1" ht="13.8">
      <c r="A8" s="118" t="s">
        <v>215</v>
      </c>
      <c r="C8" s="1243">
        <v>1.0249999999999999</v>
      </c>
      <c r="E8" s="129">
        <f>Application!Z825</f>
        <v>20692</v>
      </c>
      <c r="F8" s="129"/>
      <c r="G8" s="129">
        <f>E8*$C$8</f>
        <v>21209.3</v>
      </c>
      <c r="H8" s="129"/>
      <c r="I8" s="129">
        <f>G8*$C$8</f>
        <v>21739.532499999998</v>
      </c>
      <c r="J8" s="129"/>
      <c r="K8" s="129">
        <f>I8*$C$8</f>
        <v>22283.020812499995</v>
      </c>
      <c r="L8" s="129"/>
      <c r="M8" s="129">
        <f>K8*$C$8</f>
        <v>22840.096332812493</v>
      </c>
      <c r="N8" s="129"/>
      <c r="O8" s="129">
        <f>M8*$C$8</f>
        <v>23411.098741132802</v>
      </c>
      <c r="P8" s="129"/>
      <c r="Q8" s="129">
        <f>O8*$C$8</f>
        <v>23996.376209661121</v>
      </c>
      <c r="R8" s="129"/>
      <c r="S8" s="129">
        <f>Q8*$C$8</f>
        <v>24596.285614902648</v>
      </c>
      <c r="T8" s="129"/>
      <c r="U8" s="129">
        <f>S8*$C$8</f>
        <v>25211.192755275213</v>
      </c>
      <c r="V8" s="129"/>
      <c r="W8" s="129">
        <f>U8*$C$8</f>
        <v>25841.472574157091</v>
      </c>
      <c r="X8" s="129"/>
      <c r="Y8" s="129">
        <f>W8*$C$8</f>
        <v>26487.509388511015</v>
      </c>
      <c r="Z8" s="129"/>
      <c r="AA8" s="129">
        <f>Y8*$C$8</f>
        <v>27149.697123223788</v>
      </c>
      <c r="AB8" s="129"/>
      <c r="AC8" s="129">
        <f>AA8*$C$8</f>
        <v>27828.439551304382</v>
      </c>
      <c r="AD8" s="129"/>
      <c r="AE8" s="129">
        <f>AC8*$C$8</f>
        <v>28524.15054008699</v>
      </c>
      <c r="AF8" s="129"/>
      <c r="AG8" s="129">
        <f>AE8*$C$8</f>
        <v>29237.254303589161</v>
      </c>
    </row>
    <row r="9" spans="1:34" s="118" customFormat="1" ht="13.8">
      <c r="B9" s="118" t="s">
        <v>2183</v>
      </c>
      <c r="C9" s="1244"/>
      <c r="E9" s="128">
        <f>-E8*$C$9</f>
        <v>0</v>
      </c>
      <c r="F9" s="128"/>
      <c r="G9" s="128">
        <f>-G8*$C$9</f>
        <v>0</v>
      </c>
      <c r="H9" s="128"/>
      <c r="I9" s="128">
        <f>-I8*$C$9</f>
        <v>0</v>
      </c>
      <c r="J9" s="128"/>
      <c r="K9" s="128">
        <f>-K8*$C$9</f>
        <v>0</v>
      </c>
      <c r="L9" s="128"/>
      <c r="M9" s="128">
        <f>-M8*$C$9</f>
        <v>0</v>
      </c>
      <c r="N9" s="128"/>
      <c r="O9" s="128">
        <f>-O8*$C$9</f>
        <v>0</v>
      </c>
      <c r="P9" s="128"/>
      <c r="Q9" s="128">
        <f>-Q8*$C$9</f>
        <v>0</v>
      </c>
      <c r="R9" s="128"/>
      <c r="S9" s="128">
        <f>-S8*$C$9</f>
        <v>0</v>
      </c>
      <c r="T9" s="128"/>
      <c r="U9" s="128">
        <f>-U8*$C$9</f>
        <v>0</v>
      </c>
      <c r="V9" s="128"/>
      <c r="W9" s="128">
        <f>-W8*$C$9</f>
        <v>0</v>
      </c>
      <c r="X9" s="128"/>
      <c r="Y9" s="128">
        <f>-Y8*$C$9</f>
        <v>0</v>
      </c>
      <c r="Z9" s="128"/>
      <c r="AA9" s="128">
        <f>-AA8*$C$9</f>
        <v>0</v>
      </c>
      <c r="AB9" s="128"/>
      <c r="AC9" s="128">
        <f>-AC8*$C$9</f>
        <v>0</v>
      </c>
      <c r="AD9" s="128"/>
      <c r="AE9" s="128">
        <f>-AE8*$C$9</f>
        <v>0</v>
      </c>
      <c r="AF9" s="128"/>
      <c r="AG9" s="128">
        <f>-AG8*$C$9</f>
        <v>0</v>
      </c>
    </row>
    <row r="10" spans="1:34" s="118" customFormat="1" ht="13.8">
      <c r="A10" s="914" t="s">
        <v>2638</v>
      </c>
      <c r="B10" s="914"/>
      <c r="C10" s="1244"/>
      <c r="E10" s="915"/>
      <c r="F10" s="129"/>
      <c r="G10" s="915"/>
      <c r="H10" s="129"/>
      <c r="I10" s="915"/>
      <c r="J10" s="129"/>
      <c r="K10" s="915"/>
      <c r="L10" s="129"/>
      <c r="M10" s="915"/>
      <c r="N10" s="129"/>
      <c r="O10" s="915"/>
      <c r="P10" s="129"/>
      <c r="Q10" s="915"/>
      <c r="R10" s="129"/>
      <c r="S10" s="915"/>
      <c r="T10" s="129"/>
      <c r="U10" s="915"/>
      <c r="V10" s="129"/>
      <c r="W10" s="915"/>
      <c r="X10" s="129"/>
      <c r="Y10" s="915"/>
      <c r="Z10" s="129"/>
      <c r="AA10" s="915"/>
      <c r="AB10" s="129"/>
      <c r="AC10" s="915"/>
      <c r="AD10" s="129"/>
      <c r="AE10" s="915"/>
      <c r="AF10" s="129"/>
      <c r="AG10" s="915"/>
    </row>
    <row r="11" spans="1:34" s="130" customFormat="1" ht="13.8">
      <c r="A11" s="130" t="s">
        <v>2639</v>
      </c>
      <c r="C11" s="123"/>
      <c r="E11" s="130">
        <f>SUM(E4:E10)</f>
        <v>2247864.4</v>
      </c>
      <c r="G11" s="130">
        <f>SUM(G4:G10)</f>
        <v>2304061.0099999993</v>
      </c>
      <c r="I11" s="130">
        <f>SUM(I4:I10)</f>
        <v>2361662.5352499997</v>
      </c>
      <c r="K11" s="130">
        <f>SUM(K4:K10)</f>
        <v>2420704.0986312488</v>
      </c>
      <c r="M11" s="130">
        <f>SUM(M4:M10)</f>
        <v>2481221.7010970307</v>
      </c>
      <c r="O11" s="130">
        <f>SUM(O4:O10)</f>
        <v>2543252.2436244558</v>
      </c>
      <c r="Q11" s="130">
        <f>SUM(Q4:Q10)</f>
        <v>2606833.5497150668</v>
      </c>
      <c r="S11" s="130">
        <f>SUM(S4:S10)</f>
        <v>2672004.3884579432</v>
      </c>
      <c r="U11" s="130">
        <f>SUM(U4:U10)</f>
        <v>2738804.4981693914</v>
      </c>
      <c r="W11" s="130">
        <f>SUM(W4:W10)</f>
        <v>2807274.610623626</v>
      </c>
      <c r="Y11" s="130">
        <f>SUM(Y4:Y10)</f>
        <v>2877456.4758892162</v>
      </c>
      <c r="AA11" s="130">
        <f>SUM(AA4:AA10)</f>
        <v>2949392.8877864461</v>
      </c>
      <c r="AC11" s="130">
        <f>SUM(AC4:AC10)</f>
        <v>3023127.7099811072</v>
      </c>
      <c r="AE11" s="130">
        <f>SUM(AE4:AE10)</f>
        <v>3098705.9027306344</v>
      </c>
      <c r="AG11" s="130">
        <f>SUM(AG4:AG10)</f>
        <v>3176173.5502989003</v>
      </c>
    </row>
    <row r="12" spans="1:34">
      <c r="C12" s="75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row>
    <row r="13" spans="1:34" ht="15.6">
      <c r="A13" s="120" t="s">
        <v>2640</v>
      </c>
      <c r="C13" s="753"/>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row>
    <row r="14" spans="1:34" s="118" customFormat="1" ht="13.8">
      <c r="A14" s="118" t="s">
        <v>2641</v>
      </c>
      <c r="C14" s="1243">
        <v>1.0349999999999999</v>
      </c>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row>
    <row r="15" spans="1:34" s="126" customFormat="1" ht="13.8">
      <c r="A15" s="126" t="s">
        <v>2642</v>
      </c>
      <c r="C15" s="761"/>
      <c r="E15" s="126">
        <f>Application!W855</f>
        <v>138000</v>
      </c>
      <c r="G15" s="126">
        <f>E15*$C$14</f>
        <v>142830</v>
      </c>
      <c r="I15" s="126">
        <f>G15*$C$14</f>
        <v>147829.04999999999</v>
      </c>
      <c r="K15" s="126">
        <f>I15*$C$14</f>
        <v>153003.06674999997</v>
      </c>
      <c r="M15" s="126">
        <f>K15*$C$14</f>
        <v>158358.17408624996</v>
      </c>
      <c r="O15" s="126">
        <f>M15*$C$14</f>
        <v>163900.7101792687</v>
      </c>
      <c r="Q15" s="126">
        <f>O15*$C$14</f>
        <v>169637.2350355431</v>
      </c>
      <c r="S15" s="126">
        <f>Q15*$C$14</f>
        <v>175574.53826178709</v>
      </c>
      <c r="U15" s="126">
        <f>S15*$C$14</f>
        <v>181719.64710094963</v>
      </c>
      <c r="W15" s="126">
        <f>U15*$C$14</f>
        <v>188079.83474948286</v>
      </c>
      <c r="Y15" s="126">
        <f>W15*$C$14</f>
        <v>194662.62896571474</v>
      </c>
      <c r="AA15" s="126">
        <f>Y15*$C$14</f>
        <v>201475.82097951474</v>
      </c>
      <c r="AC15" s="126">
        <f>AA15*$C$14</f>
        <v>208527.47471379774</v>
      </c>
      <c r="AE15" s="126">
        <f>AC15*$C$14</f>
        <v>215825.93632878063</v>
      </c>
      <c r="AG15" s="126">
        <f>AE15*$C$14</f>
        <v>223379.84410028794</v>
      </c>
    </row>
    <row r="16" spans="1:34" s="118" customFormat="1" ht="13.8">
      <c r="A16" s="118" t="s">
        <v>1472</v>
      </c>
      <c r="C16" s="753"/>
      <c r="E16" s="129">
        <f>Application!W857</f>
        <v>71280</v>
      </c>
      <c r="F16" s="129"/>
      <c r="G16" s="129">
        <f t="shared" ref="G16:AG21" si="0">E16*$C$14</f>
        <v>73774.799999999988</v>
      </c>
      <c r="H16" s="129"/>
      <c r="I16" s="129">
        <f t="shared" si="0"/>
        <v>76356.917999999976</v>
      </c>
      <c r="J16" s="129"/>
      <c r="K16" s="129">
        <f t="shared" si="0"/>
        <v>79029.410129999975</v>
      </c>
      <c r="L16" s="129"/>
      <c r="M16" s="129">
        <f t="shared" si="0"/>
        <v>81795.439484549963</v>
      </c>
      <c r="N16" s="129"/>
      <c r="O16" s="129">
        <f t="shared" si="0"/>
        <v>84658.279866509198</v>
      </c>
      <c r="P16" s="129"/>
      <c r="Q16" s="129">
        <f t="shared" si="0"/>
        <v>87621.319661837013</v>
      </c>
      <c r="R16" s="129"/>
      <c r="S16" s="129">
        <f t="shared" si="0"/>
        <v>90688.065850001294</v>
      </c>
      <c r="T16" s="129"/>
      <c r="U16" s="129">
        <f t="shared" si="0"/>
        <v>93862.148154751339</v>
      </c>
      <c r="V16" s="129"/>
      <c r="W16" s="129">
        <f t="shared" si="0"/>
        <v>97147.323340167626</v>
      </c>
      <c r="X16" s="129"/>
      <c r="Y16" s="129">
        <f t="shared" si="0"/>
        <v>100547.47965707349</v>
      </c>
      <c r="Z16" s="129"/>
      <c r="AA16" s="129">
        <f t="shared" si="0"/>
        <v>104066.64144507106</v>
      </c>
      <c r="AB16" s="129"/>
      <c r="AC16" s="129">
        <f t="shared" si="0"/>
        <v>107708.97389564854</v>
      </c>
      <c r="AD16" s="129"/>
      <c r="AE16" s="129">
        <f t="shared" si="0"/>
        <v>111478.78798199623</v>
      </c>
      <c r="AF16" s="129"/>
      <c r="AG16" s="129">
        <f t="shared" si="0"/>
        <v>115380.54556136609</v>
      </c>
    </row>
    <row r="17" spans="1:33" s="118" customFormat="1" ht="13.8">
      <c r="A17" s="118" t="s">
        <v>230</v>
      </c>
      <c r="C17" s="753"/>
      <c r="E17" s="129">
        <f>Application!W863</f>
        <v>155000</v>
      </c>
      <c r="F17" s="129"/>
      <c r="G17" s="129">
        <f t="shared" si="0"/>
        <v>160425</v>
      </c>
      <c r="H17" s="129"/>
      <c r="I17" s="129">
        <f t="shared" si="0"/>
        <v>166039.875</v>
      </c>
      <c r="J17" s="129"/>
      <c r="K17" s="129">
        <f t="shared" si="0"/>
        <v>171851.27062499998</v>
      </c>
      <c r="L17" s="129"/>
      <c r="M17" s="129">
        <f t="shared" si="0"/>
        <v>177866.06509687495</v>
      </c>
      <c r="N17" s="129"/>
      <c r="O17" s="129">
        <f t="shared" si="0"/>
        <v>184091.37737526555</v>
      </c>
      <c r="P17" s="129"/>
      <c r="Q17" s="129">
        <f t="shared" si="0"/>
        <v>190534.57558339983</v>
      </c>
      <c r="R17" s="129"/>
      <c r="S17" s="129">
        <f t="shared" si="0"/>
        <v>197203.2857288188</v>
      </c>
      <c r="T17" s="129"/>
      <c r="U17" s="129">
        <f t="shared" si="0"/>
        <v>204105.40072932743</v>
      </c>
      <c r="V17" s="129"/>
      <c r="W17" s="129">
        <f t="shared" si="0"/>
        <v>211249.08975485386</v>
      </c>
      <c r="X17" s="129"/>
      <c r="Y17" s="129">
        <f t="shared" si="0"/>
        <v>218642.80789627373</v>
      </c>
      <c r="Z17" s="129"/>
      <c r="AA17" s="129">
        <f t="shared" si="0"/>
        <v>226295.30617264329</v>
      </c>
      <c r="AB17" s="129"/>
      <c r="AC17" s="129">
        <f t="shared" si="0"/>
        <v>234215.64188868579</v>
      </c>
      <c r="AD17" s="129"/>
      <c r="AE17" s="129">
        <f t="shared" si="0"/>
        <v>242413.18935478976</v>
      </c>
      <c r="AF17" s="129"/>
      <c r="AG17" s="129">
        <f t="shared" si="0"/>
        <v>250897.65098220739</v>
      </c>
    </row>
    <row r="18" spans="1:33" s="118" customFormat="1" ht="13.8">
      <c r="A18" s="118" t="s">
        <v>2643</v>
      </c>
      <c r="C18" s="753"/>
      <c r="E18" s="129">
        <f>Application!W870</f>
        <v>311681</v>
      </c>
      <c r="F18" s="129"/>
      <c r="G18" s="129">
        <f t="shared" si="0"/>
        <v>322589.83499999996</v>
      </c>
      <c r="H18" s="129"/>
      <c r="I18" s="129">
        <f t="shared" si="0"/>
        <v>333880.47922499996</v>
      </c>
      <c r="J18" s="129"/>
      <c r="K18" s="129">
        <f t="shared" si="0"/>
        <v>345566.29599787493</v>
      </c>
      <c r="L18" s="129"/>
      <c r="M18" s="129">
        <f t="shared" si="0"/>
        <v>357661.11635780055</v>
      </c>
      <c r="N18" s="129"/>
      <c r="O18" s="129">
        <f t="shared" si="0"/>
        <v>370179.25543032354</v>
      </c>
      <c r="P18" s="129"/>
      <c r="Q18" s="129">
        <f t="shared" si="0"/>
        <v>383135.52937038481</v>
      </c>
      <c r="R18" s="129"/>
      <c r="S18" s="129">
        <f t="shared" si="0"/>
        <v>396545.27289834828</v>
      </c>
      <c r="T18" s="129"/>
      <c r="U18" s="129">
        <f t="shared" si="0"/>
        <v>410424.35744979046</v>
      </c>
      <c r="V18" s="129"/>
      <c r="W18" s="129">
        <f t="shared" si="0"/>
        <v>424789.20996053307</v>
      </c>
      <c r="X18" s="129"/>
      <c r="Y18" s="129">
        <f t="shared" si="0"/>
        <v>439656.83230915171</v>
      </c>
      <c r="Z18" s="129"/>
      <c r="AA18" s="129">
        <f t="shared" si="0"/>
        <v>455044.82143997197</v>
      </c>
      <c r="AB18" s="129"/>
      <c r="AC18" s="129">
        <f t="shared" si="0"/>
        <v>470971.39019037096</v>
      </c>
      <c r="AD18" s="129"/>
      <c r="AE18" s="129">
        <f t="shared" si="0"/>
        <v>487455.3888470339</v>
      </c>
      <c r="AF18" s="129"/>
      <c r="AG18" s="129">
        <f t="shared" si="0"/>
        <v>504516.32745668007</v>
      </c>
    </row>
    <row r="19" spans="1:33" s="118" customFormat="1" ht="13.8">
      <c r="A19" s="118" t="s">
        <v>1485</v>
      </c>
      <c r="C19" s="753"/>
      <c r="E19" s="129">
        <f>Application!W872</f>
        <v>100000</v>
      </c>
      <c r="F19" s="129"/>
      <c r="G19" s="129">
        <f t="shared" si="0"/>
        <v>103499.99999999999</v>
      </c>
      <c r="H19" s="129"/>
      <c r="I19" s="129">
        <f t="shared" si="0"/>
        <v>107122.49999999997</v>
      </c>
      <c r="J19" s="129"/>
      <c r="K19" s="129">
        <f t="shared" si="0"/>
        <v>110871.78749999996</v>
      </c>
      <c r="L19" s="129"/>
      <c r="M19" s="129">
        <f t="shared" si="0"/>
        <v>114752.30006249995</v>
      </c>
      <c r="N19" s="129"/>
      <c r="O19" s="129">
        <f t="shared" si="0"/>
        <v>118768.63056468744</v>
      </c>
      <c r="P19" s="129"/>
      <c r="Q19" s="129">
        <f t="shared" si="0"/>
        <v>122925.53263445149</v>
      </c>
      <c r="R19" s="129"/>
      <c r="S19" s="129">
        <f t="shared" si="0"/>
        <v>127227.92627665728</v>
      </c>
      <c r="T19" s="129"/>
      <c r="U19" s="129">
        <f t="shared" si="0"/>
        <v>131680.90369634028</v>
      </c>
      <c r="V19" s="129"/>
      <c r="W19" s="129">
        <f t="shared" si="0"/>
        <v>136289.73532571219</v>
      </c>
      <c r="X19" s="129"/>
      <c r="Y19" s="129">
        <f t="shared" si="0"/>
        <v>141059.8760621121</v>
      </c>
      <c r="Z19" s="129"/>
      <c r="AA19" s="129">
        <f t="shared" si="0"/>
        <v>145996.97172428601</v>
      </c>
      <c r="AB19" s="129"/>
      <c r="AC19" s="129">
        <f t="shared" si="0"/>
        <v>151106.865734636</v>
      </c>
      <c r="AD19" s="129"/>
      <c r="AE19" s="129">
        <f t="shared" si="0"/>
        <v>156395.60603534823</v>
      </c>
      <c r="AF19" s="129"/>
      <c r="AG19" s="129">
        <f t="shared" si="0"/>
        <v>161869.4522465854</v>
      </c>
    </row>
    <row r="20" spans="1:33" s="118" customFormat="1" ht="13.8">
      <c r="A20" s="118" t="s">
        <v>232</v>
      </c>
      <c r="C20" s="753"/>
      <c r="E20" s="129">
        <f>Application!W881</f>
        <v>115000</v>
      </c>
      <c r="F20" s="129"/>
      <c r="G20" s="129">
        <f t="shared" si="0"/>
        <v>119024.99999999999</v>
      </c>
      <c r="H20" s="129"/>
      <c r="I20" s="129">
        <f t="shared" si="0"/>
        <v>123190.87499999997</v>
      </c>
      <c r="J20" s="129"/>
      <c r="K20" s="129">
        <f t="shared" si="0"/>
        <v>127502.55562499996</v>
      </c>
      <c r="L20" s="129"/>
      <c r="M20" s="129">
        <f t="shared" si="0"/>
        <v>131965.14507187495</v>
      </c>
      <c r="N20" s="129"/>
      <c r="O20" s="129">
        <f t="shared" si="0"/>
        <v>136583.92514939056</v>
      </c>
      <c r="P20" s="129"/>
      <c r="Q20" s="129">
        <f t="shared" si="0"/>
        <v>141364.36252961922</v>
      </c>
      <c r="R20" s="129"/>
      <c r="S20" s="129">
        <f t="shared" si="0"/>
        <v>146312.11521815587</v>
      </c>
      <c r="T20" s="129"/>
      <c r="U20" s="129">
        <f t="shared" si="0"/>
        <v>151433.03925079131</v>
      </c>
      <c r="V20" s="129"/>
      <c r="W20" s="129">
        <f t="shared" si="0"/>
        <v>156733.19562456899</v>
      </c>
      <c r="X20" s="129"/>
      <c r="Y20" s="129">
        <f t="shared" si="0"/>
        <v>162218.8574714289</v>
      </c>
      <c r="Z20" s="129"/>
      <c r="AA20" s="129">
        <f t="shared" si="0"/>
        <v>167896.5174829289</v>
      </c>
      <c r="AB20" s="129"/>
      <c r="AC20" s="129">
        <f t="shared" si="0"/>
        <v>173772.89559483141</v>
      </c>
      <c r="AD20" s="129"/>
      <c r="AE20" s="129">
        <f t="shared" si="0"/>
        <v>179854.94694065049</v>
      </c>
      <c r="AF20" s="129"/>
      <c r="AG20" s="129">
        <f t="shared" si="0"/>
        <v>186149.87008357325</v>
      </c>
    </row>
    <row r="21" spans="1:33" s="118" customFormat="1" ht="13.8">
      <c r="A21" s="133" t="s">
        <v>2644</v>
      </c>
      <c r="B21" s="133"/>
      <c r="C21" s="753"/>
      <c r="E21" s="139">
        <f>Application!W888</f>
        <v>0</v>
      </c>
      <c r="F21" s="129"/>
      <c r="G21" s="139">
        <f t="shared" si="0"/>
        <v>0</v>
      </c>
      <c r="H21" s="129"/>
      <c r="I21" s="139">
        <f t="shared" si="0"/>
        <v>0</v>
      </c>
      <c r="J21" s="129"/>
      <c r="K21" s="139">
        <f t="shared" si="0"/>
        <v>0</v>
      </c>
      <c r="L21" s="129"/>
      <c r="M21" s="139">
        <f t="shared" si="0"/>
        <v>0</v>
      </c>
      <c r="N21" s="129"/>
      <c r="O21" s="139">
        <f t="shared" si="0"/>
        <v>0</v>
      </c>
      <c r="P21" s="129"/>
      <c r="Q21" s="139">
        <f t="shared" si="0"/>
        <v>0</v>
      </c>
      <c r="R21" s="129"/>
      <c r="S21" s="139">
        <f t="shared" si="0"/>
        <v>0</v>
      </c>
      <c r="T21" s="129"/>
      <c r="U21" s="139">
        <f t="shared" si="0"/>
        <v>0</v>
      </c>
      <c r="V21" s="129"/>
      <c r="W21" s="139">
        <f t="shared" si="0"/>
        <v>0</v>
      </c>
      <c r="X21" s="129"/>
      <c r="Y21" s="139">
        <f t="shared" si="0"/>
        <v>0</v>
      </c>
      <c r="Z21" s="129"/>
      <c r="AA21" s="139">
        <f t="shared" si="0"/>
        <v>0</v>
      </c>
      <c r="AB21" s="129"/>
      <c r="AC21" s="139">
        <f t="shared" si="0"/>
        <v>0</v>
      </c>
      <c r="AD21" s="129"/>
      <c r="AE21" s="139">
        <f t="shared" si="0"/>
        <v>0</v>
      </c>
      <c r="AF21" s="129"/>
      <c r="AG21" s="139">
        <f t="shared" si="0"/>
        <v>0</v>
      </c>
    </row>
    <row r="22" spans="1:33" s="130" customFormat="1" ht="13.8">
      <c r="A22" s="130" t="s">
        <v>2645</v>
      </c>
      <c r="C22" s="753"/>
      <c r="E22" s="130">
        <f>SUM(E15:E21)</f>
        <v>890961</v>
      </c>
      <c r="G22" s="130">
        <f>SUM(G15:G21)</f>
        <v>922144.63500000001</v>
      </c>
      <c r="I22" s="130">
        <f>SUM(I15:I21)</f>
        <v>954419.69722500001</v>
      </c>
      <c r="K22" s="130">
        <f>SUM(K15:K21)</f>
        <v>987824.3866278748</v>
      </c>
      <c r="M22" s="130">
        <f>SUM(M15:M21)</f>
        <v>1022398.2401598503</v>
      </c>
      <c r="O22" s="130">
        <f>SUM(O15:O21)</f>
        <v>1058182.1785654449</v>
      </c>
      <c r="Q22" s="130">
        <f>SUM(Q15:Q21)</f>
        <v>1095218.5548152353</v>
      </c>
      <c r="S22" s="130">
        <f>SUM(S15:S21)</f>
        <v>1133551.2042337686</v>
      </c>
      <c r="U22" s="130">
        <f>SUM(U15:U21)</f>
        <v>1173225.4963819506</v>
      </c>
      <c r="W22" s="130">
        <f>SUM(W15:W21)</f>
        <v>1214288.3887553187</v>
      </c>
      <c r="Y22" s="130">
        <f>SUM(Y15:Y21)</f>
        <v>1256788.4823617546</v>
      </c>
      <c r="AA22" s="130">
        <f>SUM(AA15:AA21)</f>
        <v>1300776.079244416</v>
      </c>
      <c r="AC22" s="130">
        <f>SUM(AC15:AC21)</f>
        <v>1346303.2420179704</v>
      </c>
      <c r="AE22" s="130">
        <f>SUM(AE15:AE21)</f>
        <v>1393423.8554885993</v>
      </c>
      <c r="AG22" s="130">
        <f>SUM(AG15:AG21)</f>
        <v>1442193.6904307001</v>
      </c>
    </row>
    <row r="23" spans="1:33" s="118" customFormat="1" ht="13.8">
      <c r="C23" s="753"/>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row>
    <row r="24" spans="1:33" s="118" customFormat="1" ht="13.8">
      <c r="A24" s="118" t="s">
        <v>2646</v>
      </c>
      <c r="C24" s="753"/>
      <c r="E24" s="707"/>
      <c r="F24" s="129"/>
      <c r="G24" s="129">
        <f>E24*$C$24</f>
        <v>0</v>
      </c>
      <c r="H24" s="129"/>
      <c r="I24" s="129">
        <f>G24*$C$24</f>
        <v>0</v>
      </c>
      <c r="J24" s="129"/>
      <c r="K24" s="129">
        <f>I24*$C$24</f>
        <v>0</v>
      </c>
      <c r="L24" s="129"/>
      <c r="M24" s="129">
        <f>K24*$C$24</f>
        <v>0</v>
      </c>
      <c r="N24" s="129"/>
      <c r="O24" s="129">
        <f>M24*$C$24</f>
        <v>0</v>
      </c>
      <c r="P24" s="129"/>
      <c r="Q24" s="129">
        <f>O24*$C$24</f>
        <v>0</v>
      </c>
      <c r="R24" s="129"/>
      <c r="S24" s="129">
        <f>Q24*$C$24</f>
        <v>0</v>
      </c>
      <c r="T24" s="129"/>
      <c r="U24" s="129">
        <f>S24*$C$24</f>
        <v>0</v>
      </c>
      <c r="V24" s="129"/>
      <c r="W24" s="129">
        <f>U24*$C$24</f>
        <v>0</v>
      </c>
      <c r="X24" s="129"/>
      <c r="Y24" s="129">
        <f>W24*$C$24</f>
        <v>0</v>
      </c>
      <c r="Z24" s="129"/>
      <c r="AA24" s="129">
        <f>Y24*$C$24</f>
        <v>0</v>
      </c>
      <c r="AB24" s="129"/>
      <c r="AC24" s="129">
        <f>AA24*$C$24</f>
        <v>0</v>
      </c>
      <c r="AD24" s="129"/>
      <c r="AE24" s="129">
        <f>AC24*$C$24</f>
        <v>0</v>
      </c>
      <c r="AF24" s="129"/>
      <c r="AG24" s="129">
        <f>AE24*$C$24</f>
        <v>0</v>
      </c>
    </row>
    <row r="25" spans="1:33" s="118" customFormat="1" ht="13.8">
      <c r="C25" s="753"/>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row>
    <row r="26" spans="1:33" s="118" customFormat="1" ht="13.8">
      <c r="A26" s="118" t="s">
        <v>2647</v>
      </c>
      <c r="C26" s="1243">
        <v>1.0349999999999999</v>
      </c>
      <c r="E26" s="129">
        <f>Application!AC896</f>
        <v>0</v>
      </c>
      <c r="F26" s="129"/>
      <c r="G26" s="129">
        <f>E26*$C$26</f>
        <v>0</v>
      </c>
      <c r="H26" s="129"/>
      <c r="I26" s="129">
        <f>G26*$C$26</f>
        <v>0</v>
      </c>
      <c r="J26" s="129"/>
      <c r="K26" s="129">
        <f>I26*$C$26</f>
        <v>0</v>
      </c>
      <c r="L26" s="129"/>
      <c r="M26" s="129">
        <f>K26*$C$26</f>
        <v>0</v>
      </c>
      <c r="N26" s="129"/>
      <c r="O26" s="129">
        <f>M26*$C$26</f>
        <v>0</v>
      </c>
      <c r="P26" s="129"/>
      <c r="Q26" s="129">
        <f>O26*$C$26</f>
        <v>0</v>
      </c>
      <c r="R26" s="129"/>
      <c r="S26" s="129">
        <f>Q26*$C$26</f>
        <v>0</v>
      </c>
      <c r="T26" s="129"/>
      <c r="U26" s="129">
        <f>S26*$C$26</f>
        <v>0</v>
      </c>
      <c r="V26" s="129"/>
      <c r="W26" s="129">
        <f>U26*$C$26</f>
        <v>0</v>
      </c>
      <c r="X26" s="129"/>
      <c r="Y26" s="129">
        <f>W26*$C$26</f>
        <v>0</v>
      </c>
      <c r="Z26" s="129"/>
      <c r="AA26" s="129">
        <f>Y26*$C$26</f>
        <v>0</v>
      </c>
      <c r="AB26" s="129"/>
      <c r="AC26" s="129">
        <f>AA26*$C$26</f>
        <v>0</v>
      </c>
      <c r="AD26" s="129"/>
      <c r="AE26" s="129">
        <f>AC26*$C$26</f>
        <v>0</v>
      </c>
      <c r="AF26" s="129"/>
      <c r="AG26" s="129">
        <f>AE26*$C$26</f>
        <v>0</v>
      </c>
    </row>
    <row r="27" spans="1:33" s="118" customFormat="1" ht="13.8">
      <c r="A27" s="118" t="s">
        <v>2235</v>
      </c>
      <c r="C27" s="1243">
        <v>1.0349999999999999</v>
      </c>
      <c r="E27" s="129">
        <f>Application!AC897</f>
        <v>75000</v>
      </c>
      <c r="F27" s="129"/>
      <c r="G27" s="129">
        <f>E27*$C$27</f>
        <v>77625</v>
      </c>
      <c r="H27" s="129"/>
      <c r="I27" s="129">
        <f>G27*$C$27</f>
        <v>80341.875</v>
      </c>
      <c r="J27" s="129"/>
      <c r="K27" s="129">
        <f>I27*$C$27</f>
        <v>83153.840624999997</v>
      </c>
      <c r="L27" s="129"/>
      <c r="M27" s="129">
        <f>K27*$C$27</f>
        <v>86064.225046874984</v>
      </c>
      <c r="N27" s="129"/>
      <c r="O27" s="129">
        <f>M27*$C$27</f>
        <v>89076.472923515597</v>
      </c>
      <c r="P27" s="129"/>
      <c r="Q27" s="129">
        <f>O27*$C$27</f>
        <v>92194.14947583864</v>
      </c>
      <c r="R27" s="129"/>
      <c r="S27" s="129">
        <f>Q27*$C$27</f>
        <v>95420.944707492978</v>
      </c>
      <c r="T27" s="129"/>
      <c r="U27" s="129">
        <f>S27*$C$27</f>
        <v>98760.677772255221</v>
      </c>
      <c r="V27" s="129"/>
      <c r="W27" s="129">
        <f>U27*$C$27</f>
        <v>102217.30149428414</v>
      </c>
      <c r="X27" s="129"/>
      <c r="Y27" s="129">
        <f>W27*$C$27</f>
        <v>105794.90704658408</v>
      </c>
      <c r="Z27" s="129"/>
      <c r="AA27" s="129">
        <f>Y27*$C$27</f>
        <v>109497.72879321451</v>
      </c>
      <c r="AB27" s="129"/>
      <c r="AC27" s="129">
        <f>AA27*$C$27</f>
        <v>113330.14930097701</v>
      </c>
      <c r="AD27" s="129"/>
      <c r="AE27" s="129">
        <f>AC27*$C$27</f>
        <v>117296.7045265112</v>
      </c>
      <c r="AF27" s="129"/>
      <c r="AG27" s="129">
        <f>AE27*$C$27</f>
        <v>121402.08918493908</v>
      </c>
    </row>
    <row r="28" spans="1:33" s="118" customFormat="1" ht="13.8">
      <c r="A28" s="118" t="s">
        <v>2648</v>
      </c>
      <c r="C28" s="1243"/>
      <c r="E28" s="129">
        <f>Application!AC898</f>
        <v>49500</v>
      </c>
      <c r="F28" s="129"/>
      <c r="G28" s="129">
        <f>$E$28</f>
        <v>49500</v>
      </c>
      <c r="H28" s="129"/>
      <c r="I28" s="129">
        <f>$E$28</f>
        <v>49500</v>
      </c>
      <c r="J28" s="129"/>
      <c r="K28" s="129">
        <f>$E$28</f>
        <v>49500</v>
      </c>
      <c r="L28" s="129"/>
      <c r="M28" s="129">
        <f>$E$28</f>
        <v>49500</v>
      </c>
      <c r="N28" s="129"/>
      <c r="O28" s="129">
        <f>$E$28</f>
        <v>49500</v>
      </c>
      <c r="P28" s="129"/>
      <c r="Q28" s="129">
        <f>$E$28</f>
        <v>49500</v>
      </c>
      <c r="R28" s="129"/>
      <c r="S28" s="129">
        <f>$E$28</f>
        <v>49500</v>
      </c>
      <c r="T28" s="129"/>
      <c r="U28" s="129">
        <f>$E$28</f>
        <v>49500</v>
      </c>
      <c r="V28" s="129"/>
      <c r="W28" s="129">
        <f>$E$28</f>
        <v>49500</v>
      </c>
      <c r="X28" s="129"/>
      <c r="Y28" s="129">
        <f>$E$28</f>
        <v>49500</v>
      </c>
      <c r="Z28" s="129"/>
      <c r="AA28" s="129">
        <f>$E$28</f>
        <v>49500</v>
      </c>
      <c r="AB28" s="129"/>
      <c r="AC28" s="129">
        <f>$E$28</f>
        <v>49500</v>
      </c>
      <c r="AD28" s="129"/>
      <c r="AE28" s="129">
        <f>$E$28</f>
        <v>49500</v>
      </c>
      <c r="AF28" s="129"/>
      <c r="AG28" s="129">
        <f>$E$28</f>
        <v>49500</v>
      </c>
    </row>
    <row r="29" spans="1:33" s="118" customFormat="1" ht="13.8">
      <c r="A29" s="118" t="s">
        <v>2649</v>
      </c>
      <c r="C29" s="1243"/>
      <c r="E29" s="129">
        <f>Application!AC899</f>
        <v>0</v>
      </c>
      <c r="F29" s="129"/>
      <c r="G29" s="129">
        <f>$E$29</f>
        <v>0</v>
      </c>
      <c r="H29" s="129"/>
      <c r="I29" s="129">
        <f>$E$29</f>
        <v>0</v>
      </c>
      <c r="J29" s="129"/>
      <c r="K29" s="129">
        <f>$E$29</f>
        <v>0</v>
      </c>
      <c r="L29" s="129"/>
      <c r="M29" s="129">
        <f>$E$29</f>
        <v>0</v>
      </c>
      <c r="N29" s="129"/>
      <c r="O29" s="129">
        <f>$E$29</f>
        <v>0</v>
      </c>
      <c r="P29" s="129"/>
      <c r="Q29" s="129">
        <f>$E$29</f>
        <v>0</v>
      </c>
      <c r="R29" s="129"/>
      <c r="S29" s="129">
        <f>$E$29</f>
        <v>0</v>
      </c>
      <c r="T29" s="129"/>
      <c r="U29" s="129">
        <f>$E$29</f>
        <v>0</v>
      </c>
      <c r="V29" s="129"/>
      <c r="W29" s="129">
        <f>$E$29</f>
        <v>0</v>
      </c>
      <c r="X29" s="129"/>
      <c r="Y29" s="129">
        <f>$E$29</f>
        <v>0</v>
      </c>
      <c r="Z29" s="129"/>
      <c r="AA29" s="129">
        <f>$E$29</f>
        <v>0</v>
      </c>
      <c r="AB29" s="129"/>
      <c r="AC29" s="129">
        <f>$E$29</f>
        <v>0</v>
      </c>
      <c r="AD29" s="129"/>
      <c r="AE29" s="129">
        <f>$E$29</f>
        <v>0</v>
      </c>
      <c r="AF29" s="129"/>
      <c r="AG29" s="129">
        <f>$E$29</f>
        <v>0</v>
      </c>
    </row>
    <row r="30" spans="1:33" s="118" customFormat="1" ht="13.8">
      <c r="A30" s="118" t="s">
        <v>2650</v>
      </c>
      <c r="C30" s="1243">
        <v>1.02</v>
      </c>
      <c r="E30" s="129">
        <f>Application!AC900</f>
        <v>12068</v>
      </c>
      <c r="F30" s="129"/>
      <c r="G30" s="129">
        <f>E30*$C$30</f>
        <v>12309.36</v>
      </c>
      <c r="H30" s="129"/>
      <c r="I30" s="129">
        <f>G30*$C$30</f>
        <v>12555.547200000001</v>
      </c>
      <c r="J30" s="129"/>
      <c r="K30" s="129">
        <f>I30*$C$30</f>
        <v>12806.658144000001</v>
      </c>
      <c r="L30" s="129"/>
      <c r="M30" s="129">
        <f>K30*$C$30</f>
        <v>13062.791306880001</v>
      </c>
      <c r="N30" s="129"/>
      <c r="O30" s="129">
        <f>M30*$C$30</f>
        <v>13324.047133017601</v>
      </c>
      <c r="P30" s="129"/>
      <c r="Q30" s="129">
        <f>O30*$C$30</f>
        <v>13590.528075677952</v>
      </c>
      <c r="R30" s="129"/>
      <c r="S30" s="129">
        <f>Q30*$C$30</f>
        <v>13862.338637191511</v>
      </c>
      <c r="T30" s="129"/>
      <c r="U30" s="129">
        <f>S30*$C$30</f>
        <v>14139.585409935342</v>
      </c>
      <c r="V30" s="129"/>
      <c r="W30" s="129">
        <f>U30*$C$30</f>
        <v>14422.377118134049</v>
      </c>
      <c r="X30" s="129"/>
      <c r="Y30" s="129">
        <f>W30*$C$30</f>
        <v>14710.82466049673</v>
      </c>
      <c r="Z30" s="129"/>
      <c r="AA30" s="129">
        <f>Y30*$C$30</f>
        <v>15005.041153706665</v>
      </c>
      <c r="AB30" s="129"/>
      <c r="AC30" s="129">
        <f>AA30*$C$30</f>
        <v>15305.141976780798</v>
      </c>
      <c r="AD30" s="129"/>
      <c r="AE30" s="129">
        <f>AC30*$C$30</f>
        <v>15611.244816316415</v>
      </c>
      <c r="AF30" s="129"/>
      <c r="AG30" s="129">
        <f>AE30*$C$30</f>
        <v>15923.469712642744</v>
      </c>
    </row>
    <row r="31" spans="1:33" s="118" customFormat="1" ht="13.8">
      <c r="A31" s="118" t="s">
        <v>2651</v>
      </c>
      <c r="C31" s="1243">
        <v>1.02</v>
      </c>
      <c r="E31" s="129">
        <f>Application!AC902</f>
        <v>0</v>
      </c>
      <c r="F31" s="129"/>
      <c r="G31" s="129">
        <f>E31*$C$31</f>
        <v>0</v>
      </c>
      <c r="H31" s="129"/>
      <c r="I31" s="129">
        <f>G31*$C$31</f>
        <v>0</v>
      </c>
      <c r="J31" s="129"/>
      <c r="K31" s="129">
        <f>I31*$C$31</f>
        <v>0</v>
      </c>
      <c r="L31" s="129"/>
      <c r="M31" s="129">
        <f>K31*$C$31</f>
        <v>0</v>
      </c>
      <c r="N31" s="129"/>
      <c r="O31" s="129">
        <f>M31*$C$31</f>
        <v>0</v>
      </c>
      <c r="P31" s="129"/>
      <c r="Q31" s="129">
        <f>O31*$C$31</f>
        <v>0</v>
      </c>
      <c r="R31" s="129"/>
      <c r="S31" s="129">
        <f>Q31*$C$31</f>
        <v>0</v>
      </c>
      <c r="T31" s="129"/>
      <c r="U31" s="129">
        <f>S31*$C$31</f>
        <v>0</v>
      </c>
      <c r="V31" s="129"/>
      <c r="W31" s="129">
        <f>U31*$C$31</f>
        <v>0</v>
      </c>
      <c r="X31" s="129"/>
      <c r="Y31" s="129">
        <f>W31*$C$31</f>
        <v>0</v>
      </c>
      <c r="Z31" s="129"/>
      <c r="AA31" s="129">
        <f>Y31*$C$31</f>
        <v>0</v>
      </c>
      <c r="AB31" s="129"/>
      <c r="AC31" s="129">
        <f>AA31*$C$31</f>
        <v>0</v>
      </c>
      <c r="AD31" s="129"/>
      <c r="AE31" s="129">
        <f>AC31*$C$31</f>
        <v>0</v>
      </c>
      <c r="AF31" s="129"/>
      <c r="AG31" s="129">
        <f>AE31*$C$31</f>
        <v>0</v>
      </c>
    </row>
    <row r="32" spans="1:33" s="118" customFormat="1" ht="13.8">
      <c r="A32" s="118" t="str">
        <f>Application!C903</f>
        <v>Other (Misc. State &amp; Local Fees, Issuer Fee):</v>
      </c>
      <c r="C32" s="1245">
        <v>1.0249999999999999</v>
      </c>
      <c r="E32" s="129">
        <f>Application!AC903</f>
        <v>36000</v>
      </c>
      <c r="F32" s="129"/>
      <c r="G32" s="129">
        <f>E32*$C$32</f>
        <v>36900</v>
      </c>
      <c r="H32" s="129"/>
      <c r="I32" s="129">
        <f>G32*$C$32</f>
        <v>37822.5</v>
      </c>
      <c r="J32" s="129"/>
      <c r="K32" s="129">
        <f>I32*$C$32</f>
        <v>38768.0625</v>
      </c>
      <c r="L32" s="129"/>
      <c r="M32" s="129">
        <f>K32*$C$32</f>
        <v>39737.264062499999</v>
      </c>
      <c r="N32" s="129"/>
      <c r="O32" s="129">
        <f>M32*$C$32</f>
        <v>40730.695664062492</v>
      </c>
      <c r="P32" s="129"/>
      <c r="Q32" s="129">
        <f>O32*$C$32</f>
        <v>41748.963055664048</v>
      </c>
      <c r="R32" s="129"/>
      <c r="S32" s="129">
        <f>Q32*$C$32</f>
        <v>42792.687132055646</v>
      </c>
      <c r="T32" s="129"/>
      <c r="U32" s="129">
        <f>S32*$C$32</f>
        <v>43862.504310357035</v>
      </c>
      <c r="V32" s="129"/>
      <c r="W32" s="129">
        <f>U32*$C$32</f>
        <v>44959.066918115954</v>
      </c>
      <c r="X32" s="129"/>
      <c r="Y32" s="129">
        <f>W32*$C$32</f>
        <v>46083.043591068847</v>
      </c>
      <c r="Z32" s="129"/>
      <c r="AA32" s="129">
        <f>Y32*$C$32</f>
        <v>47235.119680845564</v>
      </c>
      <c r="AB32" s="129"/>
      <c r="AC32" s="129">
        <f>AA32*$C$32</f>
        <v>48415.997672866702</v>
      </c>
      <c r="AD32" s="129"/>
      <c r="AE32" s="129">
        <f>AC32*$C$32</f>
        <v>49626.397614688365</v>
      </c>
      <c r="AF32" s="129"/>
      <c r="AG32" s="129">
        <f>AE32*$C$32</f>
        <v>50867.057555055573</v>
      </c>
    </row>
    <row r="33" spans="1:33" s="118" customFormat="1" ht="13.8">
      <c r="A33" s="118" t="str">
        <f>Application!C904</f>
        <v>Other (Specify):</v>
      </c>
      <c r="C33" s="1245">
        <v>1.0349999999999999</v>
      </c>
      <c r="E33" s="129">
        <f>Application!AC904</f>
        <v>0</v>
      </c>
      <c r="F33" s="129"/>
      <c r="G33" s="129">
        <f>E33*$C$33</f>
        <v>0</v>
      </c>
      <c r="H33" s="129"/>
      <c r="I33" s="129">
        <f>G33*$C$33</f>
        <v>0</v>
      </c>
      <c r="J33" s="129"/>
      <c r="K33" s="129">
        <f>I33*$C$33</f>
        <v>0</v>
      </c>
      <c r="L33" s="129"/>
      <c r="M33" s="129">
        <f>K33*$C$33</f>
        <v>0</v>
      </c>
      <c r="N33" s="129"/>
      <c r="O33" s="129">
        <f>M33*$C$33</f>
        <v>0</v>
      </c>
      <c r="P33" s="129"/>
      <c r="Q33" s="129">
        <f>O33*$C$33</f>
        <v>0</v>
      </c>
      <c r="R33" s="129"/>
      <c r="S33" s="129">
        <f>Q33*$C$33</f>
        <v>0</v>
      </c>
      <c r="T33" s="129"/>
      <c r="U33" s="129">
        <f>S33*$C$33</f>
        <v>0</v>
      </c>
      <c r="V33" s="129"/>
      <c r="W33" s="129">
        <f>U33*$C$33</f>
        <v>0</v>
      </c>
      <c r="X33" s="129"/>
      <c r="Y33" s="129">
        <f>W33*$C$33</f>
        <v>0</v>
      </c>
      <c r="Z33" s="129"/>
      <c r="AA33" s="129">
        <f>Y33*$C$33</f>
        <v>0</v>
      </c>
      <c r="AB33" s="129"/>
      <c r="AC33" s="129">
        <f>AA33*$C$33</f>
        <v>0</v>
      </c>
      <c r="AD33" s="129"/>
      <c r="AE33" s="129">
        <f>AC33*$C$33</f>
        <v>0</v>
      </c>
      <c r="AF33" s="129"/>
      <c r="AG33" s="129">
        <f>AE33*$C$33</f>
        <v>0</v>
      </c>
    </row>
    <row r="34" spans="1:33" s="118" customFormat="1" ht="13.8">
      <c r="C34" s="127"/>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row>
    <row r="35" spans="1:33" s="130" customFormat="1" ht="13.8">
      <c r="A35" s="130" t="s">
        <v>1497</v>
      </c>
      <c r="C35" s="131"/>
      <c r="E35" s="130">
        <f>SUM(E22:E33)</f>
        <v>1063529</v>
      </c>
      <c r="G35" s="130">
        <f>SUM(G22:G33)</f>
        <v>1098478.9950000001</v>
      </c>
      <c r="I35" s="130">
        <f>SUM(I22:I33)</f>
        <v>1134639.6194249999</v>
      </c>
      <c r="K35" s="130">
        <f>SUM(K22:K33)</f>
        <v>1172052.9478968747</v>
      </c>
      <c r="M35" s="130">
        <f>SUM(M22:M33)</f>
        <v>1210762.5205761055</v>
      </c>
      <c r="O35" s="130">
        <f>SUM(O22:O33)</f>
        <v>1250813.3942860404</v>
      </c>
      <c r="Q35" s="130">
        <f>SUM(Q22:Q33)</f>
        <v>1292252.1954224161</v>
      </c>
      <c r="S35" s="130">
        <f>SUM(S22:S33)</f>
        <v>1335127.1747105089</v>
      </c>
      <c r="U35" s="130">
        <f>SUM(U22:U33)</f>
        <v>1379488.2638744982</v>
      </c>
      <c r="W35" s="130">
        <f>SUM(W22:W33)</f>
        <v>1425387.1342858528</v>
      </c>
      <c r="Y35" s="130">
        <f>SUM(Y22:Y33)</f>
        <v>1472877.2576599044</v>
      </c>
      <c r="AA35" s="130">
        <f>SUM(AA22:AA33)</f>
        <v>1522013.9688721828</v>
      </c>
      <c r="AC35" s="130">
        <f>SUM(AC22:AC33)</f>
        <v>1572854.5309685951</v>
      </c>
      <c r="AE35" s="130">
        <f>SUM(AE22:AE33)</f>
        <v>1625458.2024461154</v>
      </c>
      <c r="AG35" s="130">
        <f>SUM(AG22:AG33)</f>
        <v>1679886.3068833374</v>
      </c>
    </row>
    <row r="36" spans="1:33" s="118" customFormat="1" ht="13.8">
      <c r="C36" s="127"/>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row>
    <row r="37" spans="1:33" s="130" customFormat="1" ht="13.8">
      <c r="A37" s="130" t="s">
        <v>2652</v>
      </c>
      <c r="C37" s="131"/>
      <c r="E37" s="130">
        <f>E11-E35</f>
        <v>1184335.3999999999</v>
      </c>
      <c r="G37" s="130">
        <f>G11-G35</f>
        <v>1205582.0149999992</v>
      </c>
      <c r="I37" s="130">
        <f>I11-I35</f>
        <v>1227022.9158249998</v>
      </c>
      <c r="K37" s="130">
        <f>K11-K35</f>
        <v>1248651.1507343741</v>
      </c>
      <c r="M37" s="130">
        <f>M11-M35</f>
        <v>1270459.1805209252</v>
      </c>
      <c r="O37" s="130">
        <f>O11-O35</f>
        <v>1292438.8493384153</v>
      </c>
      <c r="Q37" s="130">
        <f>Q11-Q35</f>
        <v>1314581.3542926507</v>
      </c>
      <c r="S37" s="130">
        <f>S11-S35</f>
        <v>1336877.2137474343</v>
      </c>
      <c r="U37" s="130">
        <f>U11-U35</f>
        <v>1359316.2342948932</v>
      </c>
      <c r="W37" s="130">
        <f>W11-W35</f>
        <v>1381887.4763377733</v>
      </c>
      <c r="Y37" s="130">
        <f>Y11-Y35</f>
        <v>1404579.2182293118</v>
      </c>
      <c r="AA37" s="130">
        <f>AA11-AA35</f>
        <v>1427378.9189142634</v>
      </c>
      <c r="AC37" s="130">
        <f>AC11-AC35</f>
        <v>1450273.1790125121</v>
      </c>
      <c r="AE37" s="130">
        <f>AE11-AE35</f>
        <v>1473247.700284519</v>
      </c>
      <c r="AG37" s="130">
        <f>AG11-AG35</f>
        <v>1496287.2434155629</v>
      </c>
    </row>
    <row r="38" spans="1:33" s="118" customFormat="1" ht="13.8">
      <c r="C38" s="127"/>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row>
    <row r="39" spans="1:33" s="118" customFormat="1" ht="13.8">
      <c r="A39" s="125" t="s">
        <v>2653</v>
      </c>
      <c r="C39" s="127"/>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row>
    <row r="40" spans="1:33" s="118" customFormat="1" ht="13.8">
      <c r="A40" s="132" t="str">
        <f>Application!C635</f>
        <v>Permanent Lean - Citibank</v>
      </c>
      <c r="B40" s="133"/>
      <c r="C40" s="127"/>
      <c r="E40" s="129">
        <f>Application!AF635</f>
        <v>966989</v>
      </c>
      <c r="F40" s="129"/>
      <c r="G40" s="129">
        <f>$E$40</f>
        <v>966989</v>
      </c>
      <c r="H40" s="129"/>
      <c r="I40" s="129">
        <f>$E$40</f>
        <v>966989</v>
      </c>
      <c r="J40" s="129"/>
      <c r="K40" s="129">
        <f>$E$40</f>
        <v>966989</v>
      </c>
      <c r="L40" s="129"/>
      <c r="M40" s="129">
        <f>$E$40</f>
        <v>966989</v>
      </c>
      <c r="N40" s="129"/>
      <c r="O40" s="129">
        <f>$E$40</f>
        <v>966989</v>
      </c>
      <c r="P40" s="129"/>
      <c r="Q40" s="129">
        <f>$E$40</f>
        <v>966989</v>
      </c>
      <c r="R40" s="129"/>
      <c r="S40" s="129">
        <f>$E$40</f>
        <v>966989</v>
      </c>
      <c r="T40" s="129"/>
      <c r="U40" s="129">
        <f>$E$40</f>
        <v>966989</v>
      </c>
      <c r="V40" s="129"/>
      <c r="W40" s="129">
        <f>$E$40</f>
        <v>966989</v>
      </c>
      <c r="X40" s="129"/>
      <c r="Y40" s="129">
        <f>$E$40</f>
        <v>966989</v>
      </c>
      <c r="Z40" s="129"/>
      <c r="AA40" s="129">
        <f>$E$40</f>
        <v>966989</v>
      </c>
      <c r="AB40" s="129"/>
      <c r="AC40" s="129">
        <f>$E$40</f>
        <v>966989</v>
      </c>
      <c r="AD40" s="129"/>
      <c r="AE40" s="129">
        <f>$E$40</f>
        <v>966989</v>
      </c>
      <c r="AF40" s="129"/>
      <c r="AG40" s="129">
        <f>$E$40</f>
        <v>966989</v>
      </c>
    </row>
    <row r="41" spans="1:33" s="118" customFormat="1" ht="13.8">
      <c r="A41" s="132" t="s">
        <v>2834</v>
      </c>
      <c r="B41" s="133"/>
      <c r="C41" s="127"/>
      <c r="E41" s="129">
        <v>63000</v>
      </c>
      <c r="F41" s="129"/>
      <c r="G41" s="129">
        <f>$E$41</f>
        <v>63000</v>
      </c>
      <c r="H41" s="129"/>
      <c r="I41" s="129">
        <f>$E$41</f>
        <v>63000</v>
      </c>
      <c r="J41" s="129"/>
      <c r="K41" s="129">
        <f>$E$41</f>
        <v>63000</v>
      </c>
      <c r="L41" s="129"/>
      <c r="M41" s="129">
        <f>$E$41</f>
        <v>63000</v>
      </c>
      <c r="N41" s="129"/>
      <c r="O41" s="129">
        <f>$E$41</f>
        <v>63000</v>
      </c>
      <c r="P41" s="129"/>
      <c r="Q41" s="129">
        <f>$E$41</f>
        <v>63000</v>
      </c>
      <c r="R41" s="129"/>
      <c r="S41" s="129">
        <f>$E$41</f>
        <v>63000</v>
      </c>
      <c r="T41" s="129"/>
      <c r="U41" s="129">
        <f>$E$41</f>
        <v>63000</v>
      </c>
      <c r="V41" s="129"/>
      <c r="W41" s="129">
        <f>$E$41</f>
        <v>63000</v>
      </c>
      <c r="X41" s="129"/>
      <c r="Y41" s="129">
        <f>$E$41</f>
        <v>63000</v>
      </c>
      <c r="Z41" s="129"/>
      <c r="AA41" s="129">
        <f>$E$41</f>
        <v>63000</v>
      </c>
      <c r="AB41" s="129"/>
      <c r="AC41" s="129">
        <f>$E$41</f>
        <v>63000</v>
      </c>
      <c r="AD41" s="129"/>
      <c r="AE41" s="129">
        <f>$E$41</f>
        <v>63000</v>
      </c>
      <c r="AF41" s="129"/>
      <c r="AG41" s="129">
        <f>$E$41</f>
        <v>63000</v>
      </c>
    </row>
    <row r="42" spans="1:33" s="118" customFormat="1" ht="13.8">
      <c r="A42" s="132"/>
      <c r="B42" s="133"/>
      <c r="C42" s="127"/>
      <c r="E42" s="139"/>
      <c r="F42" s="129"/>
      <c r="G42" s="139">
        <f>$E$42</f>
        <v>0</v>
      </c>
      <c r="H42" s="129"/>
      <c r="I42" s="139">
        <f>$E$42</f>
        <v>0</v>
      </c>
      <c r="J42" s="129"/>
      <c r="K42" s="139">
        <f>$E$42</f>
        <v>0</v>
      </c>
      <c r="L42" s="129"/>
      <c r="M42" s="139">
        <f>$E$42</f>
        <v>0</v>
      </c>
      <c r="N42" s="129"/>
      <c r="O42" s="139">
        <f>$E$42</f>
        <v>0</v>
      </c>
      <c r="P42" s="129"/>
      <c r="Q42" s="139">
        <f>$E$42</f>
        <v>0</v>
      </c>
      <c r="R42" s="129"/>
      <c r="S42" s="139">
        <f>$E$42</f>
        <v>0</v>
      </c>
      <c r="T42" s="129"/>
      <c r="U42" s="139">
        <f>$E$42</f>
        <v>0</v>
      </c>
      <c r="V42" s="129"/>
      <c r="W42" s="139">
        <f>$E$42</f>
        <v>0</v>
      </c>
      <c r="X42" s="129"/>
      <c r="Y42" s="139">
        <f>$E$42</f>
        <v>0</v>
      </c>
      <c r="Z42" s="129"/>
      <c r="AA42" s="139">
        <f>$E$42</f>
        <v>0</v>
      </c>
      <c r="AB42" s="129"/>
      <c r="AC42" s="139">
        <f>$E$42</f>
        <v>0</v>
      </c>
      <c r="AD42" s="129"/>
      <c r="AE42" s="139">
        <f>$E$42</f>
        <v>0</v>
      </c>
      <c r="AF42" s="129"/>
      <c r="AG42" s="139">
        <f>$E$42</f>
        <v>0</v>
      </c>
    </row>
    <row r="43" spans="1:33" s="130" customFormat="1" ht="13.8">
      <c r="A43" s="130" t="s">
        <v>2654</v>
      </c>
      <c r="C43" s="131"/>
      <c r="E43" s="130">
        <f>SUM(E40:E42)</f>
        <v>1029989</v>
      </c>
      <c r="G43" s="130">
        <f>SUM(G40:G42)</f>
        <v>1029989</v>
      </c>
      <c r="I43" s="130">
        <f>SUM(I40:I42)</f>
        <v>1029989</v>
      </c>
      <c r="K43" s="130">
        <f>SUM(K40:K42)</f>
        <v>1029989</v>
      </c>
      <c r="M43" s="130">
        <f>SUM(M40:M42)</f>
        <v>1029989</v>
      </c>
      <c r="O43" s="130">
        <f>SUM(O40:O42)</f>
        <v>1029989</v>
      </c>
      <c r="Q43" s="130">
        <f>SUM(Q40:Q42)</f>
        <v>1029989</v>
      </c>
      <c r="S43" s="130">
        <f>SUM(S40:S42)</f>
        <v>1029989</v>
      </c>
      <c r="U43" s="130">
        <f>SUM(U40:U42)</f>
        <v>1029989</v>
      </c>
      <c r="W43" s="130">
        <f>SUM(W40:W42)</f>
        <v>1029989</v>
      </c>
      <c r="Y43" s="130">
        <f>SUM(Y40:Y42)</f>
        <v>1029989</v>
      </c>
      <c r="AA43" s="130">
        <f>SUM(AA40:AA42)</f>
        <v>1029989</v>
      </c>
      <c r="AC43" s="130">
        <f>SUM(AC40:AC42)</f>
        <v>1029989</v>
      </c>
      <c r="AE43" s="130">
        <f>SUM(AE40:AE42)</f>
        <v>1029989</v>
      </c>
      <c r="AG43" s="130">
        <f>SUM(AG40:AG42)</f>
        <v>1029989</v>
      </c>
    </row>
    <row r="44" spans="1:33" s="118" customFormat="1" ht="13.8">
      <c r="C44" s="127"/>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row>
    <row r="45" spans="1:33" s="130" customFormat="1" ht="13.8">
      <c r="A45" s="130" t="s">
        <v>2655</v>
      </c>
      <c r="C45" s="131"/>
      <c r="E45" s="130">
        <f>E37-E43</f>
        <v>154346.39999999991</v>
      </c>
      <c r="G45" s="130">
        <f>G37-G43</f>
        <v>175593.0149999992</v>
      </c>
      <c r="I45" s="130">
        <f>I37-I43</f>
        <v>197033.9158249998</v>
      </c>
      <c r="K45" s="130">
        <f>K37-K43</f>
        <v>218662.15073437407</v>
      </c>
      <c r="M45" s="130">
        <f>M37-M43</f>
        <v>240470.18052092521</v>
      </c>
      <c r="O45" s="130">
        <f>O37-O43</f>
        <v>262449.84933841531</v>
      </c>
      <c r="Q45" s="130">
        <f>Q37-Q43</f>
        <v>284592.35429265071</v>
      </c>
      <c r="S45" s="130">
        <f>S37-S43</f>
        <v>306888.21374743432</v>
      </c>
      <c r="U45" s="130">
        <f>U37-U43</f>
        <v>329327.23429489322</v>
      </c>
      <c r="W45" s="130">
        <f>W37-W43</f>
        <v>351898.47633777326</v>
      </c>
      <c r="Y45" s="130">
        <f>Y37-Y43</f>
        <v>374590.21822931175</v>
      </c>
      <c r="AA45" s="130">
        <f>AA37-AA43</f>
        <v>397389.91891426337</v>
      </c>
      <c r="AC45" s="130">
        <f>AC37-AC43</f>
        <v>420284.17901251209</v>
      </c>
      <c r="AE45" s="130">
        <f>AE37-AE43</f>
        <v>443258.700284519</v>
      </c>
      <c r="AG45" s="130">
        <f>AG37-AG43</f>
        <v>466298.2434155629</v>
      </c>
    </row>
    <row r="46" spans="1:33" s="118" customFormat="1" ht="13.8">
      <c r="C46" s="127"/>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row>
    <row r="47" spans="1:33" s="134" customFormat="1" ht="13.8">
      <c r="A47" s="134" t="s">
        <v>2656</v>
      </c>
      <c r="C47" s="127"/>
      <c r="E47" s="134">
        <f>E45/(E4+E6+E8)</f>
        <v>6.5260430496337507E-2</v>
      </c>
      <c r="G47" s="134">
        <f>G45/(G4+G6+G8)</f>
        <v>7.2433054613106604E-2</v>
      </c>
      <c r="I47" s="134">
        <f>I45/(I4+I6+I8)</f>
        <v>7.9295161449007237E-2</v>
      </c>
      <c r="K47" s="134">
        <f>K45/(K4+K6+K8)</f>
        <v>8.5852994803730071E-2</v>
      </c>
      <c r="M47" s="134">
        <f>M45/(M4+M6+M8)</f>
        <v>9.211263325025483E-2</v>
      </c>
      <c r="O47" s="134">
        <f>O45/(O4+O6+O8)</f>
        <v>9.8079994038364066E-2</v>
      </c>
      <c r="Q47" s="134">
        <f>Q45/(Q4+Q6+Q8)</f>
        <v>0.10376083690172287</v>
      </c>
      <c r="S47" s="134">
        <f>S45/(S4+S6+S8)</f>
        <v>0.1091607677708555</v>
      </c>
      <c r="U47" s="134">
        <f>U45/(U4+U6+U8)</f>
        <v>0.11428524239430539</v>
      </c>
      <c r="W47" s="134">
        <f>W45/(W4+W6+W8)</f>
        <v>0.11913956987020623</v>
      </c>
      <c r="Y47" s="134">
        <f>Y45/(Y4+Y6+Y8)</f>
        <v>0.12372891609043477</v>
      </c>
      <c r="AA47" s="134">
        <f>AA45/(AA4+AA6+AA8)</f>
        <v>0.12805830709946794</v>
      </c>
      <c r="AC47" s="134">
        <f>AC45/(AC4+AC6+AC8)</f>
        <v>0.13213263237000861</v>
      </c>
      <c r="AE47" s="134">
        <f>AE45/(AE4+AE6+AE8)</f>
        <v>0.13595664799739959</v>
      </c>
      <c r="AG47" s="134">
        <f>AG45/(AG4+AG6+AG8)</f>
        <v>0.1395349798147939</v>
      </c>
    </row>
    <row r="48" spans="1:33" s="134" customFormat="1" ht="13.8">
      <c r="A48" s="134" t="s">
        <v>2657</v>
      </c>
      <c r="C48" s="127"/>
      <c r="E48" s="134">
        <f>E45/E43</f>
        <v>0.1498524741526365</v>
      </c>
      <c r="G48" s="134">
        <f>G45/G43</f>
        <v>0.17048047600508276</v>
      </c>
      <c r="I48" s="134">
        <f>I45/I43</f>
        <v>0.19129710688657819</v>
      </c>
      <c r="K48" s="134">
        <f>K45/K43</f>
        <v>0.21229561746229725</v>
      </c>
      <c r="M48" s="134">
        <f>M45/M43</f>
        <v>0.23346868803543067</v>
      </c>
      <c r="O48" s="134">
        <f>O45/O43</f>
        <v>0.25480840022409496</v>
      </c>
      <c r="Q48" s="134">
        <f>Q45/Q43</f>
        <v>0.27630620743779855</v>
      </c>
      <c r="S48" s="134">
        <f>S45/S43</f>
        <v>0.29795290410619368</v>
      </c>
      <c r="U48" s="134">
        <f>U45/U43</f>
        <v>0.31973859361109025</v>
      </c>
      <c r="W48" s="134">
        <f>W45/W43</f>
        <v>0.34165265487085128</v>
      </c>
      <c r="Y48" s="134">
        <f>Y45/Y43</f>
        <v>0.36368370752436363</v>
      </c>
      <c r="AA48" s="134">
        <f>AA45/AA43</f>
        <v>0.38581957565980157</v>
      </c>
      <c r="AC48" s="134">
        <f>AC45/AC43</f>
        <v>0.40804725003132275</v>
      </c>
      <c r="AE48" s="134">
        <f>AE45/AE43</f>
        <v>0.43035284870471335</v>
      </c>
      <c r="AG48" s="134">
        <f>AG45/AG43</f>
        <v>0.4527215760707764</v>
      </c>
    </row>
    <row r="49" spans="1:16384" s="135" customFormat="1" ht="13.8">
      <c r="A49" s="135" t="s">
        <v>2189</v>
      </c>
      <c r="C49" s="136"/>
      <c r="E49" s="135">
        <f>E37/E43</f>
        <v>1.1498524741526366</v>
      </c>
      <c r="G49" s="135">
        <f>G37/G43</f>
        <v>1.1704804760050829</v>
      </c>
      <c r="I49" s="135">
        <f>I37/I43</f>
        <v>1.1912971068865783</v>
      </c>
      <c r="K49" s="135">
        <f>K37/K43</f>
        <v>1.2122956174622972</v>
      </c>
      <c r="M49" s="135">
        <f>M37/M43</f>
        <v>1.2334686880354306</v>
      </c>
      <c r="O49" s="135">
        <f>O37/O43</f>
        <v>1.2548084002240949</v>
      </c>
      <c r="Q49" s="135">
        <f>Q37/Q43</f>
        <v>1.2763062074377987</v>
      </c>
      <c r="S49" s="135">
        <f>S37/S43</f>
        <v>1.2979529041061937</v>
      </c>
      <c r="U49" s="135">
        <f>U37/U43</f>
        <v>1.3197385936110901</v>
      </c>
      <c r="W49" s="135">
        <f>W37/W43</f>
        <v>1.3416526548708514</v>
      </c>
      <c r="Y49" s="135">
        <f>Y37/Y43</f>
        <v>1.3636837075243635</v>
      </c>
      <c r="AA49" s="135">
        <f>AA37/AA43</f>
        <v>1.3858195756598015</v>
      </c>
      <c r="AC49" s="135">
        <f>AC37/AC43</f>
        <v>1.4080472500313228</v>
      </c>
      <c r="AE49" s="135">
        <f>AE37/AE43</f>
        <v>1.4303528487047132</v>
      </c>
      <c r="AG49" s="135">
        <f>AG37/AG43</f>
        <v>1.4527215760707763</v>
      </c>
    </row>
    <row r="50" spans="1:16384" s="118" customFormat="1" ht="13.8">
      <c r="A50" s="137"/>
      <c r="B50" s="137"/>
      <c r="C50" s="138"/>
      <c r="D50" s="137"/>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row>
    <row r="51" spans="1:16384" s="2" customFormat="1">
      <c r="A51" s="2" t="s">
        <v>2658</v>
      </c>
      <c r="C51" s="753"/>
      <c r="E51" s="752"/>
      <c r="F51" s="752"/>
      <c r="G51" s="752"/>
      <c r="H51" s="752"/>
      <c r="I51" s="752"/>
      <c r="J51" s="752"/>
      <c r="K51" s="752"/>
      <c r="L51" s="752"/>
      <c r="M51" s="752"/>
      <c r="N51" s="752"/>
      <c r="O51" s="752"/>
      <c r="P51" s="752"/>
      <c r="Q51" s="752"/>
      <c r="R51" s="752"/>
      <c r="S51" s="752"/>
      <c r="T51" s="752"/>
      <c r="U51" s="752"/>
      <c r="V51" s="752"/>
      <c r="W51" s="752"/>
      <c r="X51" s="752"/>
      <c r="Y51" s="752"/>
      <c r="Z51" s="752"/>
      <c r="AA51" s="752"/>
      <c r="AB51" s="752"/>
      <c r="AC51" s="752"/>
      <c r="AD51" s="752"/>
      <c r="AE51" s="752"/>
      <c r="AF51" s="752"/>
      <c r="AG51" s="752"/>
    </row>
    <row r="52" spans="1:16384" s="2" customFormat="1">
      <c r="A52" s="2633" t="s">
        <v>1013</v>
      </c>
      <c r="B52" s="2633"/>
      <c r="C52" s="2633"/>
      <c r="D52" s="752"/>
      <c r="E52" s="752"/>
      <c r="F52" s="752"/>
      <c r="G52" s="752"/>
      <c r="H52" s="752"/>
      <c r="I52" s="752"/>
      <c r="J52" s="752"/>
      <c r="K52" s="752"/>
      <c r="L52" s="752"/>
      <c r="M52" s="752"/>
      <c r="N52" s="752"/>
      <c r="O52" s="752"/>
      <c r="P52" s="752"/>
      <c r="Q52" s="752"/>
      <c r="R52" s="752"/>
      <c r="S52" s="752"/>
      <c r="T52" s="752"/>
      <c r="U52" s="752"/>
      <c r="V52" s="752"/>
      <c r="W52" s="752"/>
      <c r="X52" s="752"/>
      <c r="Y52" s="752"/>
      <c r="Z52" s="752"/>
      <c r="AA52" s="752"/>
      <c r="AB52" s="752"/>
      <c r="AC52" s="752"/>
      <c r="AD52" s="752"/>
      <c r="AE52" s="752"/>
      <c r="AF52" s="752"/>
      <c r="AG52" s="752"/>
    </row>
    <row r="53" spans="1:16384" s="754" customFormat="1">
      <c r="A53" s="754" t="s">
        <v>1962</v>
      </c>
      <c r="C53" s="755">
        <v>1.03</v>
      </c>
      <c r="E53" s="756">
        <v>20000</v>
      </c>
      <c r="G53" s="752">
        <f>E53*C53</f>
        <v>20600</v>
      </c>
      <c r="I53" s="752">
        <f>G53*$C$53</f>
        <v>21218</v>
      </c>
      <c r="K53" s="752">
        <f>I53*$C$53</f>
        <v>21854.54</v>
      </c>
      <c r="M53" s="752">
        <f>K53*$C$53</f>
        <v>22510.176200000002</v>
      </c>
      <c r="O53" s="752">
        <f>M53*$C$53</f>
        <v>23185.481486000001</v>
      </c>
      <c r="Q53" s="752">
        <f>O53*$C$53</f>
        <v>23881.04593058</v>
      </c>
      <c r="S53" s="752">
        <f>Q53*$C$53</f>
        <v>24597.4773084974</v>
      </c>
      <c r="U53" s="752">
        <f>S53*$C$53</f>
        <v>25335.401627752322</v>
      </c>
      <c r="W53" s="752">
        <f>U53*$C$53</f>
        <v>26095.463676584892</v>
      </c>
      <c r="Y53" s="752">
        <f>W53*$C$53</f>
        <v>26878.327586882438</v>
      </c>
      <c r="AA53" s="752">
        <f>Y53*$C$53</f>
        <v>27684.677414488913</v>
      </c>
      <c r="AC53" s="752">
        <f>AA53*$C$53</f>
        <v>28515.21773692358</v>
      </c>
      <c r="AE53" s="752">
        <f>AC53*$C$53</f>
        <v>29370.674269031289</v>
      </c>
      <c r="AG53" s="752">
        <f>AE53*$C$53</f>
        <v>30251.79449710223</v>
      </c>
    </row>
    <row r="54" spans="1:16384" s="2" customFormat="1">
      <c r="A54" s="2" t="s">
        <v>2659</v>
      </c>
      <c r="C54" s="750">
        <v>1.03</v>
      </c>
      <c r="E54" s="757">
        <v>5000</v>
      </c>
      <c r="F54" s="752"/>
      <c r="G54" s="752">
        <f t="shared" ref="G54:AG57" si="1">E54*$C$53</f>
        <v>5150</v>
      </c>
      <c r="H54" s="752"/>
      <c r="I54" s="752">
        <f t="shared" si="1"/>
        <v>5304.5</v>
      </c>
      <c r="J54" s="752"/>
      <c r="K54" s="752">
        <f t="shared" si="1"/>
        <v>5463.6350000000002</v>
      </c>
      <c r="L54" s="752"/>
      <c r="M54" s="752">
        <f t="shared" si="1"/>
        <v>5627.5440500000004</v>
      </c>
      <c r="N54" s="752"/>
      <c r="O54" s="752">
        <f t="shared" si="1"/>
        <v>5796.3703715000001</v>
      </c>
      <c r="P54" s="752"/>
      <c r="Q54" s="752">
        <f t="shared" si="1"/>
        <v>5970.2614826449999</v>
      </c>
      <c r="R54" s="752"/>
      <c r="S54" s="752">
        <f t="shared" si="1"/>
        <v>6149.3693271243501</v>
      </c>
      <c r="T54" s="752"/>
      <c r="U54" s="752">
        <f t="shared" si="1"/>
        <v>6333.8504069380806</v>
      </c>
      <c r="V54" s="752"/>
      <c r="W54" s="752">
        <f t="shared" si="1"/>
        <v>6523.865919146223</v>
      </c>
      <c r="X54" s="752"/>
      <c r="Y54" s="752">
        <f t="shared" si="1"/>
        <v>6719.5818967206096</v>
      </c>
      <c r="Z54" s="752"/>
      <c r="AA54" s="752">
        <f t="shared" si="1"/>
        <v>6921.1693536222283</v>
      </c>
      <c r="AB54" s="752"/>
      <c r="AC54" s="752">
        <f t="shared" si="1"/>
        <v>7128.8044342308949</v>
      </c>
      <c r="AD54" s="752"/>
      <c r="AE54" s="752">
        <f t="shared" si="1"/>
        <v>7342.6685672578224</v>
      </c>
      <c r="AF54" s="752"/>
      <c r="AG54" s="752">
        <f t="shared" si="1"/>
        <v>7562.9486242755574</v>
      </c>
      <c r="AH54" s="752"/>
    </row>
    <row r="55" spans="1:16384" s="2" customFormat="1">
      <c r="A55" s="2" t="s">
        <v>2660</v>
      </c>
      <c r="C55" s="750"/>
      <c r="E55" s="757"/>
      <c r="F55" s="752"/>
      <c r="G55" s="752">
        <f t="shared" si="1"/>
        <v>0</v>
      </c>
      <c r="H55" s="752"/>
      <c r="I55" s="752">
        <f t="shared" si="1"/>
        <v>0</v>
      </c>
      <c r="J55" s="752"/>
      <c r="K55" s="752">
        <f t="shared" si="1"/>
        <v>0</v>
      </c>
      <c r="L55" s="752"/>
      <c r="M55" s="752">
        <f t="shared" si="1"/>
        <v>0</v>
      </c>
      <c r="N55" s="752"/>
      <c r="O55" s="752">
        <f t="shared" si="1"/>
        <v>0</v>
      </c>
      <c r="P55" s="752"/>
      <c r="Q55" s="752">
        <f t="shared" si="1"/>
        <v>0</v>
      </c>
      <c r="R55" s="752"/>
      <c r="S55" s="752">
        <f t="shared" si="1"/>
        <v>0</v>
      </c>
      <c r="T55" s="752"/>
      <c r="U55" s="752">
        <f t="shared" si="1"/>
        <v>0</v>
      </c>
      <c r="V55" s="752"/>
      <c r="W55" s="752">
        <f t="shared" si="1"/>
        <v>0</v>
      </c>
      <c r="X55" s="752"/>
      <c r="Y55" s="752">
        <f t="shared" si="1"/>
        <v>0</v>
      </c>
      <c r="Z55" s="752"/>
      <c r="AA55" s="752">
        <f t="shared" si="1"/>
        <v>0</v>
      </c>
      <c r="AB55" s="752"/>
      <c r="AC55" s="752">
        <f t="shared" si="1"/>
        <v>0</v>
      </c>
      <c r="AD55" s="752"/>
      <c r="AE55" s="752">
        <f t="shared" si="1"/>
        <v>0</v>
      </c>
      <c r="AF55" s="752"/>
      <c r="AG55" s="752">
        <f t="shared" si="1"/>
        <v>0</v>
      </c>
      <c r="AH55" s="752"/>
    </row>
    <row r="56" spans="1:16384" s="2" customFormat="1">
      <c r="A56" s="758"/>
      <c r="B56" s="758"/>
      <c r="C56" s="750"/>
      <c r="E56" s="757"/>
      <c r="F56" s="752"/>
      <c r="G56" s="752">
        <f t="shared" si="1"/>
        <v>0</v>
      </c>
      <c r="H56" s="752"/>
      <c r="I56" s="752">
        <f t="shared" si="1"/>
        <v>0</v>
      </c>
      <c r="J56" s="752"/>
      <c r="K56" s="752">
        <f t="shared" si="1"/>
        <v>0</v>
      </c>
      <c r="L56" s="752"/>
      <c r="M56" s="752">
        <f t="shared" si="1"/>
        <v>0</v>
      </c>
      <c r="N56" s="752"/>
      <c r="O56" s="752">
        <f t="shared" si="1"/>
        <v>0</v>
      </c>
      <c r="P56" s="752"/>
      <c r="Q56" s="752">
        <f t="shared" si="1"/>
        <v>0</v>
      </c>
      <c r="R56" s="752"/>
      <c r="S56" s="752">
        <f t="shared" si="1"/>
        <v>0</v>
      </c>
      <c r="T56" s="752"/>
      <c r="U56" s="752">
        <f t="shared" si="1"/>
        <v>0</v>
      </c>
      <c r="V56" s="752"/>
      <c r="W56" s="752">
        <f t="shared" si="1"/>
        <v>0</v>
      </c>
      <c r="X56" s="752"/>
      <c r="Y56" s="752">
        <f t="shared" si="1"/>
        <v>0</v>
      </c>
      <c r="Z56" s="752"/>
      <c r="AA56" s="752">
        <f t="shared" si="1"/>
        <v>0</v>
      </c>
      <c r="AB56" s="752"/>
      <c r="AC56" s="752">
        <f t="shared" si="1"/>
        <v>0</v>
      </c>
      <c r="AD56" s="752"/>
      <c r="AE56" s="752">
        <f t="shared" si="1"/>
        <v>0</v>
      </c>
      <c r="AF56" s="752"/>
      <c r="AG56" s="752">
        <f t="shared" si="1"/>
        <v>0</v>
      </c>
      <c r="AH56" s="752"/>
    </row>
    <row r="57" spans="1:16384" s="2" customFormat="1">
      <c r="A57" s="758"/>
      <c r="B57" s="758"/>
      <c r="C57" s="750"/>
      <c r="E57" s="759"/>
      <c r="F57" s="752"/>
      <c r="G57" s="760">
        <f t="shared" si="1"/>
        <v>0</v>
      </c>
      <c r="H57" s="752"/>
      <c r="I57" s="760">
        <f t="shared" si="1"/>
        <v>0</v>
      </c>
      <c r="J57" s="752"/>
      <c r="K57" s="760">
        <f t="shared" si="1"/>
        <v>0</v>
      </c>
      <c r="L57" s="752"/>
      <c r="M57" s="760">
        <f t="shared" si="1"/>
        <v>0</v>
      </c>
      <c r="N57" s="752"/>
      <c r="O57" s="760">
        <f t="shared" si="1"/>
        <v>0</v>
      </c>
      <c r="P57" s="752"/>
      <c r="Q57" s="760">
        <f t="shared" si="1"/>
        <v>0</v>
      </c>
      <c r="R57" s="752"/>
      <c r="S57" s="760">
        <f t="shared" si="1"/>
        <v>0</v>
      </c>
      <c r="T57" s="752"/>
      <c r="U57" s="760">
        <f t="shared" si="1"/>
        <v>0</v>
      </c>
      <c r="V57" s="752"/>
      <c r="W57" s="760">
        <f t="shared" si="1"/>
        <v>0</v>
      </c>
      <c r="X57" s="752"/>
      <c r="Y57" s="760">
        <f t="shared" si="1"/>
        <v>0</v>
      </c>
      <c r="Z57" s="752"/>
      <c r="AA57" s="760">
        <f t="shared" si="1"/>
        <v>0</v>
      </c>
      <c r="AB57" s="752"/>
      <c r="AC57" s="760">
        <f t="shared" si="1"/>
        <v>0</v>
      </c>
      <c r="AD57" s="752"/>
      <c r="AE57" s="760">
        <f t="shared" si="1"/>
        <v>0</v>
      </c>
      <c r="AF57" s="752"/>
      <c r="AG57" s="760">
        <f t="shared" si="1"/>
        <v>0</v>
      </c>
      <c r="AH57" s="752"/>
    </row>
    <row r="58" spans="1:16384" s="2" customFormat="1">
      <c r="A58" s="754" t="s">
        <v>2661</v>
      </c>
      <c r="C58" s="753"/>
      <c r="E58" s="752">
        <f>SUM(E53:E57)</f>
        <v>25000</v>
      </c>
      <c r="F58" s="752"/>
      <c r="G58" s="752">
        <f>SUM(G53:G57)</f>
        <v>25750</v>
      </c>
      <c r="H58" s="752"/>
      <c r="I58" s="752">
        <f>SUM(I53:I57)</f>
        <v>26522.5</v>
      </c>
      <c r="J58" s="752"/>
      <c r="K58" s="752">
        <f>SUM(K53:K57)</f>
        <v>27318.175000000003</v>
      </c>
      <c r="L58" s="752"/>
      <c r="M58" s="752">
        <f>SUM(M53:M57)</f>
        <v>28137.720250000002</v>
      </c>
      <c r="N58" s="752"/>
      <c r="O58" s="752">
        <f>SUM(O53:O57)</f>
        <v>28981.851857500002</v>
      </c>
      <c r="P58" s="752"/>
      <c r="Q58" s="752">
        <f>SUM(Q53:Q57)</f>
        <v>29851.307413225</v>
      </c>
      <c r="R58" s="752"/>
      <c r="S58" s="752">
        <f>SUM(S53:S57)</f>
        <v>30746.84663562175</v>
      </c>
      <c r="T58" s="752"/>
      <c r="U58" s="752">
        <f>SUM(U53:U57)</f>
        <v>31669.252034690402</v>
      </c>
      <c r="V58" s="752"/>
      <c r="W58" s="752">
        <f>SUM(W53:W57)</f>
        <v>32619.329595731113</v>
      </c>
      <c r="X58" s="752"/>
      <c r="Y58" s="752">
        <f>SUM(Y53:Y57)</f>
        <v>33597.909483603049</v>
      </c>
      <c r="Z58" s="752"/>
      <c r="AA58" s="752">
        <f>SUM(AA53:AA57)</f>
        <v>34605.846768111143</v>
      </c>
      <c r="AB58" s="752"/>
      <c r="AC58" s="752">
        <f>SUM(AC53:AC57)</f>
        <v>35644.022171154473</v>
      </c>
      <c r="AD58" s="752"/>
      <c r="AE58" s="752">
        <f>SUM(AE53:AE57)</f>
        <v>36713.342836289114</v>
      </c>
      <c r="AF58" s="752"/>
      <c r="AG58" s="752">
        <f>SUM(AG53:AG57)</f>
        <v>37814.743121377789</v>
      </c>
      <c r="AH58" s="752"/>
    </row>
    <row r="59" spans="1:16384" s="2" customFormat="1" ht="12.75" customHeight="1">
      <c r="A59" s="754"/>
      <c r="C59" s="753"/>
      <c r="E59" s="752"/>
      <c r="F59" s="752"/>
      <c r="G59" s="752"/>
      <c r="H59" s="752"/>
      <c r="I59" s="752"/>
      <c r="J59" s="752"/>
      <c r="K59" s="752"/>
      <c r="L59" s="752"/>
      <c r="M59" s="752"/>
      <c r="N59" s="752"/>
      <c r="O59" s="752"/>
      <c r="P59" s="752"/>
      <c r="Q59" s="752"/>
      <c r="R59" s="752"/>
      <c r="S59" s="752"/>
      <c r="T59" s="752"/>
      <c r="U59" s="752"/>
      <c r="V59" s="752"/>
      <c r="W59" s="752"/>
      <c r="X59" s="752"/>
      <c r="Y59" s="752"/>
      <c r="Z59" s="752"/>
      <c r="AA59" s="752"/>
      <c r="AB59" s="752"/>
      <c r="AC59" s="752"/>
      <c r="AD59" s="752"/>
      <c r="AE59" s="752"/>
      <c r="AF59" s="752"/>
      <c r="AG59" s="752"/>
      <c r="AH59" s="752"/>
    </row>
    <row r="60" spans="1:16384" s="754" customFormat="1">
      <c r="A60" s="754" t="s">
        <v>2662</v>
      </c>
      <c r="C60" s="761"/>
      <c r="E60" s="754">
        <f>E45-E58</f>
        <v>129346.39999999991</v>
      </c>
      <c r="G60" s="754">
        <f>G45-G58</f>
        <v>149843.0149999992</v>
      </c>
      <c r="I60" s="754">
        <f>I45-I58</f>
        <v>170511.4158249998</v>
      </c>
      <c r="K60" s="754">
        <f>K45-K58</f>
        <v>191343.97573437408</v>
      </c>
      <c r="M60" s="754">
        <f>M45-M58</f>
        <v>212332.46027092519</v>
      </c>
      <c r="O60" s="754">
        <f>O45-O58</f>
        <v>233467.99748091531</v>
      </c>
      <c r="Q60" s="754">
        <f>Q45-Q58</f>
        <v>254741.0468794257</v>
      </c>
      <c r="S60" s="754">
        <f>S45-S58</f>
        <v>276141.36711181258</v>
      </c>
      <c r="U60" s="754">
        <f>U45-U58</f>
        <v>297657.98226020281</v>
      </c>
      <c r="W60" s="754">
        <f>W45-W58</f>
        <v>319279.14674204215</v>
      </c>
      <c r="Y60" s="754">
        <f>Y45-Y58</f>
        <v>340992.30874570872</v>
      </c>
      <c r="AA60" s="754">
        <f>AA45-AA58</f>
        <v>362784.0721461522</v>
      </c>
      <c r="AC60" s="754">
        <f>AC45-AC58</f>
        <v>384640.15684135759</v>
      </c>
      <c r="AE60" s="754">
        <f>AE45-AE58</f>
        <v>406545.35744822992</v>
      </c>
      <c r="AG60" s="754">
        <f>AG45-AG58</f>
        <v>428483.50029418513</v>
      </c>
    </row>
    <row r="61" spans="1:16384" s="2" customFormat="1" ht="8.25" customHeight="1">
      <c r="C61" s="753"/>
      <c r="E61" s="752"/>
      <c r="F61" s="752"/>
      <c r="G61" s="752"/>
      <c r="H61" s="752"/>
      <c r="I61" s="752"/>
      <c r="J61" s="752"/>
      <c r="K61" s="752"/>
      <c r="L61" s="752"/>
      <c r="M61" s="752"/>
      <c r="N61" s="752"/>
      <c r="O61" s="752"/>
      <c r="P61" s="752"/>
      <c r="Q61" s="752"/>
      <c r="R61" s="752"/>
      <c r="S61" s="752"/>
      <c r="T61" s="752"/>
      <c r="U61" s="752"/>
      <c r="V61" s="752"/>
      <c r="W61" s="752"/>
      <c r="X61" s="752"/>
      <c r="Y61" s="752"/>
      <c r="Z61" s="752"/>
      <c r="AA61" s="752"/>
      <c r="AB61" s="752"/>
      <c r="AC61" s="752"/>
      <c r="AD61" s="752"/>
      <c r="AE61" s="752"/>
      <c r="AF61" s="752"/>
      <c r="AG61" s="752"/>
      <c r="AH61" s="752"/>
    </row>
    <row r="62" spans="1:16384" s="754" customFormat="1">
      <c r="A62" s="754" t="s">
        <v>2663</v>
      </c>
      <c r="C62" s="751">
        <v>1</v>
      </c>
      <c r="E62" s="756">
        <f>E60*$C$62</f>
        <v>129346.39999999991</v>
      </c>
      <c r="G62" s="754">
        <f>G60*$C$62</f>
        <v>149843.0149999992</v>
      </c>
      <c r="I62" s="754">
        <f>I60*$C$62</f>
        <v>170511.4158249998</v>
      </c>
      <c r="K62" s="754">
        <f>K60*$C$62</f>
        <v>191343.97573437408</v>
      </c>
      <c r="M62" s="754">
        <f>M60*$C$62</f>
        <v>212332.46027092519</v>
      </c>
      <c r="O62" s="754">
        <f>O60*$C$62</f>
        <v>233467.99748091531</v>
      </c>
      <c r="Q62" s="754">
        <f>Q60*$C$62</f>
        <v>254741.0468794257</v>
      </c>
      <c r="S62" s="754">
        <f>S60*$C$62</f>
        <v>276141.36711181258</v>
      </c>
      <c r="U62" s="754">
        <f t="shared" ref="U62:CE62" si="2">U60*$C$62</f>
        <v>297657.98226020281</v>
      </c>
      <c r="W62" s="754">
        <f t="shared" si="2"/>
        <v>319279.14674204215</v>
      </c>
      <c r="Y62" s="754">
        <f t="shared" si="2"/>
        <v>340992.30874570872</v>
      </c>
      <c r="AA62" s="754">
        <f t="shared" si="2"/>
        <v>362784.0721461522</v>
      </c>
      <c r="AC62" s="754">
        <f t="shared" si="2"/>
        <v>384640.15684135759</v>
      </c>
      <c r="AE62" s="754">
        <f t="shared" si="2"/>
        <v>406545.35744822992</v>
      </c>
      <c r="AG62" s="754">
        <f t="shared" si="2"/>
        <v>428483.50029418513</v>
      </c>
      <c r="AI62" s="754">
        <f t="shared" si="2"/>
        <v>0</v>
      </c>
      <c r="AJ62" s="754">
        <f t="shared" si="2"/>
        <v>0</v>
      </c>
      <c r="AK62" s="754">
        <f t="shared" si="2"/>
        <v>0</v>
      </c>
      <c r="AL62" s="754">
        <f t="shared" si="2"/>
        <v>0</v>
      </c>
      <c r="AM62" s="754">
        <f t="shared" si="2"/>
        <v>0</v>
      </c>
      <c r="AN62" s="754">
        <f t="shared" si="2"/>
        <v>0</v>
      </c>
      <c r="AO62" s="754">
        <f t="shared" si="2"/>
        <v>0</v>
      </c>
      <c r="AP62" s="754">
        <f t="shared" si="2"/>
        <v>0</v>
      </c>
      <c r="AQ62" s="754">
        <f t="shared" si="2"/>
        <v>0</v>
      </c>
      <c r="AR62" s="754">
        <f t="shared" si="2"/>
        <v>0</v>
      </c>
      <c r="AS62" s="754">
        <f t="shared" si="2"/>
        <v>0</v>
      </c>
      <c r="AT62" s="754">
        <f t="shared" si="2"/>
        <v>0</v>
      </c>
      <c r="AU62" s="754">
        <f t="shared" si="2"/>
        <v>0</v>
      </c>
      <c r="AV62" s="754">
        <f t="shared" si="2"/>
        <v>0</v>
      </c>
      <c r="AW62" s="754">
        <f t="shared" si="2"/>
        <v>0</v>
      </c>
      <c r="AX62" s="754">
        <f t="shared" si="2"/>
        <v>0</v>
      </c>
      <c r="AY62" s="754">
        <f t="shared" si="2"/>
        <v>0</v>
      </c>
      <c r="AZ62" s="754">
        <f t="shared" si="2"/>
        <v>0</v>
      </c>
      <c r="BA62" s="754">
        <f t="shared" si="2"/>
        <v>0</v>
      </c>
      <c r="BB62" s="754">
        <f t="shared" si="2"/>
        <v>0</v>
      </c>
      <c r="BC62" s="754">
        <f t="shared" si="2"/>
        <v>0</v>
      </c>
      <c r="BD62" s="754">
        <f t="shared" si="2"/>
        <v>0</v>
      </c>
      <c r="BE62" s="754">
        <f t="shared" si="2"/>
        <v>0</v>
      </c>
      <c r="BF62" s="754">
        <f t="shared" si="2"/>
        <v>0</v>
      </c>
      <c r="BG62" s="754">
        <f t="shared" si="2"/>
        <v>0</v>
      </c>
      <c r="BH62" s="754">
        <f t="shared" si="2"/>
        <v>0</v>
      </c>
      <c r="BI62" s="754">
        <f t="shared" si="2"/>
        <v>0</v>
      </c>
      <c r="BJ62" s="754">
        <f t="shared" si="2"/>
        <v>0</v>
      </c>
      <c r="BK62" s="754">
        <f t="shared" si="2"/>
        <v>0</v>
      </c>
      <c r="BL62" s="754">
        <f t="shared" si="2"/>
        <v>0</v>
      </c>
      <c r="BM62" s="754">
        <f t="shared" si="2"/>
        <v>0</v>
      </c>
      <c r="BN62" s="754">
        <f t="shared" si="2"/>
        <v>0</v>
      </c>
      <c r="BO62" s="754">
        <f t="shared" si="2"/>
        <v>0</v>
      </c>
      <c r="BP62" s="754">
        <f t="shared" si="2"/>
        <v>0</v>
      </c>
      <c r="BQ62" s="754">
        <f t="shared" si="2"/>
        <v>0</v>
      </c>
      <c r="BR62" s="754">
        <f t="shared" si="2"/>
        <v>0</v>
      </c>
      <c r="BS62" s="754">
        <f t="shared" si="2"/>
        <v>0</v>
      </c>
      <c r="BT62" s="754">
        <f t="shared" si="2"/>
        <v>0</v>
      </c>
      <c r="BU62" s="754">
        <f t="shared" si="2"/>
        <v>0</v>
      </c>
      <c r="BV62" s="754">
        <f t="shared" si="2"/>
        <v>0</v>
      </c>
      <c r="BW62" s="754">
        <f t="shared" si="2"/>
        <v>0</v>
      </c>
      <c r="BX62" s="754">
        <f t="shared" si="2"/>
        <v>0</v>
      </c>
      <c r="BY62" s="754">
        <f t="shared" si="2"/>
        <v>0</v>
      </c>
      <c r="BZ62" s="754">
        <f t="shared" si="2"/>
        <v>0</v>
      </c>
      <c r="CA62" s="754">
        <f t="shared" si="2"/>
        <v>0</v>
      </c>
      <c r="CB62" s="754">
        <f t="shared" si="2"/>
        <v>0</v>
      </c>
      <c r="CC62" s="754">
        <f t="shared" si="2"/>
        <v>0</v>
      </c>
      <c r="CD62" s="754">
        <f t="shared" si="2"/>
        <v>0</v>
      </c>
      <c r="CE62" s="754">
        <f t="shared" si="2"/>
        <v>0</v>
      </c>
      <c r="CF62" s="754">
        <f t="shared" ref="CF62:EQ62" si="3">CF60*$C$62</f>
        <v>0</v>
      </c>
      <c r="CG62" s="754">
        <f t="shared" si="3"/>
        <v>0</v>
      </c>
      <c r="CH62" s="754">
        <f t="shared" si="3"/>
        <v>0</v>
      </c>
      <c r="CI62" s="754">
        <f t="shared" si="3"/>
        <v>0</v>
      </c>
      <c r="CJ62" s="754">
        <f t="shared" si="3"/>
        <v>0</v>
      </c>
      <c r="CK62" s="754">
        <f t="shared" si="3"/>
        <v>0</v>
      </c>
      <c r="CL62" s="754">
        <f t="shared" si="3"/>
        <v>0</v>
      </c>
      <c r="CM62" s="754">
        <f t="shared" si="3"/>
        <v>0</v>
      </c>
      <c r="CN62" s="754">
        <f t="shared" si="3"/>
        <v>0</v>
      </c>
      <c r="CO62" s="754">
        <f t="shared" si="3"/>
        <v>0</v>
      </c>
      <c r="CP62" s="754">
        <f t="shared" si="3"/>
        <v>0</v>
      </c>
      <c r="CQ62" s="754">
        <f t="shared" si="3"/>
        <v>0</v>
      </c>
      <c r="CR62" s="754">
        <f t="shared" si="3"/>
        <v>0</v>
      </c>
      <c r="CS62" s="754">
        <f t="shared" si="3"/>
        <v>0</v>
      </c>
      <c r="CT62" s="754">
        <f t="shared" si="3"/>
        <v>0</v>
      </c>
      <c r="CU62" s="754">
        <f t="shared" si="3"/>
        <v>0</v>
      </c>
      <c r="CV62" s="754">
        <f t="shared" si="3"/>
        <v>0</v>
      </c>
      <c r="CW62" s="754">
        <f t="shared" si="3"/>
        <v>0</v>
      </c>
      <c r="CX62" s="754">
        <f t="shared" si="3"/>
        <v>0</v>
      </c>
      <c r="CY62" s="754">
        <f t="shared" si="3"/>
        <v>0</v>
      </c>
      <c r="CZ62" s="754">
        <f t="shared" si="3"/>
        <v>0</v>
      </c>
      <c r="DA62" s="754">
        <f t="shared" si="3"/>
        <v>0</v>
      </c>
      <c r="DB62" s="754">
        <f t="shared" si="3"/>
        <v>0</v>
      </c>
      <c r="DC62" s="754">
        <f t="shared" si="3"/>
        <v>0</v>
      </c>
      <c r="DD62" s="754">
        <f t="shared" si="3"/>
        <v>0</v>
      </c>
      <c r="DE62" s="754">
        <f t="shared" si="3"/>
        <v>0</v>
      </c>
      <c r="DF62" s="754">
        <f t="shared" si="3"/>
        <v>0</v>
      </c>
      <c r="DG62" s="754">
        <f t="shared" si="3"/>
        <v>0</v>
      </c>
      <c r="DH62" s="754">
        <f t="shared" si="3"/>
        <v>0</v>
      </c>
      <c r="DI62" s="754">
        <f t="shared" si="3"/>
        <v>0</v>
      </c>
      <c r="DJ62" s="754">
        <f t="shared" si="3"/>
        <v>0</v>
      </c>
      <c r="DK62" s="754">
        <f t="shared" si="3"/>
        <v>0</v>
      </c>
      <c r="DL62" s="754">
        <f t="shared" si="3"/>
        <v>0</v>
      </c>
      <c r="DM62" s="754">
        <f t="shared" si="3"/>
        <v>0</v>
      </c>
      <c r="DN62" s="754">
        <f t="shared" si="3"/>
        <v>0</v>
      </c>
      <c r="DO62" s="754">
        <f t="shared" si="3"/>
        <v>0</v>
      </c>
      <c r="DP62" s="754">
        <f t="shared" si="3"/>
        <v>0</v>
      </c>
      <c r="DQ62" s="754">
        <f t="shared" si="3"/>
        <v>0</v>
      </c>
      <c r="DR62" s="754">
        <f t="shared" si="3"/>
        <v>0</v>
      </c>
      <c r="DS62" s="754">
        <f t="shared" si="3"/>
        <v>0</v>
      </c>
      <c r="DT62" s="754">
        <f t="shared" si="3"/>
        <v>0</v>
      </c>
      <c r="DU62" s="754">
        <f t="shared" si="3"/>
        <v>0</v>
      </c>
      <c r="DV62" s="754">
        <f t="shared" si="3"/>
        <v>0</v>
      </c>
      <c r="DW62" s="754">
        <f t="shared" si="3"/>
        <v>0</v>
      </c>
      <c r="DX62" s="754">
        <f t="shared" si="3"/>
        <v>0</v>
      </c>
      <c r="DY62" s="754">
        <f t="shared" si="3"/>
        <v>0</v>
      </c>
      <c r="DZ62" s="754">
        <f t="shared" si="3"/>
        <v>0</v>
      </c>
      <c r="EA62" s="754">
        <f t="shared" si="3"/>
        <v>0</v>
      </c>
      <c r="EB62" s="754">
        <f t="shared" si="3"/>
        <v>0</v>
      </c>
      <c r="EC62" s="754">
        <f t="shared" si="3"/>
        <v>0</v>
      </c>
      <c r="ED62" s="754">
        <f t="shared" si="3"/>
        <v>0</v>
      </c>
      <c r="EE62" s="754">
        <f t="shared" si="3"/>
        <v>0</v>
      </c>
      <c r="EF62" s="754">
        <f t="shared" si="3"/>
        <v>0</v>
      </c>
      <c r="EG62" s="754">
        <f t="shared" si="3"/>
        <v>0</v>
      </c>
      <c r="EH62" s="754">
        <f t="shared" si="3"/>
        <v>0</v>
      </c>
      <c r="EI62" s="754">
        <f t="shared" si="3"/>
        <v>0</v>
      </c>
      <c r="EJ62" s="754">
        <f t="shared" si="3"/>
        <v>0</v>
      </c>
      <c r="EK62" s="754">
        <f t="shared" si="3"/>
        <v>0</v>
      </c>
      <c r="EL62" s="754">
        <f t="shared" si="3"/>
        <v>0</v>
      </c>
      <c r="EM62" s="754">
        <f t="shared" si="3"/>
        <v>0</v>
      </c>
      <c r="EN62" s="754">
        <f t="shared" si="3"/>
        <v>0</v>
      </c>
      <c r="EO62" s="754">
        <f t="shared" si="3"/>
        <v>0</v>
      </c>
      <c r="EP62" s="754">
        <f t="shared" si="3"/>
        <v>0</v>
      </c>
      <c r="EQ62" s="754">
        <f t="shared" si="3"/>
        <v>0</v>
      </c>
      <c r="ER62" s="754">
        <f t="shared" ref="ER62:HC62" si="4">ER60*$C$62</f>
        <v>0</v>
      </c>
      <c r="ES62" s="754">
        <f t="shared" si="4"/>
        <v>0</v>
      </c>
      <c r="ET62" s="754">
        <f t="shared" si="4"/>
        <v>0</v>
      </c>
      <c r="EU62" s="754">
        <f t="shared" si="4"/>
        <v>0</v>
      </c>
      <c r="EV62" s="754">
        <f t="shared" si="4"/>
        <v>0</v>
      </c>
      <c r="EW62" s="754">
        <f t="shared" si="4"/>
        <v>0</v>
      </c>
      <c r="EX62" s="754">
        <f t="shared" si="4"/>
        <v>0</v>
      </c>
      <c r="EY62" s="754">
        <f t="shared" si="4"/>
        <v>0</v>
      </c>
      <c r="EZ62" s="754">
        <f t="shared" si="4"/>
        <v>0</v>
      </c>
      <c r="FA62" s="754">
        <f t="shared" si="4"/>
        <v>0</v>
      </c>
      <c r="FB62" s="754">
        <f t="shared" si="4"/>
        <v>0</v>
      </c>
      <c r="FC62" s="754">
        <f t="shared" si="4"/>
        <v>0</v>
      </c>
      <c r="FD62" s="754">
        <f t="shared" si="4"/>
        <v>0</v>
      </c>
      <c r="FE62" s="754">
        <f t="shared" si="4"/>
        <v>0</v>
      </c>
      <c r="FF62" s="754">
        <f t="shared" si="4"/>
        <v>0</v>
      </c>
      <c r="FG62" s="754">
        <f t="shared" si="4"/>
        <v>0</v>
      </c>
      <c r="FH62" s="754">
        <f t="shared" si="4"/>
        <v>0</v>
      </c>
      <c r="FI62" s="754">
        <f t="shared" si="4"/>
        <v>0</v>
      </c>
      <c r="FJ62" s="754">
        <f t="shared" si="4"/>
        <v>0</v>
      </c>
      <c r="FK62" s="754">
        <f t="shared" si="4"/>
        <v>0</v>
      </c>
      <c r="FL62" s="754">
        <f t="shared" si="4"/>
        <v>0</v>
      </c>
      <c r="FM62" s="754">
        <f t="shared" si="4"/>
        <v>0</v>
      </c>
      <c r="FN62" s="754">
        <f t="shared" si="4"/>
        <v>0</v>
      </c>
      <c r="FO62" s="754">
        <f t="shared" si="4"/>
        <v>0</v>
      </c>
      <c r="FP62" s="754">
        <f t="shared" si="4"/>
        <v>0</v>
      </c>
      <c r="FQ62" s="754">
        <f t="shared" si="4"/>
        <v>0</v>
      </c>
      <c r="FR62" s="754">
        <f t="shared" si="4"/>
        <v>0</v>
      </c>
      <c r="FS62" s="754">
        <f t="shared" si="4"/>
        <v>0</v>
      </c>
      <c r="FT62" s="754">
        <f t="shared" si="4"/>
        <v>0</v>
      </c>
      <c r="FU62" s="754">
        <f t="shared" si="4"/>
        <v>0</v>
      </c>
      <c r="FV62" s="754">
        <f t="shared" si="4"/>
        <v>0</v>
      </c>
      <c r="FW62" s="754">
        <f t="shared" si="4"/>
        <v>0</v>
      </c>
      <c r="FX62" s="754">
        <f t="shared" si="4"/>
        <v>0</v>
      </c>
      <c r="FY62" s="754">
        <f t="shared" si="4"/>
        <v>0</v>
      </c>
      <c r="FZ62" s="754">
        <f t="shared" si="4"/>
        <v>0</v>
      </c>
      <c r="GA62" s="754">
        <f t="shared" si="4"/>
        <v>0</v>
      </c>
      <c r="GB62" s="754">
        <f t="shared" si="4"/>
        <v>0</v>
      </c>
      <c r="GC62" s="754">
        <f t="shared" si="4"/>
        <v>0</v>
      </c>
      <c r="GD62" s="754">
        <f t="shared" si="4"/>
        <v>0</v>
      </c>
      <c r="GE62" s="754">
        <f t="shared" si="4"/>
        <v>0</v>
      </c>
      <c r="GF62" s="754">
        <f t="shared" si="4"/>
        <v>0</v>
      </c>
      <c r="GG62" s="754">
        <f t="shared" si="4"/>
        <v>0</v>
      </c>
      <c r="GH62" s="754">
        <f t="shared" si="4"/>
        <v>0</v>
      </c>
      <c r="GI62" s="754">
        <f t="shared" si="4"/>
        <v>0</v>
      </c>
      <c r="GJ62" s="754">
        <f t="shared" si="4"/>
        <v>0</v>
      </c>
      <c r="GK62" s="754">
        <f t="shared" si="4"/>
        <v>0</v>
      </c>
      <c r="GL62" s="754">
        <f t="shared" si="4"/>
        <v>0</v>
      </c>
      <c r="GM62" s="754">
        <f t="shared" si="4"/>
        <v>0</v>
      </c>
      <c r="GN62" s="754">
        <f t="shared" si="4"/>
        <v>0</v>
      </c>
      <c r="GO62" s="754">
        <f t="shared" si="4"/>
        <v>0</v>
      </c>
      <c r="GP62" s="754">
        <f t="shared" si="4"/>
        <v>0</v>
      </c>
      <c r="GQ62" s="754">
        <f t="shared" si="4"/>
        <v>0</v>
      </c>
      <c r="GR62" s="754">
        <f t="shared" si="4"/>
        <v>0</v>
      </c>
      <c r="GS62" s="754">
        <f t="shared" si="4"/>
        <v>0</v>
      </c>
      <c r="GT62" s="754">
        <f t="shared" si="4"/>
        <v>0</v>
      </c>
      <c r="GU62" s="754">
        <f t="shared" si="4"/>
        <v>0</v>
      </c>
      <c r="GV62" s="754">
        <f t="shared" si="4"/>
        <v>0</v>
      </c>
      <c r="GW62" s="754">
        <f t="shared" si="4"/>
        <v>0</v>
      </c>
      <c r="GX62" s="754">
        <f t="shared" si="4"/>
        <v>0</v>
      </c>
      <c r="GY62" s="754">
        <f t="shared" si="4"/>
        <v>0</v>
      </c>
      <c r="GZ62" s="754">
        <f t="shared" si="4"/>
        <v>0</v>
      </c>
      <c r="HA62" s="754">
        <f t="shared" si="4"/>
        <v>0</v>
      </c>
      <c r="HB62" s="754">
        <f t="shared" si="4"/>
        <v>0</v>
      </c>
      <c r="HC62" s="754">
        <f t="shared" si="4"/>
        <v>0</v>
      </c>
      <c r="HD62" s="754">
        <f t="shared" ref="HD62:JO62" si="5">HD60*$C$62</f>
        <v>0</v>
      </c>
      <c r="HE62" s="754">
        <f t="shared" si="5"/>
        <v>0</v>
      </c>
      <c r="HF62" s="754">
        <f t="shared" si="5"/>
        <v>0</v>
      </c>
      <c r="HG62" s="754">
        <f t="shared" si="5"/>
        <v>0</v>
      </c>
      <c r="HH62" s="754">
        <f t="shared" si="5"/>
        <v>0</v>
      </c>
      <c r="HI62" s="754">
        <f t="shared" si="5"/>
        <v>0</v>
      </c>
      <c r="HJ62" s="754">
        <f t="shared" si="5"/>
        <v>0</v>
      </c>
      <c r="HK62" s="754">
        <f t="shared" si="5"/>
        <v>0</v>
      </c>
      <c r="HL62" s="754">
        <f t="shared" si="5"/>
        <v>0</v>
      </c>
      <c r="HM62" s="754">
        <f t="shared" si="5"/>
        <v>0</v>
      </c>
      <c r="HN62" s="754">
        <f t="shared" si="5"/>
        <v>0</v>
      </c>
      <c r="HO62" s="754">
        <f t="shared" si="5"/>
        <v>0</v>
      </c>
      <c r="HP62" s="754">
        <f t="shared" si="5"/>
        <v>0</v>
      </c>
      <c r="HQ62" s="754">
        <f t="shared" si="5"/>
        <v>0</v>
      </c>
      <c r="HR62" s="754">
        <f t="shared" si="5"/>
        <v>0</v>
      </c>
      <c r="HS62" s="754">
        <f t="shared" si="5"/>
        <v>0</v>
      </c>
      <c r="HT62" s="754">
        <f t="shared" si="5"/>
        <v>0</v>
      </c>
      <c r="HU62" s="754">
        <f t="shared" si="5"/>
        <v>0</v>
      </c>
      <c r="HV62" s="754">
        <f t="shared" si="5"/>
        <v>0</v>
      </c>
      <c r="HW62" s="754">
        <f t="shared" si="5"/>
        <v>0</v>
      </c>
      <c r="HX62" s="754">
        <f t="shared" si="5"/>
        <v>0</v>
      </c>
      <c r="HY62" s="754">
        <f t="shared" si="5"/>
        <v>0</v>
      </c>
      <c r="HZ62" s="754">
        <f t="shared" si="5"/>
        <v>0</v>
      </c>
      <c r="IA62" s="754">
        <f t="shared" si="5"/>
        <v>0</v>
      </c>
      <c r="IB62" s="754">
        <f t="shared" si="5"/>
        <v>0</v>
      </c>
      <c r="IC62" s="754">
        <f t="shared" si="5"/>
        <v>0</v>
      </c>
      <c r="ID62" s="754">
        <f t="shared" si="5"/>
        <v>0</v>
      </c>
      <c r="IE62" s="754">
        <f t="shared" si="5"/>
        <v>0</v>
      </c>
      <c r="IF62" s="754">
        <f t="shared" si="5"/>
        <v>0</v>
      </c>
      <c r="IG62" s="754">
        <f t="shared" si="5"/>
        <v>0</v>
      </c>
      <c r="IH62" s="754">
        <f t="shared" si="5"/>
        <v>0</v>
      </c>
      <c r="II62" s="754">
        <f t="shared" si="5"/>
        <v>0</v>
      </c>
      <c r="IJ62" s="754">
        <f t="shared" si="5"/>
        <v>0</v>
      </c>
      <c r="IK62" s="754">
        <f t="shared" si="5"/>
        <v>0</v>
      </c>
      <c r="IL62" s="754">
        <f t="shared" si="5"/>
        <v>0</v>
      </c>
      <c r="IM62" s="754">
        <f t="shared" si="5"/>
        <v>0</v>
      </c>
      <c r="IN62" s="754">
        <f t="shared" si="5"/>
        <v>0</v>
      </c>
      <c r="IO62" s="754">
        <f t="shared" si="5"/>
        <v>0</v>
      </c>
      <c r="IP62" s="754">
        <f t="shared" si="5"/>
        <v>0</v>
      </c>
      <c r="IQ62" s="754">
        <f t="shared" si="5"/>
        <v>0</v>
      </c>
      <c r="IR62" s="754">
        <f t="shared" si="5"/>
        <v>0</v>
      </c>
      <c r="IS62" s="754">
        <f t="shared" si="5"/>
        <v>0</v>
      </c>
      <c r="IT62" s="754">
        <f t="shared" si="5"/>
        <v>0</v>
      </c>
      <c r="IU62" s="754">
        <f t="shared" si="5"/>
        <v>0</v>
      </c>
      <c r="IV62" s="754">
        <f t="shared" si="5"/>
        <v>0</v>
      </c>
      <c r="IW62" s="754">
        <f t="shared" si="5"/>
        <v>0</v>
      </c>
      <c r="IX62" s="754">
        <f t="shared" si="5"/>
        <v>0</v>
      </c>
      <c r="IY62" s="754">
        <f t="shared" si="5"/>
        <v>0</v>
      </c>
      <c r="IZ62" s="754">
        <f t="shared" si="5"/>
        <v>0</v>
      </c>
      <c r="JA62" s="754">
        <f t="shared" si="5"/>
        <v>0</v>
      </c>
      <c r="JB62" s="754">
        <f t="shared" si="5"/>
        <v>0</v>
      </c>
      <c r="JC62" s="754">
        <f t="shared" si="5"/>
        <v>0</v>
      </c>
      <c r="JD62" s="754">
        <f t="shared" si="5"/>
        <v>0</v>
      </c>
      <c r="JE62" s="754">
        <f t="shared" si="5"/>
        <v>0</v>
      </c>
      <c r="JF62" s="754">
        <f t="shared" si="5"/>
        <v>0</v>
      </c>
      <c r="JG62" s="754">
        <f t="shared" si="5"/>
        <v>0</v>
      </c>
      <c r="JH62" s="754">
        <f t="shared" si="5"/>
        <v>0</v>
      </c>
      <c r="JI62" s="754">
        <f t="shared" si="5"/>
        <v>0</v>
      </c>
      <c r="JJ62" s="754">
        <f t="shared" si="5"/>
        <v>0</v>
      </c>
      <c r="JK62" s="754">
        <f t="shared" si="5"/>
        <v>0</v>
      </c>
      <c r="JL62" s="754">
        <f t="shared" si="5"/>
        <v>0</v>
      </c>
      <c r="JM62" s="754">
        <f t="shared" si="5"/>
        <v>0</v>
      </c>
      <c r="JN62" s="754">
        <f t="shared" si="5"/>
        <v>0</v>
      </c>
      <c r="JO62" s="754">
        <f t="shared" si="5"/>
        <v>0</v>
      </c>
      <c r="JP62" s="754">
        <f t="shared" ref="JP62:MA62" si="6">JP60*$C$62</f>
        <v>0</v>
      </c>
      <c r="JQ62" s="754">
        <f t="shared" si="6"/>
        <v>0</v>
      </c>
      <c r="JR62" s="754">
        <f t="shared" si="6"/>
        <v>0</v>
      </c>
      <c r="JS62" s="754">
        <f t="shared" si="6"/>
        <v>0</v>
      </c>
      <c r="JT62" s="754">
        <f t="shared" si="6"/>
        <v>0</v>
      </c>
      <c r="JU62" s="754">
        <f t="shared" si="6"/>
        <v>0</v>
      </c>
      <c r="JV62" s="754">
        <f t="shared" si="6"/>
        <v>0</v>
      </c>
      <c r="JW62" s="754">
        <f t="shared" si="6"/>
        <v>0</v>
      </c>
      <c r="JX62" s="754">
        <f t="shared" si="6"/>
        <v>0</v>
      </c>
      <c r="JY62" s="754">
        <f t="shared" si="6"/>
        <v>0</v>
      </c>
      <c r="JZ62" s="754">
        <f t="shared" si="6"/>
        <v>0</v>
      </c>
      <c r="KA62" s="754">
        <f t="shared" si="6"/>
        <v>0</v>
      </c>
      <c r="KB62" s="754">
        <f t="shared" si="6"/>
        <v>0</v>
      </c>
      <c r="KC62" s="754">
        <f t="shared" si="6"/>
        <v>0</v>
      </c>
      <c r="KD62" s="754">
        <f t="shared" si="6"/>
        <v>0</v>
      </c>
      <c r="KE62" s="754">
        <f t="shared" si="6"/>
        <v>0</v>
      </c>
      <c r="KF62" s="754">
        <f t="shared" si="6"/>
        <v>0</v>
      </c>
      <c r="KG62" s="754">
        <f t="shared" si="6"/>
        <v>0</v>
      </c>
      <c r="KH62" s="754">
        <f t="shared" si="6"/>
        <v>0</v>
      </c>
      <c r="KI62" s="754">
        <f t="shared" si="6"/>
        <v>0</v>
      </c>
      <c r="KJ62" s="754">
        <f t="shared" si="6"/>
        <v>0</v>
      </c>
      <c r="KK62" s="754">
        <f t="shared" si="6"/>
        <v>0</v>
      </c>
      <c r="KL62" s="754">
        <f t="shared" si="6"/>
        <v>0</v>
      </c>
      <c r="KM62" s="754">
        <f t="shared" si="6"/>
        <v>0</v>
      </c>
      <c r="KN62" s="754">
        <f t="shared" si="6"/>
        <v>0</v>
      </c>
      <c r="KO62" s="754">
        <f t="shared" si="6"/>
        <v>0</v>
      </c>
      <c r="KP62" s="754">
        <f t="shared" si="6"/>
        <v>0</v>
      </c>
      <c r="KQ62" s="754">
        <f t="shared" si="6"/>
        <v>0</v>
      </c>
      <c r="KR62" s="754">
        <f t="shared" si="6"/>
        <v>0</v>
      </c>
      <c r="KS62" s="754">
        <f t="shared" si="6"/>
        <v>0</v>
      </c>
      <c r="KT62" s="754">
        <f t="shared" si="6"/>
        <v>0</v>
      </c>
      <c r="KU62" s="754">
        <f t="shared" si="6"/>
        <v>0</v>
      </c>
      <c r="KV62" s="754">
        <f t="shared" si="6"/>
        <v>0</v>
      </c>
      <c r="KW62" s="754">
        <f t="shared" si="6"/>
        <v>0</v>
      </c>
      <c r="KX62" s="754">
        <f t="shared" si="6"/>
        <v>0</v>
      </c>
      <c r="KY62" s="754">
        <f t="shared" si="6"/>
        <v>0</v>
      </c>
      <c r="KZ62" s="754">
        <f t="shared" si="6"/>
        <v>0</v>
      </c>
      <c r="LA62" s="754">
        <f t="shared" si="6"/>
        <v>0</v>
      </c>
      <c r="LB62" s="754">
        <f t="shared" si="6"/>
        <v>0</v>
      </c>
      <c r="LC62" s="754">
        <f t="shared" si="6"/>
        <v>0</v>
      </c>
      <c r="LD62" s="754">
        <f t="shared" si="6"/>
        <v>0</v>
      </c>
      <c r="LE62" s="754">
        <f t="shared" si="6"/>
        <v>0</v>
      </c>
      <c r="LF62" s="754">
        <f t="shared" si="6"/>
        <v>0</v>
      </c>
      <c r="LG62" s="754">
        <f t="shared" si="6"/>
        <v>0</v>
      </c>
      <c r="LH62" s="754">
        <f t="shared" si="6"/>
        <v>0</v>
      </c>
      <c r="LI62" s="754">
        <f t="shared" si="6"/>
        <v>0</v>
      </c>
      <c r="LJ62" s="754">
        <f t="shared" si="6"/>
        <v>0</v>
      </c>
      <c r="LK62" s="754">
        <f t="shared" si="6"/>
        <v>0</v>
      </c>
      <c r="LL62" s="754">
        <f t="shared" si="6"/>
        <v>0</v>
      </c>
      <c r="LM62" s="754">
        <f t="shared" si="6"/>
        <v>0</v>
      </c>
      <c r="LN62" s="754">
        <f t="shared" si="6"/>
        <v>0</v>
      </c>
      <c r="LO62" s="754">
        <f t="shared" si="6"/>
        <v>0</v>
      </c>
      <c r="LP62" s="754">
        <f t="shared" si="6"/>
        <v>0</v>
      </c>
      <c r="LQ62" s="754">
        <f t="shared" si="6"/>
        <v>0</v>
      </c>
      <c r="LR62" s="754">
        <f t="shared" si="6"/>
        <v>0</v>
      </c>
      <c r="LS62" s="754">
        <f t="shared" si="6"/>
        <v>0</v>
      </c>
      <c r="LT62" s="754">
        <f t="shared" si="6"/>
        <v>0</v>
      </c>
      <c r="LU62" s="754">
        <f t="shared" si="6"/>
        <v>0</v>
      </c>
      <c r="LV62" s="754">
        <f t="shared" si="6"/>
        <v>0</v>
      </c>
      <c r="LW62" s="754">
        <f t="shared" si="6"/>
        <v>0</v>
      </c>
      <c r="LX62" s="754">
        <f t="shared" si="6"/>
        <v>0</v>
      </c>
      <c r="LY62" s="754">
        <f t="shared" si="6"/>
        <v>0</v>
      </c>
      <c r="LZ62" s="754">
        <f t="shared" si="6"/>
        <v>0</v>
      </c>
      <c r="MA62" s="754">
        <f t="shared" si="6"/>
        <v>0</v>
      </c>
      <c r="MB62" s="754">
        <f t="shared" ref="MB62:OM62" si="7">MB60*$C$62</f>
        <v>0</v>
      </c>
      <c r="MC62" s="754">
        <f t="shared" si="7"/>
        <v>0</v>
      </c>
      <c r="MD62" s="754">
        <f t="shared" si="7"/>
        <v>0</v>
      </c>
      <c r="ME62" s="754">
        <f t="shared" si="7"/>
        <v>0</v>
      </c>
      <c r="MF62" s="754">
        <f t="shared" si="7"/>
        <v>0</v>
      </c>
      <c r="MG62" s="754">
        <f t="shared" si="7"/>
        <v>0</v>
      </c>
      <c r="MH62" s="754">
        <f t="shared" si="7"/>
        <v>0</v>
      </c>
      <c r="MI62" s="754">
        <f t="shared" si="7"/>
        <v>0</v>
      </c>
      <c r="MJ62" s="754">
        <f t="shared" si="7"/>
        <v>0</v>
      </c>
      <c r="MK62" s="754">
        <f t="shared" si="7"/>
        <v>0</v>
      </c>
      <c r="ML62" s="754">
        <f t="shared" si="7"/>
        <v>0</v>
      </c>
      <c r="MM62" s="754">
        <f t="shared" si="7"/>
        <v>0</v>
      </c>
      <c r="MN62" s="754">
        <f t="shared" si="7"/>
        <v>0</v>
      </c>
      <c r="MO62" s="754">
        <f t="shared" si="7"/>
        <v>0</v>
      </c>
      <c r="MP62" s="754">
        <f t="shared" si="7"/>
        <v>0</v>
      </c>
      <c r="MQ62" s="754">
        <f t="shared" si="7"/>
        <v>0</v>
      </c>
      <c r="MR62" s="754">
        <f t="shared" si="7"/>
        <v>0</v>
      </c>
      <c r="MS62" s="754">
        <f t="shared" si="7"/>
        <v>0</v>
      </c>
      <c r="MT62" s="754">
        <f t="shared" si="7"/>
        <v>0</v>
      </c>
      <c r="MU62" s="754">
        <f t="shared" si="7"/>
        <v>0</v>
      </c>
      <c r="MV62" s="754">
        <f t="shared" si="7"/>
        <v>0</v>
      </c>
      <c r="MW62" s="754">
        <f t="shared" si="7"/>
        <v>0</v>
      </c>
      <c r="MX62" s="754">
        <f t="shared" si="7"/>
        <v>0</v>
      </c>
      <c r="MY62" s="754">
        <f t="shared" si="7"/>
        <v>0</v>
      </c>
      <c r="MZ62" s="754">
        <f t="shared" si="7"/>
        <v>0</v>
      </c>
      <c r="NA62" s="754">
        <f t="shared" si="7"/>
        <v>0</v>
      </c>
      <c r="NB62" s="754">
        <f t="shared" si="7"/>
        <v>0</v>
      </c>
      <c r="NC62" s="754">
        <f t="shared" si="7"/>
        <v>0</v>
      </c>
      <c r="ND62" s="754">
        <f t="shared" si="7"/>
        <v>0</v>
      </c>
      <c r="NE62" s="754">
        <f t="shared" si="7"/>
        <v>0</v>
      </c>
      <c r="NF62" s="754">
        <f t="shared" si="7"/>
        <v>0</v>
      </c>
      <c r="NG62" s="754">
        <f t="shared" si="7"/>
        <v>0</v>
      </c>
      <c r="NH62" s="754">
        <f t="shared" si="7"/>
        <v>0</v>
      </c>
      <c r="NI62" s="754">
        <f t="shared" si="7"/>
        <v>0</v>
      </c>
      <c r="NJ62" s="754">
        <f t="shared" si="7"/>
        <v>0</v>
      </c>
      <c r="NK62" s="754">
        <f t="shared" si="7"/>
        <v>0</v>
      </c>
      <c r="NL62" s="754">
        <f t="shared" si="7"/>
        <v>0</v>
      </c>
      <c r="NM62" s="754">
        <f t="shared" si="7"/>
        <v>0</v>
      </c>
      <c r="NN62" s="754">
        <f t="shared" si="7"/>
        <v>0</v>
      </c>
      <c r="NO62" s="754">
        <f t="shared" si="7"/>
        <v>0</v>
      </c>
      <c r="NP62" s="754">
        <f t="shared" si="7"/>
        <v>0</v>
      </c>
      <c r="NQ62" s="754">
        <f t="shared" si="7"/>
        <v>0</v>
      </c>
      <c r="NR62" s="754">
        <f t="shared" si="7"/>
        <v>0</v>
      </c>
      <c r="NS62" s="754">
        <f t="shared" si="7"/>
        <v>0</v>
      </c>
      <c r="NT62" s="754">
        <f t="shared" si="7"/>
        <v>0</v>
      </c>
      <c r="NU62" s="754">
        <f t="shared" si="7"/>
        <v>0</v>
      </c>
      <c r="NV62" s="754">
        <f t="shared" si="7"/>
        <v>0</v>
      </c>
      <c r="NW62" s="754">
        <f t="shared" si="7"/>
        <v>0</v>
      </c>
      <c r="NX62" s="754">
        <f t="shared" si="7"/>
        <v>0</v>
      </c>
      <c r="NY62" s="754">
        <f t="shared" si="7"/>
        <v>0</v>
      </c>
      <c r="NZ62" s="754">
        <f t="shared" si="7"/>
        <v>0</v>
      </c>
      <c r="OA62" s="754">
        <f t="shared" si="7"/>
        <v>0</v>
      </c>
      <c r="OB62" s="754">
        <f t="shared" si="7"/>
        <v>0</v>
      </c>
      <c r="OC62" s="754">
        <f t="shared" si="7"/>
        <v>0</v>
      </c>
      <c r="OD62" s="754">
        <f t="shared" si="7"/>
        <v>0</v>
      </c>
      <c r="OE62" s="754">
        <f t="shared" si="7"/>
        <v>0</v>
      </c>
      <c r="OF62" s="754">
        <f t="shared" si="7"/>
        <v>0</v>
      </c>
      <c r="OG62" s="754">
        <f t="shared" si="7"/>
        <v>0</v>
      </c>
      <c r="OH62" s="754">
        <f t="shared" si="7"/>
        <v>0</v>
      </c>
      <c r="OI62" s="754">
        <f t="shared" si="7"/>
        <v>0</v>
      </c>
      <c r="OJ62" s="754">
        <f t="shared" si="7"/>
        <v>0</v>
      </c>
      <c r="OK62" s="754">
        <f t="shared" si="7"/>
        <v>0</v>
      </c>
      <c r="OL62" s="754">
        <f t="shared" si="7"/>
        <v>0</v>
      </c>
      <c r="OM62" s="754">
        <f t="shared" si="7"/>
        <v>0</v>
      </c>
      <c r="ON62" s="754">
        <f t="shared" ref="ON62:QY62" si="8">ON60*$C$62</f>
        <v>0</v>
      </c>
      <c r="OO62" s="754">
        <f t="shared" si="8"/>
        <v>0</v>
      </c>
      <c r="OP62" s="754">
        <f t="shared" si="8"/>
        <v>0</v>
      </c>
      <c r="OQ62" s="754">
        <f t="shared" si="8"/>
        <v>0</v>
      </c>
      <c r="OR62" s="754">
        <f t="shared" si="8"/>
        <v>0</v>
      </c>
      <c r="OS62" s="754">
        <f t="shared" si="8"/>
        <v>0</v>
      </c>
      <c r="OT62" s="754">
        <f t="shared" si="8"/>
        <v>0</v>
      </c>
      <c r="OU62" s="754">
        <f t="shared" si="8"/>
        <v>0</v>
      </c>
      <c r="OV62" s="754">
        <f t="shared" si="8"/>
        <v>0</v>
      </c>
      <c r="OW62" s="754">
        <f t="shared" si="8"/>
        <v>0</v>
      </c>
      <c r="OX62" s="754">
        <f t="shared" si="8"/>
        <v>0</v>
      </c>
      <c r="OY62" s="754">
        <f t="shared" si="8"/>
        <v>0</v>
      </c>
      <c r="OZ62" s="754">
        <f t="shared" si="8"/>
        <v>0</v>
      </c>
      <c r="PA62" s="754">
        <f t="shared" si="8"/>
        <v>0</v>
      </c>
      <c r="PB62" s="754">
        <f t="shared" si="8"/>
        <v>0</v>
      </c>
      <c r="PC62" s="754">
        <f t="shared" si="8"/>
        <v>0</v>
      </c>
      <c r="PD62" s="754">
        <f t="shared" si="8"/>
        <v>0</v>
      </c>
      <c r="PE62" s="754">
        <f t="shared" si="8"/>
        <v>0</v>
      </c>
      <c r="PF62" s="754">
        <f t="shared" si="8"/>
        <v>0</v>
      </c>
      <c r="PG62" s="754">
        <f t="shared" si="8"/>
        <v>0</v>
      </c>
      <c r="PH62" s="754">
        <f t="shared" si="8"/>
        <v>0</v>
      </c>
      <c r="PI62" s="754">
        <f t="shared" si="8"/>
        <v>0</v>
      </c>
      <c r="PJ62" s="754">
        <f t="shared" si="8"/>
        <v>0</v>
      </c>
      <c r="PK62" s="754">
        <f t="shared" si="8"/>
        <v>0</v>
      </c>
      <c r="PL62" s="754">
        <f t="shared" si="8"/>
        <v>0</v>
      </c>
      <c r="PM62" s="754">
        <f t="shared" si="8"/>
        <v>0</v>
      </c>
      <c r="PN62" s="754">
        <f t="shared" si="8"/>
        <v>0</v>
      </c>
      <c r="PO62" s="754">
        <f t="shared" si="8"/>
        <v>0</v>
      </c>
      <c r="PP62" s="754">
        <f t="shared" si="8"/>
        <v>0</v>
      </c>
      <c r="PQ62" s="754">
        <f t="shared" si="8"/>
        <v>0</v>
      </c>
      <c r="PR62" s="754">
        <f t="shared" si="8"/>
        <v>0</v>
      </c>
      <c r="PS62" s="754">
        <f t="shared" si="8"/>
        <v>0</v>
      </c>
      <c r="PT62" s="754">
        <f t="shared" si="8"/>
        <v>0</v>
      </c>
      <c r="PU62" s="754">
        <f t="shared" si="8"/>
        <v>0</v>
      </c>
      <c r="PV62" s="754">
        <f t="shared" si="8"/>
        <v>0</v>
      </c>
      <c r="PW62" s="754">
        <f t="shared" si="8"/>
        <v>0</v>
      </c>
      <c r="PX62" s="754">
        <f t="shared" si="8"/>
        <v>0</v>
      </c>
      <c r="PY62" s="754">
        <f t="shared" si="8"/>
        <v>0</v>
      </c>
      <c r="PZ62" s="754">
        <f t="shared" si="8"/>
        <v>0</v>
      </c>
      <c r="QA62" s="754">
        <f t="shared" si="8"/>
        <v>0</v>
      </c>
      <c r="QB62" s="754">
        <f t="shared" si="8"/>
        <v>0</v>
      </c>
      <c r="QC62" s="754">
        <f t="shared" si="8"/>
        <v>0</v>
      </c>
      <c r="QD62" s="754">
        <f t="shared" si="8"/>
        <v>0</v>
      </c>
      <c r="QE62" s="754">
        <f t="shared" si="8"/>
        <v>0</v>
      </c>
      <c r="QF62" s="754">
        <f t="shared" si="8"/>
        <v>0</v>
      </c>
      <c r="QG62" s="754">
        <f t="shared" si="8"/>
        <v>0</v>
      </c>
      <c r="QH62" s="754">
        <f t="shared" si="8"/>
        <v>0</v>
      </c>
      <c r="QI62" s="754">
        <f t="shared" si="8"/>
        <v>0</v>
      </c>
      <c r="QJ62" s="754">
        <f t="shared" si="8"/>
        <v>0</v>
      </c>
      <c r="QK62" s="754">
        <f t="shared" si="8"/>
        <v>0</v>
      </c>
      <c r="QL62" s="754">
        <f t="shared" si="8"/>
        <v>0</v>
      </c>
      <c r="QM62" s="754">
        <f t="shared" si="8"/>
        <v>0</v>
      </c>
      <c r="QN62" s="754">
        <f t="shared" si="8"/>
        <v>0</v>
      </c>
      <c r="QO62" s="754">
        <f t="shared" si="8"/>
        <v>0</v>
      </c>
      <c r="QP62" s="754">
        <f t="shared" si="8"/>
        <v>0</v>
      </c>
      <c r="QQ62" s="754">
        <f t="shared" si="8"/>
        <v>0</v>
      </c>
      <c r="QR62" s="754">
        <f t="shared" si="8"/>
        <v>0</v>
      </c>
      <c r="QS62" s="754">
        <f t="shared" si="8"/>
        <v>0</v>
      </c>
      <c r="QT62" s="754">
        <f t="shared" si="8"/>
        <v>0</v>
      </c>
      <c r="QU62" s="754">
        <f t="shared" si="8"/>
        <v>0</v>
      </c>
      <c r="QV62" s="754">
        <f t="shared" si="8"/>
        <v>0</v>
      </c>
      <c r="QW62" s="754">
        <f t="shared" si="8"/>
        <v>0</v>
      </c>
      <c r="QX62" s="754">
        <f t="shared" si="8"/>
        <v>0</v>
      </c>
      <c r="QY62" s="754">
        <f t="shared" si="8"/>
        <v>0</v>
      </c>
      <c r="QZ62" s="754">
        <f t="shared" ref="QZ62:TK62" si="9">QZ60*$C$62</f>
        <v>0</v>
      </c>
      <c r="RA62" s="754">
        <f t="shared" si="9"/>
        <v>0</v>
      </c>
      <c r="RB62" s="754">
        <f t="shared" si="9"/>
        <v>0</v>
      </c>
      <c r="RC62" s="754">
        <f t="shared" si="9"/>
        <v>0</v>
      </c>
      <c r="RD62" s="754">
        <f t="shared" si="9"/>
        <v>0</v>
      </c>
      <c r="RE62" s="754">
        <f t="shared" si="9"/>
        <v>0</v>
      </c>
      <c r="RF62" s="754">
        <f t="shared" si="9"/>
        <v>0</v>
      </c>
      <c r="RG62" s="754">
        <f t="shared" si="9"/>
        <v>0</v>
      </c>
      <c r="RH62" s="754">
        <f t="shared" si="9"/>
        <v>0</v>
      </c>
      <c r="RI62" s="754">
        <f t="shared" si="9"/>
        <v>0</v>
      </c>
      <c r="RJ62" s="754">
        <f t="shared" si="9"/>
        <v>0</v>
      </c>
      <c r="RK62" s="754">
        <f t="shared" si="9"/>
        <v>0</v>
      </c>
      <c r="RL62" s="754">
        <f t="shared" si="9"/>
        <v>0</v>
      </c>
      <c r="RM62" s="754">
        <f t="shared" si="9"/>
        <v>0</v>
      </c>
      <c r="RN62" s="754">
        <f t="shared" si="9"/>
        <v>0</v>
      </c>
      <c r="RO62" s="754">
        <f t="shared" si="9"/>
        <v>0</v>
      </c>
      <c r="RP62" s="754">
        <f t="shared" si="9"/>
        <v>0</v>
      </c>
      <c r="RQ62" s="754">
        <f t="shared" si="9"/>
        <v>0</v>
      </c>
      <c r="RR62" s="754">
        <f t="shared" si="9"/>
        <v>0</v>
      </c>
      <c r="RS62" s="754">
        <f t="shared" si="9"/>
        <v>0</v>
      </c>
      <c r="RT62" s="754">
        <f t="shared" si="9"/>
        <v>0</v>
      </c>
      <c r="RU62" s="754">
        <f t="shared" si="9"/>
        <v>0</v>
      </c>
      <c r="RV62" s="754">
        <f t="shared" si="9"/>
        <v>0</v>
      </c>
      <c r="RW62" s="754">
        <f t="shared" si="9"/>
        <v>0</v>
      </c>
      <c r="RX62" s="754">
        <f t="shared" si="9"/>
        <v>0</v>
      </c>
      <c r="RY62" s="754">
        <f t="shared" si="9"/>
        <v>0</v>
      </c>
      <c r="RZ62" s="754">
        <f t="shared" si="9"/>
        <v>0</v>
      </c>
      <c r="SA62" s="754">
        <f t="shared" si="9"/>
        <v>0</v>
      </c>
      <c r="SB62" s="754">
        <f t="shared" si="9"/>
        <v>0</v>
      </c>
      <c r="SC62" s="754">
        <f t="shared" si="9"/>
        <v>0</v>
      </c>
      <c r="SD62" s="754">
        <f t="shared" si="9"/>
        <v>0</v>
      </c>
      <c r="SE62" s="754">
        <f t="shared" si="9"/>
        <v>0</v>
      </c>
      <c r="SF62" s="754">
        <f t="shared" si="9"/>
        <v>0</v>
      </c>
      <c r="SG62" s="754">
        <f t="shared" si="9"/>
        <v>0</v>
      </c>
      <c r="SH62" s="754">
        <f t="shared" si="9"/>
        <v>0</v>
      </c>
      <c r="SI62" s="754">
        <f t="shared" si="9"/>
        <v>0</v>
      </c>
      <c r="SJ62" s="754">
        <f t="shared" si="9"/>
        <v>0</v>
      </c>
      <c r="SK62" s="754">
        <f t="shared" si="9"/>
        <v>0</v>
      </c>
      <c r="SL62" s="754">
        <f t="shared" si="9"/>
        <v>0</v>
      </c>
      <c r="SM62" s="754">
        <f t="shared" si="9"/>
        <v>0</v>
      </c>
      <c r="SN62" s="754">
        <f t="shared" si="9"/>
        <v>0</v>
      </c>
      <c r="SO62" s="754">
        <f t="shared" si="9"/>
        <v>0</v>
      </c>
      <c r="SP62" s="754">
        <f t="shared" si="9"/>
        <v>0</v>
      </c>
      <c r="SQ62" s="754">
        <f t="shared" si="9"/>
        <v>0</v>
      </c>
      <c r="SR62" s="754">
        <f t="shared" si="9"/>
        <v>0</v>
      </c>
      <c r="SS62" s="754">
        <f t="shared" si="9"/>
        <v>0</v>
      </c>
      <c r="ST62" s="754">
        <f t="shared" si="9"/>
        <v>0</v>
      </c>
      <c r="SU62" s="754">
        <f t="shared" si="9"/>
        <v>0</v>
      </c>
      <c r="SV62" s="754">
        <f t="shared" si="9"/>
        <v>0</v>
      </c>
      <c r="SW62" s="754">
        <f t="shared" si="9"/>
        <v>0</v>
      </c>
      <c r="SX62" s="754">
        <f t="shared" si="9"/>
        <v>0</v>
      </c>
      <c r="SY62" s="754">
        <f t="shared" si="9"/>
        <v>0</v>
      </c>
      <c r="SZ62" s="754">
        <f t="shared" si="9"/>
        <v>0</v>
      </c>
      <c r="TA62" s="754">
        <f t="shared" si="9"/>
        <v>0</v>
      </c>
      <c r="TB62" s="754">
        <f t="shared" si="9"/>
        <v>0</v>
      </c>
      <c r="TC62" s="754">
        <f t="shared" si="9"/>
        <v>0</v>
      </c>
      <c r="TD62" s="754">
        <f t="shared" si="9"/>
        <v>0</v>
      </c>
      <c r="TE62" s="754">
        <f t="shared" si="9"/>
        <v>0</v>
      </c>
      <c r="TF62" s="754">
        <f t="shared" si="9"/>
        <v>0</v>
      </c>
      <c r="TG62" s="754">
        <f t="shared" si="9"/>
        <v>0</v>
      </c>
      <c r="TH62" s="754">
        <f t="shared" si="9"/>
        <v>0</v>
      </c>
      <c r="TI62" s="754">
        <f t="shared" si="9"/>
        <v>0</v>
      </c>
      <c r="TJ62" s="754">
        <f t="shared" si="9"/>
        <v>0</v>
      </c>
      <c r="TK62" s="754">
        <f t="shared" si="9"/>
        <v>0</v>
      </c>
      <c r="TL62" s="754">
        <f t="shared" ref="TL62:VW62" si="10">TL60*$C$62</f>
        <v>0</v>
      </c>
      <c r="TM62" s="754">
        <f t="shared" si="10"/>
        <v>0</v>
      </c>
      <c r="TN62" s="754">
        <f t="shared" si="10"/>
        <v>0</v>
      </c>
      <c r="TO62" s="754">
        <f t="shared" si="10"/>
        <v>0</v>
      </c>
      <c r="TP62" s="754">
        <f t="shared" si="10"/>
        <v>0</v>
      </c>
      <c r="TQ62" s="754">
        <f t="shared" si="10"/>
        <v>0</v>
      </c>
      <c r="TR62" s="754">
        <f t="shared" si="10"/>
        <v>0</v>
      </c>
      <c r="TS62" s="754">
        <f t="shared" si="10"/>
        <v>0</v>
      </c>
      <c r="TT62" s="754">
        <f t="shared" si="10"/>
        <v>0</v>
      </c>
      <c r="TU62" s="754">
        <f t="shared" si="10"/>
        <v>0</v>
      </c>
      <c r="TV62" s="754">
        <f t="shared" si="10"/>
        <v>0</v>
      </c>
      <c r="TW62" s="754">
        <f t="shared" si="10"/>
        <v>0</v>
      </c>
      <c r="TX62" s="754">
        <f t="shared" si="10"/>
        <v>0</v>
      </c>
      <c r="TY62" s="754">
        <f t="shared" si="10"/>
        <v>0</v>
      </c>
      <c r="TZ62" s="754">
        <f t="shared" si="10"/>
        <v>0</v>
      </c>
      <c r="UA62" s="754">
        <f t="shared" si="10"/>
        <v>0</v>
      </c>
      <c r="UB62" s="754">
        <f t="shared" si="10"/>
        <v>0</v>
      </c>
      <c r="UC62" s="754">
        <f t="shared" si="10"/>
        <v>0</v>
      </c>
      <c r="UD62" s="754">
        <f t="shared" si="10"/>
        <v>0</v>
      </c>
      <c r="UE62" s="754">
        <f t="shared" si="10"/>
        <v>0</v>
      </c>
      <c r="UF62" s="754">
        <f t="shared" si="10"/>
        <v>0</v>
      </c>
      <c r="UG62" s="754">
        <f t="shared" si="10"/>
        <v>0</v>
      </c>
      <c r="UH62" s="754">
        <f t="shared" si="10"/>
        <v>0</v>
      </c>
      <c r="UI62" s="754">
        <f t="shared" si="10"/>
        <v>0</v>
      </c>
      <c r="UJ62" s="754">
        <f t="shared" si="10"/>
        <v>0</v>
      </c>
      <c r="UK62" s="754">
        <f t="shared" si="10"/>
        <v>0</v>
      </c>
      <c r="UL62" s="754">
        <f t="shared" si="10"/>
        <v>0</v>
      </c>
      <c r="UM62" s="754">
        <f t="shared" si="10"/>
        <v>0</v>
      </c>
      <c r="UN62" s="754">
        <f t="shared" si="10"/>
        <v>0</v>
      </c>
      <c r="UO62" s="754">
        <f t="shared" si="10"/>
        <v>0</v>
      </c>
      <c r="UP62" s="754">
        <f t="shared" si="10"/>
        <v>0</v>
      </c>
      <c r="UQ62" s="754">
        <f t="shared" si="10"/>
        <v>0</v>
      </c>
      <c r="UR62" s="754">
        <f t="shared" si="10"/>
        <v>0</v>
      </c>
      <c r="US62" s="754">
        <f t="shared" si="10"/>
        <v>0</v>
      </c>
      <c r="UT62" s="754">
        <f t="shared" si="10"/>
        <v>0</v>
      </c>
      <c r="UU62" s="754">
        <f t="shared" si="10"/>
        <v>0</v>
      </c>
      <c r="UV62" s="754">
        <f t="shared" si="10"/>
        <v>0</v>
      </c>
      <c r="UW62" s="754">
        <f t="shared" si="10"/>
        <v>0</v>
      </c>
      <c r="UX62" s="754">
        <f t="shared" si="10"/>
        <v>0</v>
      </c>
      <c r="UY62" s="754">
        <f t="shared" si="10"/>
        <v>0</v>
      </c>
      <c r="UZ62" s="754">
        <f t="shared" si="10"/>
        <v>0</v>
      </c>
      <c r="VA62" s="754">
        <f t="shared" si="10"/>
        <v>0</v>
      </c>
      <c r="VB62" s="754">
        <f t="shared" si="10"/>
        <v>0</v>
      </c>
      <c r="VC62" s="754">
        <f t="shared" si="10"/>
        <v>0</v>
      </c>
      <c r="VD62" s="754">
        <f t="shared" si="10"/>
        <v>0</v>
      </c>
      <c r="VE62" s="754">
        <f t="shared" si="10"/>
        <v>0</v>
      </c>
      <c r="VF62" s="754">
        <f t="shared" si="10"/>
        <v>0</v>
      </c>
      <c r="VG62" s="754">
        <f t="shared" si="10"/>
        <v>0</v>
      </c>
      <c r="VH62" s="754">
        <f t="shared" si="10"/>
        <v>0</v>
      </c>
      <c r="VI62" s="754">
        <f t="shared" si="10"/>
        <v>0</v>
      </c>
      <c r="VJ62" s="754">
        <f t="shared" si="10"/>
        <v>0</v>
      </c>
      <c r="VK62" s="754">
        <f t="shared" si="10"/>
        <v>0</v>
      </c>
      <c r="VL62" s="754">
        <f t="shared" si="10"/>
        <v>0</v>
      </c>
      <c r="VM62" s="754">
        <f t="shared" si="10"/>
        <v>0</v>
      </c>
      <c r="VN62" s="754">
        <f t="shared" si="10"/>
        <v>0</v>
      </c>
      <c r="VO62" s="754">
        <f t="shared" si="10"/>
        <v>0</v>
      </c>
      <c r="VP62" s="754">
        <f t="shared" si="10"/>
        <v>0</v>
      </c>
      <c r="VQ62" s="754">
        <f t="shared" si="10"/>
        <v>0</v>
      </c>
      <c r="VR62" s="754">
        <f t="shared" si="10"/>
        <v>0</v>
      </c>
      <c r="VS62" s="754">
        <f t="shared" si="10"/>
        <v>0</v>
      </c>
      <c r="VT62" s="754">
        <f t="shared" si="10"/>
        <v>0</v>
      </c>
      <c r="VU62" s="754">
        <f t="shared" si="10"/>
        <v>0</v>
      </c>
      <c r="VV62" s="754">
        <f t="shared" si="10"/>
        <v>0</v>
      </c>
      <c r="VW62" s="754">
        <f t="shared" si="10"/>
        <v>0</v>
      </c>
      <c r="VX62" s="754">
        <f t="shared" ref="VX62:YI62" si="11">VX60*$C$62</f>
        <v>0</v>
      </c>
      <c r="VY62" s="754">
        <f t="shared" si="11"/>
        <v>0</v>
      </c>
      <c r="VZ62" s="754">
        <f t="shared" si="11"/>
        <v>0</v>
      </c>
      <c r="WA62" s="754">
        <f t="shared" si="11"/>
        <v>0</v>
      </c>
      <c r="WB62" s="754">
        <f t="shared" si="11"/>
        <v>0</v>
      </c>
      <c r="WC62" s="754">
        <f t="shared" si="11"/>
        <v>0</v>
      </c>
      <c r="WD62" s="754">
        <f t="shared" si="11"/>
        <v>0</v>
      </c>
      <c r="WE62" s="754">
        <f t="shared" si="11"/>
        <v>0</v>
      </c>
      <c r="WF62" s="754">
        <f t="shared" si="11"/>
        <v>0</v>
      </c>
      <c r="WG62" s="754">
        <f t="shared" si="11"/>
        <v>0</v>
      </c>
      <c r="WH62" s="754">
        <f t="shared" si="11"/>
        <v>0</v>
      </c>
      <c r="WI62" s="754">
        <f t="shared" si="11"/>
        <v>0</v>
      </c>
      <c r="WJ62" s="754">
        <f t="shared" si="11"/>
        <v>0</v>
      </c>
      <c r="WK62" s="754">
        <f t="shared" si="11"/>
        <v>0</v>
      </c>
      <c r="WL62" s="754">
        <f t="shared" si="11"/>
        <v>0</v>
      </c>
      <c r="WM62" s="754">
        <f t="shared" si="11"/>
        <v>0</v>
      </c>
      <c r="WN62" s="754">
        <f t="shared" si="11"/>
        <v>0</v>
      </c>
      <c r="WO62" s="754">
        <f t="shared" si="11"/>
        <v>0</v>
      </c>
      <c r="WP62" s="754">
        <f t="shared" si="11"/>
        <v>0</v>
      </c>
      <c r="WQ62" s="754">
        <f t="shared" si="11"/>
        <v>0</v>
      </c>
      <c r="WR62" s="754">
        <f t="shared" si="11"/>
        <v>0</v>
      </c>
      <c r="WS62" s="754">
        <f t="shared" si="11"/>
        <v>0</v>
      </c>
      <c r="WT62" s="754">
        <f t="shared" si="11"/>
        <v>0</v>
      </c>
      <c r="WU62" s="754">
        <f t="shared" si="11"/>
        <v>0</v>
      </c>
      <c r="WV62" s="754">
        <f t="shared" si="11"/>
        <v>0</v>
      </c>
      <c r="WW62" s="754">
        <f t="shared" si="11"/>
        <v>0</v>
      </c>
      <c r="WX62" s="754">
        <f t="shared" si="11"/>
        <v>0</v>
      </c>
      <c r="WY62" s="754">
        <f t="shared" si="11"/>
        <v>0</v>
      </c>
      <c r="WZ62" s="754">
        <f t="shared" si="11"/>
        <v>0</v>
      </c>
      <c r="XA62" s="754">
        <f t="shared" si="11"/>
        <v>0</v>
      </c>
      <c r="XB62" s="754">
        <f t="shared" si="11"/>
        <v>0</v>
      </c>
      <c r="XC62" s="754">
        <f t="shared" si="11"/>
        <v>0</v>
      </c>
      <c r="XD62" s="754">
        <f t="shared" si="11"/>
        <v>0</v>
      </c>
      <c r="XE62" s="754">
        <f t="shared" si="11"/>
        <v>0</v>
      </c>
      <c r="XF62" s="754">
        <f t="shared" si="11"/>
        <v>0</v>
      </c>
      <c r="XG62" s="754">
        <f t="shared" si="11"/>
        <v>0</v>
      </c>
      <c r="XH62" s="754">
        <f t="shared" si="11"/>
        <v>0</v>
      </c>
      <c r="XI62" s="754">
        <f t="shared" si="11"/>
        <v>0</v>
      </c>
      <c r="XJ62" s="754">
        <f t="shared" si="11"/>
        <v>0</v>
      </c>
      <c r="XK62" s="754">
        <f t="shared" si="11"/>
        <v>0</v>
      </c>
      <c r="XL62" s="754">
        <f t="shared" si="11"/>
        <v>0</v>
      </c>
      <c r="XM62" s="754">
        <f t="shared" si="11"/>
        <v>0</v>
      </c>
      <c r="XN62" s="754">
        <f t="shared" si="11"/>
        <v>0</v>
      </c>
      <c r="XO62" s="754">
        <f t="shared" si="11"/>
        <v>0</v>
      </c>
      <c r="XP62" s="754">
        <f t="shared" si="11"/>
        <v>0</v>
      </c>
      <c r="XQ62" s="754">
        <f t="shared" si="11"/>
        <v>0</v>
      </c>
      <c r="XR62" s="754">
        <f t="shared" si="11"/>
        <v>0</v>
      </c>
      <c r="XS62" s="754">
        <f t="shared" si="11"/>
        <v>0</v>
      </c>
      <c r="XT62" s="754">
        <f t="shared" si="11"/>
        <v>0</v>
      </c>
      <c r="XU62" s="754">
        <f t="shared" si="11"/>
        <v>0</v>
      </c>
      <c r="XV62" s="754">
        <f t="shared" si="11"/>
        <v>0</v>
      </c>
      <c r="XW62" s="754">
        <f t="shared" si="11"/>
        <v>0</v>
      </c>
      <c r="XX62" s="754">
        <f t="shared" si="11"/>
        <v>0</v>
      </c>
      <c r="XY62" s="754">
        <f t="shared" si="11"/>
        <v>0</v>
      </c>
      <c r="XZ62" s="754">
        <f t="shared" si="11"/>
        <v>0</v>
      </c>
      <c r="YA62" s="754">
        <f t="shared" si="11"/>
        <v>0</v>
      </c>
      <c r="YB62" s="754">
        <f t="shared" si="11"/>
        <v>0</v>
      </c>
      <c r="YC62" s="754">
        <f t="shared" si="11"/>
        <v>0</v>
      </c>
      <c r="YD62" s="754">
        <f t="shared" si="11"/>
        <v>0</v>
      </c>
      <c r="YE62" s="754">
        <f t="shared" si="11"/>
        <v>0</v>
      </c>
      <c r="YF62" s="754">
        <f t="shared" si="11"/>
        <v>0</v>
      </c>
      <c r="YG62" s="754">
        <f t="shared" si="11"/>
        <v>0</v>
      </c>
      <c r="YH62" s="754">
        <f t="shared" si="11"/>
        <v>0</v>
      </c>
      <c r="YI62" s="754">
        <f t="shared" si="11"/>
        <v>0</v>
      </c>
      <c r="YJ62" s="754">
        <f t="shared" ref="YJ62:AAU62" si="12">YJ60*$C$62</f>
        <v>0</v>
      </c>
      <c r="YK62" s="754">
        <f t="shared" si="12"/>
        <v>0</v>
      </c>
      <c r="YL62" s="754">
        <f t="shared" si="12"/>
        <v>0</v>
      </c>
      <c r="YM62" s="754">
        <f t="shared" si="12"/>
        <v>0</v>
      </c>
      <c r="YN62" s="754">
        <f t="shared" si="12"/>
        <v>0</v>
      </c>
      <c r="YO62" s="754">
        <f t="shared" si="12"/>
        <v>0</v>
      </c>
      <c r="YP62" s="754">
        <f t="shared" si="12"/>
        <v>0</v>
      </c>
      <c r="YQ62" s="754">
        <f t="shared" si="12"/>
        <v>0</v>
      </c>
      <c r="YR62" s="754">
        <f t="shared" si="12"/>
        <v>0</v>
      </c>
      <c r="YS62" s="754">
        <f t="shared" si="12"/>
        <v>0</v>
      </c>
      <c r="YT62" s="754">
        <f t="shared" si="12"/>
        <v>0</v>
      </c>
      <c r="YU62" s="754">
        <f t="shared" si="12"/>
        <v>0</v>
      </c>
      <c r="YV62" s="754">
        <f t="shared" si="12"/>
        <v>0</v>
      </c>
      <c r="YW62" s="754">
        <f t="shared" si="12"/>
        <v>0</v>
      </c>
      <c r="YX62" s="754">
        <f t="shared" si="12"/>
        <v>0</v>
      </c>
      <c r="YY62" s="754">
        <f t="shared" si="12"/>
        <v>0</v>
      </c>
      <c r="YZ62" s="754">
        <f t="shared" si="12"/>
        <v>0</v>
      </c>
      <c r="ZA62" s="754">
        <f t="shared" si="12"/>
        <v>0</v>
      </c>
      <c r="ZB62" s="754">
        <f t="shared" si="12"/>
        <v>0</v>
      </c>
      <c r="ZC62" s="754">
        <f t="shared" si="12"/>
        <v>0</v>
      </c>
      <c r="ZD62" s="754">
        <f t="shared" si="12"/>
        <v>0</v>
      </c>
      <c r="ZE62" s="754">
        <f t="shared" si="12"/>
        <v>0</v>
      </c>
      <c r="ZF62" s="754">
        <f t="shared" si="12"/>
        <v>0</v>
      </c>
      <c r="ZG62" s="754">
        <f t="shared" si="12"/>
        <v>0</v>
      </c>
      <c r="ZH62" s="754">
        <f t="shared" si="12"/>
        <v>0</v>
      </c>
      <c r="ZI62" s="754">
        <f t="shared" si="12"/>
        <v>0</v>
      </c>
      <c r="ZJ62" s="754">
        <f t="shared" si="12"/>
        <v>0</v>
      </c>
      <c r="ZK62" s="754">
        <f t="shared" si="12"/>
        <v>0</v>
      </c>
      <c r="ZL62" s="754">
        <f t="shared" si="12"/>
        <v>0</v>
      </c>
      <c r="ZM62" s="754">
        <f t="shared" si="12"/>
        <v>0</v>
      </c>
      <c r="ZN62" s="754">
        <f t="shared" si="12"/>
        <v>0</v>
      </c>
      <c r="ZO62" s="754">
        <f t="shared" si="12"/>
        <v>0</v>
      </c>
      <c r="ZP62" s="754">
        <f t="shared" si="12"/>
        <v>0</v>
      </c>
      <c r="ZQ62" s="754">
        <f t="shared" si="12"/>
        <v>0</v>
      </c>
      <c r="ZR62" s="754">
        <f t="shared" si="12"/>
        <v>0</v>
      </c>
      <c r="ZS62" s="754">
        <f t="shared" si="12"/>
        <v>0</v>
      </c>
      <c r="ZT62" s="754">
        <f t="shared" si="12"/>
        <v>0</v>
      </c>
      <c r="ZU62" s="754">
        <f t="shared" si="12"/>
        <v>0</v>
      </c>
      <c r="ZV62" s="754">
        <f t="shared" si="12"/>
        <v>0</v>
      </c>
      <c r="ZW62" s="754">
        <f t="shared" si="12"/>
        <v>0</v>
      </c>
      <c r="ZX62" s="754">
        <f t="shared" si="12"/>
        <v>0</v>
      </c>
      <c r="ZY62" s="754">
        <f t="shared" si="12"/>
        <v>0</v>
      </c>
      <c r="ZZ62" s="754">
        <f t="shared" si="12"/>
        <v>0</v>
      </c>
      <c r="AAA62" s="754">
        <f t="shared" si="12"/>
        <v>0</v>
      </c>
      <c r="AAB62" s="754">
        <f t="shared" si="12"/>
        <v>0</v>
      </c>
      <c r="AAC62" s="754">
        <f t="shared" si="12"/>
        <v>0</v>
      </c>
      <c r="AAD62" s="754">
        <f t="shared" si="12"/>
        <v>0</v>
      </c>
      <c r="AAE62" s="754">
        <f t="shared" si="12"/>
        <v>0</v>
      </c>
      <c r="AAF62" s="754">
        <f t="shared" si="12"/>
        <v>0</v>
      </c>
      <c r="AAG62" s="754">
        <f t="shared" si="12"/>
        <v>0</v>
      </c>
      <c r="AAH62" s="754">
        <f t="shared" si="12"/>
        <v>0</v>
      </c>
      <c r="AAI62" s="754">
        <f t="shared" si="12"/>
        <v>0</v>
      </c>
      <c r="AAJ62" s="754">
        <f t="shared" si="12"/>
        <v>0</v>
      </c>
      <c r="AAK62" s="754">
        <f t="shared" si="12"/>
        <v>0</v>
      </c>
      <c r="AAL62" s="754">
        <f t="shared" si="12"/>
        <v>0</v>
      </c>
      <c r="AAM62" s="754">
        <f t="shared" si="12"/>
        <v>0</v>
      </c>
      <c r="AAN62" s="754">
        <f t="shared" si="12"/>
        <v>0</v>
      </c>
      <c r="AAO62" s="754">
        <f t="shared" si="12"/>
        <v>0</v>
      </c>
      <c r="AAP62" s="754">
        <f t="shared" si="12"/>
        <v>0</v>
      </c>
      <c r="AAQ62" s="754">
        <f t="shared" si="12"/>
        <v>0</v>
      </c>
      <c r="AAR62" s="754">
        <f t="shared" si="12"/>
        <v>0</v>
      </c>
      <c r="AAS62" s="754">
        <f t="shared" si="12"/>
        <v>0</v>
      </c>
      <c r="AAT62" s="754">
        <f t="shared" si="12"/>
        <v>0</v>
      </c>
      <c r="AAU62" s="754">
        <f t="shared" si="12"/>
        <v>0</v>
      </c>
      <c r="AAV62" s="754">
        <f t="shared" ref="AAV62:ADG62" si="13">AAV60*$C$62</f>
        <v>0</v>
      </c>
      <c r="AAW62" s="754">
        <f t="shared" si="13"/>
        <v>0</v>
      </c>
      <c r="AAX62" s="754">
        <f t="shared" si="13"/>
        <v>0</v>
      </c>
      <c r="AAY62" s="754">
        <f t="shared" si="13"/>
        <v>0</v>
      </c>
      <c r="AAZ62" s="754">
        <f t="shared" si="13"/>
        <v>0</v>
      </c>
      <c r="ABA62" s="754">
        <f t="shared" si="13"/>
        <v>0</v>
      </c>
      <c r="ABB62" s="754">
        <f t="shared" si="13"/>
        <v>0</v>
      </c>
      <c r="ABC62" s="754">
        <f t="shared" si="13"/>
        <v>0</v>
      </c>
      <c r="ABD62" s="754">
        <f t="shared" si="13"/>
        <v>0</v>
      </c>
      <c r="ABE62" s="754">
        <f t="shared" si="13"/>
        <v>0</v>
      </c>
      <c r="ABF62" s="754">
        <f t="shared" si="13"/>
        <v>0</v>
      </c>
      <c r="ABG62" s="754">
        <f t="shared" si="13"/>
        <v>0</v>
      </c>
      <c r="ABH62" s="754">
        <f t="shared" si="13"/>
        <v>0</v>
      </c>
      <c r="ABI62" s="754">
        <f t="shared" si="13"/>
        <v>0</v>
      </c>
      <c r="ABJ62" s="754">
        <f t="shared" si="13"/>
        <v>0</v>
      </c>
      <c r="ABK62" s="754">
        <f t="shared" si="13"/>
        <v>0</v>
      </c>
      <c r="ABL62" s="754">
        <f t="shared" si="13"/>
        <v>0</v>
      </c>
      <c r="ABM62" s="754">
        <f t="shared" si="13"/>
        <v>0</v>
      </c>
      <c r="ABN62" s="754">
        <f t="shared" si="13"/>
        <v>0</v>
      </c>
      <c r="ABO62" s="754">
        <f t="shared" si="13"/>
        <v>0</v>
      </c>
      <c r="ABP62" s="754">
        <f t="shared" si="13"/>
        <v>0</v>
      </c>
      <c r="ABQ62" s="754">
        <f t="shared" si="13"/>
        <v>0</v>
      </c>
      <c r="ABR62" s="754">
        <f t="shared" si="13"/>
        <v>0</v>
      </c>
      <c r="ABS62" s="754">
        <f t="shared" si="13"/>
        <v>0</v>
      </c>
      <c r="ABT62" s="754">
        <f t="shared" si="13"/>
        <v>0</v>
      </c>
      <c r="ABU62" s="754">
        <f t="shared" si="13"/>
        <v>0</v>
      </c>
      <c r="ABV62" s="754">
        <f t="shared" si="13"/>
        <v>0</v>
      </c>
      <c r="ABW62" s="754">
        <f t="shared" si="13"/>
        <v>0</v>
      </c>
      <c r="ABX62" s="754">
        <f t="shared" si="13"/>
        <v>0</v>
      </c>
      <c r="ABY62" s="754">
        <f t="shared" si="13"/>
        <v>0</v>
      </c>
      <c r="ABZ62" s="754">
        <f t="shared" si="13"/>
        <v>0</v>
      </c>
      <c r="ACA62" s="754">
        <f t="shared" si="13"/>
        <v>0</v>
      </c>
      <c r="ACB62" s="754">
        <f t="shared" si="13"/>
        <v>0</v>
      </c>
      <c r="ACC62" s="754">
        <f t="shared" si="13"/>
        <v>0</v>
      </c>
      <c r="ACD62" s="754">
        <f t="shared" si="13"/>
        <v>0</v>
      </c>
      <c r="ACE62" s="754">
        <f t="shared" si="13"/>
        <v>0</v>
      </c>
      <c r="ACF62" s="754">
        <f t="shared" si="13"/>
        <v>0</v>
      </c>
      <c r="ACG62" s="754">
        <f t="shared" si="13"/>
        <v>0</v>
      </c>
      <c r="ACH62" s="754">
        <f t="shared" si="13"/>
        <v>0</v>
      </c>
      <c r="ACI62" s="754">
        <f t="shared" si="13"/>
        <v>0</v>
      </c>
      <c r="ACJ62" s="754">
        <f t="shared" si="13"/>
        <v>0</v>
      </c>
      <c r="ACK62" s="754">
        <f t="shared" si="13"/>
        <v>0</v>
      </c>
      <c r="ACL62" s="754">
        <f t="shared" si="13"/>
        <v>0</v>
      </c>
      <c r="ACM62" s="754">
        <f t="shared" si="13"/>
        <v>0</v>
      </c>
      <c r="ACN62" s="754">
        <f t="shared" si="13"/>
        <v>0</v>
      </c>
      <c r="ACO62" s="754">
        <f t="shared" si="13"/>
        <v>0</v>
      </c>
      <c r="ACP62" s="754">
        <f t="shared" si="13"/>
        <v>0</v>
      </c>
      <c r="ACQ62" s="754">
        <f t="shared" si="13"/>
        <v>0</v>
      </c>
      <c r="ACR62" s="754">
        <f t="shared" si="13"/>
        <v>0</v>
      </c>
      <c r="ACS62" s="754">
        <f t="shared" si="13"/>
        <v>0</v>
      </c>
      <c r="ACT62" s="754">
        <f t="shared" si="13"/>
        <v>0</v>
      </c>
      <c r="ACU62" s="754">
        <f t="shared" si="13"/>
        <v>0</v>
      </c>
      <c r="ACV62" s="754">
        <f t="shared" si="13"/>
        <v>0</v>
      </c>
      <c r="ACW62" s="754">
        <f t="shared" si="13"/>
        <v>0</v>
      </c>
      <c r="ACX62" s="754">
        <f t="shared" si="13"/>
        <v>0</v>
      </c>
      <c r="ACY62" s="754">
        <f t="shared" si="13"/>
        <v>0</v>
      </c>
      <c r="ACZ62" s="754">
        <f t="shared" si="13"/>
        <v>0</v>
      </c>
      <c r="ADA62" s="754">
        <f t="shared" si="13"/>
        <v>0</v>
      </c>
      <c r="ADB62" s="754">
        <f t="shared" si="13"/>
        <v>0</v>
      </c>
      <c r="ADC62" s="754">
        <f t="shared" si="13"/>
        <v>0</v>
      </c>
      <c r="ADD62" s="754">
        <f t="shared" si="13"/>
        <v>0</v>
      </c>
      <c r="ADE62" s="754">
        <f t="shared" si="13"/>
        <v>0</v>
      </c>
      <c r="ADF62" s="754">
        <f t="shared" si="13"/>
        <v>0</v>
      </c>
      <c r="ADG62" s="754">
        <f t="shared" si="13"/>
        <v>0</v>
      </c>
      <c r="ADH62" s="754">
        <f t="shared" ref="ADH62:AFS62" si="14">ADH60*$C$62</f>
        <v>0</v>
      </c>
      <c r="ADI62" s="754">
        <f t="shared" si="14"/>
        <v>0</v>
      </c>
      <c r="ADJ62" s="754">
        <f t="shared" si="14"/>
        <v>0</v>
      </c>
      <c r="ADK62" s="754">
        <f t="shared" si="14"/>
        <v>0</v>
      </c>
      <c r="ADL62" s="754">
        <f t="shared" si="14"/>
        <v>0</v>
      </c>
      <c r="ADM62" s="754">
        <f t="shared" si="14"/>
        <v>0</v>
      </c>
      <c r="ADN62" s="754">
        <f t="shared" si="14"/>
        <v>0</v>
      </c>
      <c r="ADO62" s="754">
        <f t="shared" si="14"/>
        <v>0</v>
      </c>
      <c r="ADP62" s="754">
        <f t="shared" si="14"/>
        <v>0</v>
      </c>
      <c r="ADQ62" s="754">
        <f t="shared" si="14"/>
        <v>0</v>
      </c>
      <c r="ADR62" s="754">
        <f t="shared" si="14"/>
        <v>0</v>
      </c>
      <c r="ADS62" s="754">
        <f t="shared" si="14"/>
        <v>0</v>
      </c>
      <c r="ADT62" s="754">
        <f t="shared" si="14"/>
        <v>0</v>
      </c>
      <c r="ADU62" s="754">
        <f t="shared" si="14"/>
        <v>0</v>
      </c>
      <c r="ADV62" s="754">
        <f t="shared" si="14"/>
        <v>0</v>
      </c>
      <c r="ADW62" s="754">
        <f t="shared" si="14"/>
        <v>0</v>
      </c>
      <c r="ADX62" s="754">
        <f t="shared" si="14"/>
        <v>0</v>
      </c>
      <c r="ADY62" s="754">
        <f t="shared" si="14"/>
        <v>0</v>
      </c>
      <c r="ADZ62" s="754">
        <f t="shared" si="14"/>
        <v>0</v>
      </c>
      <c r="AEA62" s="754">
        <f t="shared" si="14"/>
        <v>0</v>
      </c>
      <c r="AEB62" s="754">
        <f t="shared" si="14"/>
        <v>0</v>
      </c>
      <c r="AEC62" s="754">
        <f t="shared" si="14"/>
        <v>0</v>
      </c>
      <c r="AED62" s="754">
        <f t="shared" si="14"/>
        <v>0</v>
      </c>
      <c r="AEE62" s="754">
        <f t="shared" si="14"/>
        <v>0</v>
      </c>
      <c r="AEF62" s="754">
        <f t="shared" si="14"/>
        <v>0</v>
      </c>
      <c r="AEG62" s="754">
        <f t="shared" si="14"/>
        <v>0</v>
      </c>
      <c r="AEH62" s="754">
        <f t="shared" si="14"/>
        <v>0</v>
      </c>
      <c r="AEI62" s="754">
        <f t="shared" si="14"/>
        <v>0</v>
      </c>
      <c r="AEJ62" s="754">
        <f t="shared" si="14"/>
        <v>0</v>
      </c>
      <c r="AEK62" s="754">
        <f t="shared" si="14"/>
        <v>0</v>
      </c>
      <c r="AEL62" s="754">
        <f t="shared" si="14"/>
        <v>0</v>
      </c>
      <c r="AEM62" s="754">
        <f t="shared" si="14"/>
        <v>0</v>
      </c>
      <c r="AEN62" s="754">
        <f t="shared" si="14"/>
        <v>0</v>
      </c>
      <c r="AEO62" s="754">
        <f t="shared" si="14"/>
        <v>0</v>
      </c>
      <c r="AEP62" s="754">
        <f t="shared" si="14"/>
        <v>0</v>
      </c>
      <c r="AEQ62" s="754">
        <f t="shared" si="14"/>
        <v>0</v>
      </c>
      <c r="AER62" s="754">
        <f t="shared" si="14"/>
        <v>0</v>
      </c>
      <c r="AES62" s="754">
        <f t="shared" si="14"/>
        <v>0</v>
      </c>
      <c r="AET62" s="754">
        <f t="shared" si="14"/>
        <v>0</v>
      </c>
      <c r="AEU62" s="754">
        <f t="shared" si="14"/>
        <v>0</v>
      </c>
      <c r="AEV62" s="754">
        <f t="shared" si="14"/>
        <v>0</v>
      </c>
      <c r="AEW62" s="754">
        <f t="shared" si="14"/>
        <v>0</v>
      </c>
      <c r="AEX62" s="754">
        <f t="shared" si="14"/>
        <v>0</v>
      </c>
      <c r="AEY62" s="754">
        <f t="shared" si="14"/>
        <v>0</v>
      </c>
      <c r="AEZ62" s="754">
        <f t="shared" si="14"/>
        <v>0</v>
      </c>
      <c r="AFA62" s="754">
        <f t="shared" si="14"/>
        <v>0</v>
      </c>
      <c r="AFB62" s="754">
        <f t="shared" si="14"/>
        <v>0</v>
      </c>
      <c r="AFC62" s="754">
        <f t="shared" si="14"/>
        <v>0</v>
      </c>
      <c r="AFD62" s="754">
        <f t="shared" si="14"/>
        <v>0</v>
      </c>
      <c r="AFE62" s="754">
        <f t="shared" si="14"/>
        <v>0</v>
      </c>
      <c r="AFF62" s="754">
        <f t="shared" si="14"/>
        <v>0</v>
      </c>
      <c r="AFG62" s="754">
        <f t="shared" si="14"/>
        <v>0</v>
      </c>
      <c r="AFH62" s="754">
        <f t="shared" si="14"/>
        <v>0</v>
      </c>
      <c r="AFI62" s="754">
        <f t="shared" si="14"/>
        <v>0</v>
      </c>
      <c r="AFJ62" s="754">
        <f t="shared" si="14"/>
        <v>0</v>
      </c>
      <c r="AFK62" s="754">
        <f t="shared" si="14"/>
        <v>0</v>
      </c>
      <c r="AFL62" s="754">
        <f t="shared" si="14"/>
        <v>0</v>
      </c>
      <c r="AFM62" s="754">
        <f t="shared" si="14"/>
        <v>0</v>
      </c>
      <c r="AFN62" s="754">
        <f t="shared" si="14"/>
        <v>0</v>
      </c>
      <c r="AFO62" s="754">
        <f t="shared" si="14"/>
        <v>0</v>
      </c>
      <c r="AFP62" s="754">
        <f t="shared" si="14"/>
        <v>0</v>
      </c>
      <c r="AFQ62" s="754">
        <f t="shared" si="14"/>
        <v>0</v>
      </c>
      <c r="AFR62" s="754">
        <f t="shared" si="14"/>
        <v>0</v>
      </c>
      <c r="AFS62" s="754">
        <f t="shared" si="14"/>
        <v>0</v>
      </c>
      <c r="AFT62" s="754">
        <f t="shared" ref="AFT62:AIE62" si="15">AFT60*$C$62</f>
        <v>0</v>
      </c>
      <c r="AFU62" s="754">
        <f t="shared" si="15"/>
        <v>0</v>
      </c>
      <c r="AFV62" s="754">
        <f t="shared" si="15"/>
        <v>0</v>
      </c>
      <c r="AFW62" s="754">
        <f t="shared" si="15"/>
        <v>0</v>
      </c>
      <c r="AFX62" s="754">
        <f t="shared" si="15"/>
        <v>0</v>
      </c>
      <c r="AFY62" s="754">
        <f t="shared" si="15"/>
        <v>0</v>
      </c>
      <c r="AFZ62" s="754">
        <f t="shared" si="15"/>
        <v>0</v>
      </c>
      <c r="AGA62" s="754">
        <f t="shared" si="15"/>
        <v>0</v>
      </c>
      <c r="AGB62" s="754">
        <f t="shared" si="15"/>
        <v>0</v>
      </c>
      <c r="AGC62" s="754">
        <f t="shared" si="15"/>
        <v>0</v>
      </c>
      <c r="AGD62" s="754">
        <f t="shared" si="15"/>
        <v>0</v>
      </c>
      <c r="AGE62" s="754">
        <f t="shared" si="15"/>
        <v>0</v>
      </c>
      <c r="AGF62" s="754">
        <f t="shared" si="15"/>
        <v>0</v>
      </c>
      <c r="AGG62" s="754">
        <f t="shared" si="15"/>
        <v>0</v>
      </c>
      <c r="AGH62" s="754">
        <f t="shared" si="15"/>
        <v>0</v>
      </c>
      <c r="AGI62" s="754">
        <f t="shared" si="15"/>
        <v>0</v>
      </c>
      <c r="AGJ62" s="754">
        <f t="shared" si="15"/>
        <v>0</v>
      </c>
      <c r="AGK62" s="754">
        <f t="shared" si="15"/>
        <v>0</v>
      </c>
      <c r="AGL62" s="754">
        <f t="shared" si="15"/>
        <v>0</v>
      </c>
      <c r="AGM62" s="754">
        <f t="shared" si="15"/>
        <v>0</v>
      </c>
      <c r="AGN62" s="754">
        <f t="shared" si="15"/>
        <v>0</v>
      </c>
      <c r="AGO62" s="754">
        <f t="shared" si="15"/>
        <v>0</v>
      </c>
      <c r="AGP62" s="754">
        <f t="shared" si="15"/>
        <v>0</v>
      </c>
      <c r="AGQ62" s="754">
        <f t="shared" si="15"/>
        <v>0</v>
      </c>
      <c r="AGR62" s="754">
        <f t="shared" si="15"/>
        <v>0</v>
      </c>
      <c r="AGS62" s="754">
        <f t="shared" si="15"/>
        <v>0</v>
      </c>
      <c r="AGT62" s="754">
        <f t="shared" si="15"/>
        <v>0</v>
      </c>
      <c r="AGU62" s="754">
        <f t="shared" si="15"/>
        <v>0</v>
      </c>
      <c r="AGV62" s="754">
        <f t="shared" si="15"/>
        <v>0</v>
      </c>
      <c r="AGW62" s="754">
        <f t="shared" si="15"/>
        <v>0</v>
      </c>
      <c r="AGX62" s="754">
        <f t="shared" si="15"/>
        <v>0</v>
      </c>
      <c r="AGY62" s="754">
        <f t="shared" si="15"/>
        <v>0</v>
      </c>
      <c r="AGZ62" s="754">
        <f t="shared" si="15"/>
        <v>0</v>
      </c>
      <c r="AHA62" s="754">
        <f t="shared" si="15"/>
        <v>0</v>
      </c>
      <c r="AHB62" s="754">
        <f t="shared" si="15"/>
        <v>0</v>
      </c>
      <c r="AHC62" s="754">
        <f t="shared" si="15"/>
        <v>0</v>
      </c>
      <c r="AHD62" s="754">
        <f t="shared" si="15"/>
        <v>0</v>
      </c>
      <c r="AHE62" s="754">
        <f t="shared" si="15"/>
        <v>0</v>
      </c>
      <c r="AHF62" s="754">
        <f t="shared" si="15"/>
        <v>0</v>
      </c>
      <c r="AHG62" s="754">
        <f t="shared" si="15"/>
        <v>0</v>
      </c>
      <c r="AHH62" s="754">
        <f t="shared" si="15"/>
        <v>0</v>
      </c>
      <c r="AHI62" s="754">
        <f t="shared" si="15"/>
        <v>0</v>
      </c>
      <c r="AHJ62" s="754">
        <f t="shared" si="15"/>
        <v>0</v>
      </c>
      <c r="AHK62" s="754">
        <f t="shared" si="15"/>
        <v>0</v>
      </c>
      <c r="AHL62" s="754">
        <f t="shared" si="15"/>
        <v>0</v>
      </c>
      <c r="AHM62" s="754">
        <f t="shared" si="15"/>
        <v>0</v>
      </c>
      <c r="AHN62" s="754">
        <f t="shared" si="15"/>
        <v>0</v>
      </c>
      <c r="AHO62" s="754">
        <f t="shared" si="15"/>
        <v>0</v>
      </c>
      <c r="AHP62" s="754">
        <f t="shared" si="15"/>
        <v>0</v>
      </c>
      <c r="AHQ62" s="754">
        <f t="shared" si="15"/>
        <v>0</v>
      </c>
      <c r="AHR62" s="754">
        <f t="shared" si="15"/>
        <v>0</v>
      </c>
      <c r="AHS62" s="754">
        <f t="shared" si="15"/>
        <v>0</v>
      </c>
      <c r="AHT62" s="754">
        <f t="shared" si="15"/>
        <v>0</v>
      </c>
      <c r="AHU62" s="754">
        <f t="shared" si="15"/>
        <v>0</v>
      </c>
      <c r="AHV62" s="754">
        <f t="shared" si="15"/>
        <v>0</v>
      </c>
      <c r="AHW62" s="754">
        <f t="shared" si="15"/>
        <v>0</v>
      </c>
      <c r="AHX62" s="754">
        <f t="shared" si="15"/>
        <v>0</v>
      </c>
      <c r="AHY62" s="754">
        <f t="shared" si="15"/>
        <v>0</v>
      </c>
      <c r="AHZ62" s="754">
        <f t="shared" si="15"/>
        <v>0</v>
      </c>
      <c r="AIA62" s="754">
        <f t="shared" si="15"/>
        <v>0</v>
      </c>
      <c r="AIB62" s="754">
        <f t="shared" si="15"/>
        <v>0</v>
      </c>
      <c r="AIC62" s="754">
        <f t="shared" si="15"/>
        <v>0</v>
      </c>
      <c r="AID62" s="754">
        <f t="shared" si="15"/>
        <v>0</v>
      </c>
      <c r="AIE62" s="754">
        <f t="shared" si="15"/>
        <v>0</v>
      </c>
      <c r="AIF62" s="754">
        <f t="shared" ref="AIF62:AKQ62" si="16">AIF60*$C$62</f>
        <v>0</v>
      </c>
      <c r="AIG62" s="754">
        <f t="shared" si="16"/>
        <v>0</v>
      </c>
      <c r="AIH62" s="754">
        <f t="shared" si="16"/>
        <v>0</v>
      </c>
      <c r="AII62" s="754">
        <f t="shared" si="16"/>
        <v>0</v>
      </c>
      <c r="AIJ62" s="754">
        <f t="shared" si="16"/>
        <v>0</v>
      </c>
      <c r="AIK62" s="754">
        <f t="shared" si="16"/>
        <v>0</v>
      </c>
      <c r="AIL62" s="754">
        <f t="shared" si="16"/>
        <v>0</v>
      </c>
      <c r="AIM62" s="754">
        <f t="shared" si="16"/>
        <v>0</v>
      </c>
      <c r="AIN62" s="754">
        <f t="shared" si="16"/>
        <v>0</v>
      </c>
      <c r="AIO62" s="754">
        <f t="shared" si="16"/>
        <v>0</v>
      </c>
      <c r="AIP62" s="754">
        <f t="shared" si="16"/>
        <v>0</v>
      </c>
      <c r="AIQ62" s="754">
        <f t="shared" si="16"/>
        <v>0</v>
      </c>
      <c r="AIR62" s="754">
        <f t="shared" si="16"/>
        <v>0</v>
      </c>
      <c r="AIS62" s="754">
        <f t="shared" si="16"/>
        <v>0</v>
      </c>
      <c r="AIT62" s="754">
        <f t="shared" si="16"/>
        <v>0</v>
      </c>
      <c r="AIU62" s="754">
        <f t="shared" si="16"/>
        <v>0</v>
      </c>
      <c r="AIV62" s="754">
        <f t="shared" si="16"/>
        <v>0</v>
      </c>
      <c r="AIW62" s="754">
        <f t="shared" si="16"/>
        <v>0</v>
      </c>
      <c r="AIX62" s="754">
        <f t="shared" si="16"/>
        <v>0</v>
      </c>
      <c r="AIY62" s="754">
        <f t="shared" si="16"/>
        <v>0</v>
      </c>
      <c r="AIZ62" s="754">
        <f t="shared" si="16"/>
        <v>0</v>
      </c>
      <c r="AJA62" s="754">
        <f t="shared" si="16"/>
        <v>0</v>
      </c>
      <c r="AJB62" s="754">
        <f t="shared" si="16"/>
        <v>0</v>
      </c>
      <c r="AJC62" s="754">
        <f t="shared" si="16"/>
        <v>0</v>
      </c>
      <c r="AJD62" s="754">
        <f t="shared" si="16"/>
        <v>0</v>
      </c>
      <c r="AJE62" s="754">
        <f t="shared" si="16"/>
        <v>0</v>
      </c>
      <c r="AJF62" s="754">
        <f t="shared" si="16"/>
        <v>0</v>
      </c>
      <c r="AJG62" s="754">
        <f t="shared" si="16"/>
        <v>0</v>
      </c>
      <c r="AJH62" s="754">
        <f t="shared" si="16"/>
        <v>0</v>
      </c>
      <c r="AJI62" s="754">
        <f t="shared" si="16"/>
        <v>0</v>
      </c>
      <c r="AJJ62" s="754">
        <f t="shared" si="16"/>
        <v>0</v>
      </c>
      <c r="AJK62" s="754">
        <f t="shared" si="16"/>
        <v>0</v>
      </c>
      <c r="AJL62" s="754">
        <f t="shared" si="16"/>
        <v>0</v>
      </c>
      <c r="AJM62" s="754">
        <f t="shared" si="16"/>
        <v>0</v>
      </c>
      <c r="AJN62" s="754">
        <f t="shared" si="16"/>
        <v>0</v>
      </c>
      <c r="AJO62" s="754">
        <f t="shared" si="16"/>
        <v>0</v>
      </c>
      <c r="AJP62" s="754">
        <f t="shared" si="16"/>
        <v>0</v>
      </c>
      <c r="AJQ62" s="754">
        <f t="shared" si="16"/>
        <v>0</v>
      </c>
      <c r="AJR62" s="754">
        <f t="shared" si="16"/>
        <v>0</v>
      </c>
      <c r="AJS62" s="754">
        <f t="shared" si="16"/>
        <v>0</v>
      </c>
      <c r="AJT62" s="754">
        <f t="shared" si="16"/>
        <v>0</v>
      </c>
      <c r="AJU62" s="754">
        <f t="shared" si="16"/>
        <v>0</v>
      </c>
      <c r="AJV62" s="754">
        <f t="shared" si="16"/>
        <v>0</v>
      </c>
      <c r="AJW62" s="754">
        <f t="shared" si="16"/>
        <v>0</v>
      </c>
      <c r="AJX62" s="754">
        <f t="shared" si="16"/>
        <v>0</v>
      </c>
      <c r="AJY62" s="754">
        <f t="shared" si="16"/>
        <v>0</v>
      </c>
      <c r="AJZ62" s="754">
        <f t="shared" si="16"/>
        <v>0</v>
      </c>
      <c r="AKA62" s="754">
        <f t="shared" si="16"/>
        <v>0</v>
      </c>
      <c r="AKB62" s="754">
        <f t="shared" si="16"/>
        <v>0</v>
      </c>
      <c r="AKC62" s="754">
        <f t="shared" si="16"/>
        <v>0</v>
      </c>
      <c r="AKD62" s="754">
        <f t="shared" si="16"/>
        <v>0</v>
      </c>
      <c r="AKE62" s="754">
        <f t="shared" si="16"/>
        <v>0</v>
      </c>
      <c r="AKF62" s="754">
        <f t="shared" si="16"/>
        <v>0</v>
      </c>
      <c r="AKG62" s="754">
        <f t="shared" si="16"/>
        <v>0</v>
      </c>
      <c r="AKH62" s="754">
        <f t="shared" si="16"/>
        <v>0</v>
      </c>
      <c r="AKI62" s="754">
        <f t="shared" si="16"/>
        <v>0</v>
      </c>
      <c r="AKJ62" s="754">
        <f t="shared" si="16"/>
        <v>0</v>
      </c>
      <c r="AKK62" s="754">
        <f t="shared" si="16"/>
        <v>0</v>
      </c>
      <c r="AKL62" s="754">
        <f t="shared" si="16"/>
        <v>0</v>
      </c>
      <c r="AKM62" s="754">
        <f t="shared" si="16"/>
        <v>0</v>
      </c>
      <c r="AKN62" s="754">
        <f t="shared" si="16"/>
        <v>0</v>
      </c>
      <c r="AKO62" s="754">
        <f t="shared" si="16"/>
        <v>0</v>
      </c>
      <c r="AKP62" s="754">
        <f t="shared" si="16"/>
        <v>0</v>
      </c>
      <c r="AKQ62" s="754">
        <f t="shared" si="16"/>
        <v>0</v>
      </c>
      <c r="AKR62" s="754">
        <f t="shared" ref="AKR62:ANC62" si="17">AKR60*$C$62</f>
        <v>0</v>
      </c>
      <c r="AKS62" s="754">
        <f t="shared" si="17"/>
        <v>0</v>
      </c>
      <c r="AKT62" s="754">
        <f t="shared" si="17"/>
        <v>0</v>
      </c>
      <c r="AKU62" s="754">
        <f t="shared" si="17"/>
        <v>0</v>
      </c>
      <c r="AKV62" s="754">
        <f t="shared" si="17"/>
        <v>0</v>
      </c>
      <c r="AKW62" s="754">
        <f t="shared" si="17"/>
        <v>0</v>
      </c>
      <c r="AKX62" s="754">
        <f t="shared" si="17"/>
        <v>0</v>
      </c>
      <c r="AKY62" s="754">
        <f t="shared" si="17"/>
        <v>0</v>
      </c>
      <c r="AKZ62" s="754">
        <f t="shared" si="17"/>
        <v>0</v>
      </c>
      <c r="ALA62" s="754">
        <f t="shared" si="17"/>
        <v>0</v>
      </c>
      <c r="ALB62" s="754">
        <f t="shared" si="17"/>
        <v>0</v>
      </c>
      <c r="ALC62" s="754">
        <f t="shared" si="17"/>
        <v>0</v>
      </c>
      <c r="ALD62" s="754">
        <f t="shared" si="17"/>
        <v>0</v>
      </c>
      <c r="ALE62" s="754">
        <f t="shared" si="17"/>
        <v>0</v>
      </c>
      <c r="ALF62" s="754">
        <f t="shared" si="17"/>
        <v>0</v>
      </c>
      <c r="ALG62" s="754">
        <f t="shared" si="17"/>
        <v>0</v>
      </c>
      <c r="ALH62" s="754">
        <f t="shared" si="17"/>
        <v>0</v>
      </c>
      <c r="ALI62" s="754">
        <f t="shared" si="17"/>
        <v>0</v>
      </c>
      <c r="ALJ62" s="754">
        <f t="shared" si="17"/>
        <v>0</v>
      </c>
      <c r="ALK62" s="754">
        <f t="shared" si="17"/>
        <v>0</v>
      </c>
      <c r="ALL62" s="754">
        <f t="shared" si="17"/>
        <v>0</v>
      </c>
      <c r="ALM62" s="754">
        <f t="shared" si="17"/>
        <v>0</v>
      </c>
      <c r="ALN62" s="754">
        <f t="shared" si="17"/>
        <v>0</v>
      </c>
      <c r="ALO62" s="754">
        <f t="shared" si="17"/>
        <v>0</v>
      </c>
      <c r="ALP62" s="754">
        <f t="shared" si="17"/>
        <v>0</v>
      </c>
      <c r="ALQ62" s="754">
        <f t="shared" si="17"/>
        <v>0</v>
      </c>
      <c r="ALR62" s="754">
        <f t="shared" si="17"/>
        <v>0</v>
      </c>
      <c r="ALS62" s="754">
        <f t="shared" si="17"/>
        <v>0</v>
      </c>
      <c r="ALT62" s="754">
        <f t="shared" si="17"/>
        <v>0</v>
      </c>
      <c r="ALU62" s="754">
        <f t="shared" si="17"/>
        <v>0</v>
      </c>
      <c r="ALV62" s="754">
        <f t="shared" si="17"/>
        <v>0</v>
      </c>
      <c r="ALW62" s="754">
        <f t="shared" si="17"/>
        <v>0</v>
      </c>
      <c r="ALX62" s="754">
        <f t="shared" si="17"/>
        <v>0</v>
      </c>
      <c r="ALY62" s="754">
        <f t="shared" si="17"/>
        <v>0</v>
      </c>
      <c r="ALZ62" s="754">
        <f t="shared" si="17"/>
        <v>0</v>
      </c>
      <c r="AMA62" s="754">
        <f t="shared" si="17"/>
        <v>0</v>
      </c>
      <c r="AMB62" s="754">
        <f t="shared" si="17"/>
        <v>0</v>
      </c>
      <c r="AMC62" s="754">
        <f t="shared" si="17"/>
        <v>0</v>
      </c>
      <c r="AMD62" s="754">
        <f t="shared" si="17"/>
        <v>0</v>
      </c>
      <c r="AME62" s="754">
        <f t="shared" si="17"/>
        <v>0</v>
      </c>
      <c r="AMF62" s="754">
        <f t="shared" si="17"/>
        <v>0</v>
      </c>
      <c r="AMG62" s="754">
        <f t="shared" si="17"/>
        <v>0</v>
      </c>
      <c r="AMH62" s="754">
        <f t="shared" si="17"/>
        <v>0</v>
      </c>
      <c r="AMI62" s="754">
        <f t="shared" si="17"/>
        <v>0</v>
      </c>
      <c r="AMJ62" s="754">
        <f t="shared" si="17"/>
        <v>0</v>
      </c>
      <c r="AMK62" s="754">
        <f t="shared" si="17"/>
        <v>0</v>
      </c>
      <c r="AML62" s="754">
        <f t="shared" si="17"/>
        <v>0</v>
      </c>
      <c r="AMM62" s="754">
        <f t="shared" si="17"/>
        <v>0</v>
      </c>
      <c r="AMN62" s="754">
        <f t="shared" si="17"/>
        <v>0</v>
      </c>
      <c r="AMO62" s="754">
        <f t="shared" si="17"/>
        <v>0</v>
      </c>
      <c r="AMP62" s="754">
        <f t="shared" si="17"/>
        <v>0</v>
      </c>
      <c r="AMQ62" s="754">
        <f t="shared" si="17"/>
        <v>0</v>
      </c>
      <c r="AMR62" s="754">
        <f t="shared" si="17"/>
        <v>0</v>
      </c>
      <c r="AMS62" s="754">
        <f t="shared" si="17"/>
        <v>0</v>
      </c>
      <c r="AMT62" s="754">
        <f t="shared" si="17"/>
        <v>0</v>
      </c>
      <c r="AMU62" s="754">
        <f t="shared" si="17"/>
        <v>0</v>
      </c>
      <c r="AMV62" s="754">
        <f t="shared" si="17"/>
        <v>0</v>
      </c>
      <c r="AMW62" s="754">
        <f t="shared" si="17"/>
        <v>0</v>
      </c>
      <c r="AMX62" s="754">
        <f t="shared" si="17"/>
        <v>0</v>
      </c>
      <c r="AMY62" s="754">
        <f t="shared" si="17"/>
        <v>0</v>
      </c>
      <c r="AMZ62" s="754">
        <f t="shared" si="17"/>
        <v>0</v>
      </c>
      <c r="ANA62" s="754">
        <f t="shared" si="17"/>
        <v>0</v>
      </c>
      <c r="ANB62" s="754">
        <f t="shared" si="17"/>
        <v>0</v>
      </c>
      <c r="ANC62" s="754">
        <f t="shared" si="17"/>
        <v>0</v>
      </c>
      <c r="AND62" s="754">
        <f t="shared" ref="AND62:APO62" si="18">AND60*$C$62</f>
        <v>0</v>
      </c>
      <c r="ANE62" s="754">
        <f t="shared" si="18"/>
        <v>0</v>
      </c>
      <c r="ANF62" s="754">
        <f t="shared" si="18"/>
        <v>0</v>
      </c>
      <c r="ANG62" s="754">
        <f t="shared" si="18"/>
        <v>0</v>
      </c>
      <c r="ANH62" s="754">
        <f t="shared" si="18"/>
        <v>0</v>
      </c>
      <c r="ANI62" s="754">
        <f t="shared" si="18"/>
        <v>0</v>
      </c>
      <c r="ANJ62" s="754">
        <f t="shared" si="18"/>
        <v>0</v>
      </c>
      <c r="ANK62" s="754">
        <f t="shared" si="18"/>
        <v>0</v>
      </c>
      <c r="ANL62" s="754">
        <f t="shared" si="18"/>
        <v>0</v>
      </c>
      <c r="ANM62" s="754">
        <f t="shared" si="18"/>
        <v>0</v>
      </c>
      <c r="ANN62" s="754">
        <f t="shared" si="18"/>
        <v>0</v>
      </c>
      <c r="ANO62" s="754">
        <f t="shared" si="18"/>
        <v>0</v>
      </c>
      <c r="ANP62" s="754">
        <f t="shared" si="18"/>
        <v>0</v>
      </c>
      <c r="ANQ62" s="754">
        <f t="shared" si="18"/>
        <v>0</v>
      </c>
      <c r="ANR62" s="754">
        <f t="shared" si="18"/>
        <v>0</v>
      </c>
      <c r="ANS62" s="754">
        <f t="shared" si="18"/>
        <v>0</v>
      </c>
      <c r="ANT62" s="754">
        <f t="shared" si="18"/>
        <v>0</v>
      </c>
      <c r="ANU62" s="754">
        <f t="shared" si="18"/>
        <v>0</v>
      </c>
      <c r="ANV62" s="754">
        <f t="shared" si="18"/>
        <v>0</v>
      </c>
      <c r="ANW62" s="754">
        <f t="shared" si="18"/>
        <v>0</v>
      </c>
      <c r="ANX62" s="754">
        <f t="shared" si="18"/>
        <v>0</v>
      </c>
      <c r="ANY62" s="754">
        <f t="shared" si="18"/>
        <v>0</v>
      </c>
      <c r="ANZ62" s="754">
        <f t="shared" si="18"/>
        <v>0</v>
      </c>
      <c r="AOA62" s="754">
        <f t="shared" si="18"/>
        <v>0</v>
      </c>
      <c r="AOB62" s="754">
        <f t="shared" si="18"/>
        <v>0</v>
      </c>
      <c r="AOC62" s="754">
        <f t="shared" si="18"/>
        <v>0</v>
      </c>
      <c r="AOD62" s="754">
        <f t="shared" si="18"/>
        <v>0</v>
      </c>
      <c r="AOE62" s="754">
        <f t="shared" si="18"/>
        <v>0</v>
      </c>
      <c r="AOF62" s="754">
        <f t="shared" si="18"/>
        <v>0</v>
      </c>
      <c r="AOG62" s="754">
        <f t="shared" si="18"/>
        <v>0</v>
      </c>
      <c r="AOH62" s="754">
        <f t="shared" si="18"/>
        <v>0</v>
      </c>
      <c r="AOI62" s="754">
        <f t="shared" si="18"/>
        <v>0</v>
      </c>
      <c r="AOJ62" s="754">
        <f t="shared" si="18"/>
        <v>0</v>
      </c>
      <c r="AOK62" s="754">
        <f t="shared" si="18"/>
        <v>0</v>
      </c>
      <c r="AOL62" s="754">
        <f t="shared" si="18"/>
        <v>0</v>
      </c>
      <c r="AOM62" s="754">
        <f t="shared" si="18"/>
        <v>0</v>
      </c>
      <c r="AON62" s="754">
        <f t="shared" si="18"/>
        <v>0</v>
      </c>
      <c r="AOO62" s="754">
        <f t="shared" si="18"/>
        <v>0</v>
      </c>
      <c r="AOP62" s="754">
        <f t="shared" si="18"/>
        <v>0</v>
      </c>
      <c r="AOQ62" s="754">
        <f t="shared" si="18"/>
        <v>0</v>
      </c>
      <c r="AOR62" s="754">
        <f t="shared" si="18"/>
        <v>0</v>
      </c>
      <c r="AOS62" s="754">
        <f t="shared" si="18"/>
        <v>0</v>
      </c>
      <c r="AOT62" s="754">
        <f t="shared" si="18"/>
        <v>0</v>
      </c>
      <c r="AOU62" s="754">
        <f t="shared" si="18"/>
        <v>0</v>
      </c>
      <c r="AOV62" s="754">
        <f t="shared" si="18"/>
        <v>0</v>
      </c>
      <c r="AOW62" s="754">
        <f t="shared" si="18"/>
        <v>0</v>
      </c>
      <c r="AOX62" s="754">
        <f t="shared" si="18"/>
        <v>0</v>
      </c>
      <c r="AOY62" s="754">
        <f t="shared" si="18"/>
        <v>0</v>
      </c>
      <c r="AOZ62" s="754">
        <f t="shared" si="18"/>
        <v>0</v>
      </c>
      <c r="APA62" s="754">
        <f t="shared" si="18"/>
        <v>0</v>
      </c>
      <c r="APB62" s="754">
        <f t="shared" si="18"/>
        <v>0</v>
      </c>
      <c r="APC62" s="754">
        <f t="shared" si="18"/>
        <v>0</v>
      </c>
      <c r="APD62" s="754">
        <f t="shared" si="18"/>
        <v>0</v>
      </c>
      <c r="APE62" s="754">
        <f t="shared" si="18"/>
        <v>0</v>
      </c>
      <c r="APF62" s="754">
        <f t="shared" si="18"/>
        <v>0</v>
      </c>
      <c r="APG62" s="754">
        <f t="shared" si="18"/>
        <v>0</v>
      </c>
      <c r="APH62" s="754">
        <f t="shared" si="18"/>
        <v>0</v>
      </c>
      <c r="API62" s="754">
        <f t="shared" si="18"/>
        <v>0</v>
      </c>
      <c r="APJ62" s="754">
        <f t="shared" si="18"/>
        <v>0</v>
      </c>
      <c r="APK62" s="754">
        <f t="shared" si="18"/>
        <v>0</v>
      </c>
      <c r="APL62" s="754">
        <f t="shared" si="18"/>
        <v>0</v>
      </c>
      <c r="APM62" s="754">
        <f t="shared" si="18"/>
        <v>0</v>
      </c>
      <c r="APN62" s="754">
        <f t="shared" si="18"/>
        <v>0</v>
      </c>
      <c r="APO62" s="754">
        <f t="shared" si="18"/>
        <v>0</v>
      </c>
      <c r="APP62" s="754">
        <f t="shared" ref="APP62:ASA62" si="19">APP60*$C$62</f>
        <v>0</v>
      </c>
      <c r="APQ62" s="754">
        <f t="shared" si="19"/>
        <v>0</v>
      </c>
      <c r="APR62" s="754">
        <f t="shared" si="19"/>
        <v>0</v>
      </c>
      <c r="APS62" s="754">
        <f t="shared" si="19"/>
        <v>0</v>
      </c>
      <c r="APT62" s="754">
        <f t="shared" si="19"/>
        <v>0</v>
      </c>
      <c r="APU62" s="754">
        <f t="shared" si="19"/>
        <v>0</v>
      </c>
      <c r="APV62" s="754">
        <f t="shared" si="19"/>
        <v>0</v>
      </c>
      <c r="APW62" s="754">
        <f t="shared" si="19"/>
        <v>0</v>
      </c>
      <c r="APX62" s="754">
        <f t="shared" si="19"/>
        <v>0</v>
      </c>
      <c r="APY62" s="754">
        <f t="shared" si="19"/>
        <v>0</v>
      </c>
      <c r="APZ62" s="754">
        <f t="shared" si="19"/>
        <v>0</v>
      </c>
      <c r="AQA62" s="754">
        <f t="shared" si="19"/>
        <v>0</v>
      </c>
      <c r="AQB62" s="754">
        <f t="shared" si="19"/>
        <v>0</v>
      </c>
      <c r="AQC62" s="754">
        <f t="shared" si="19"/>
        <v>0</v>
      </c>
      <c r="AQD62" s="754">
        <f t="shared" si="19"/>
        <v>0</v>
      </c>
      <c r="AQE62" s="754">
        <f t="shared" si="19"/>
        <v>0</v>
      </c>
      <c r="AQF62" s="754">
        <f t="shared" si="19"/>
        <v>0</v>
      </c>
      <c r="AQG62" s="754">
        <f t="shared" si="19"/>
        <v>0</v>
      </c>
      <c r="AQH62" s="754">
        <f t="shared" si="19"/>
        <v>0</v>
      </c>
      <c r="AQI62" s="754">
        <f t="shared" si="19"/>
        <v>0</v>
      </c>
      <c r="AQJ62" s="754">
        <f t="shared" si="19"/>
        <v>0</v>
      </c>
      <c r="AQK62" s="754">
        <f t="shared" si="19"/>
        <v>0</v>
      </c>
      <c r="AQL62" s="754">
        <f t="shared" si="19"/>
        <v>0</v>
      </c>
      <c r="AQM62" s="754">
        <f t="shared" si="19"/>
        <v>0</v>
      </c>
      <c r="AQN62" s="754">
        <f t="shared" si="19"/>
        <v>0</v>
      </c>
      <c r="AQO62" s="754">
        <f t="shared" si="19"/>
        <v>0</v>
      </c>
      <c r="AQP62" s="754">
        <f t="shared" si="19"/>
        <v>0</v>
      </c>
      <c r="AQQ62" s="754">
        <f t="shared" si="19"/>
        <v>0</v>
      </c>
      <c r="AQR62" s="754">
        <f t="shared" si="19"/>
        <v>0</v>
      </c>
      <c r="AQS62" s="754">
        <f t="shared" si="19"/>
        <v>0</v>
      </c>
      <c r="AQT62" s="754">
        <f t="shared" si="19"/>
        <v>0</v>
      </c>
      <c r="AQU62" s="754">
        <f t="shared" si="19"/>
        <v>0</v>
      </c>
      <c r="AQV62" s="754">
        <f t="shared" si="19"/>
        <v>0</v>
      </c>
      <c r="AQW62" s="754">
        <f t="shared" si="19"/>
        <v>0</v>
      </c>
      <c r="AQX62" s="754">
        <f t="shared" si="19"/>
        <v>0</v>
      </c>
      <c r="AQY62" s="754">
        <f t="shared" si="19"/>
        <v>0</v>
      </c>
      <c r="AQZ62" s="754">
        <f t="shared" si="19"/>
        <v>0</v>
      </c>
      <c r="ARA62" s="754">
        <f t="shared" si="19"/>
        <v>0</v>
      </c>
      <c r="ARB62" s="754">
        <f t="shared" si="19"/>
        <v>0</v>
      </c>
      <c r="ARC62" s="754">
        <f t="shared" si="19"/>
        <v>0</v>
      </c>
      <c r="ARD62" s="754">
        <f t="shared" si="19"/>
        <v>0</v>
      </c>
      <c r="ARE62" s="754">
        <f t="shared" si="19"/>
        <v>0</v>
      </c>
      <c r="ARF62" s="754">
        <f t="shared" si="19"/>
        <v>0</v>
      </c>
      <c r="ARG62" s="754">
        <f t="shared" si="19"/>
        <v>0</v>
      </c>
      <c r="ARH62" s="754">
        <f t="shared" si="19"/>
        <v>0</v>
      </c>
      <c r="ARI62" s="754">
        <f t="shared" si="19"/>
        <v>0</v>
      </c>
      <c r="ARJ62" s="754">
        <f t="shared" si="19"/>
        <v>0</v>
      </c>
      <c r="ARK62" s="754">
        <f t="shared" si="19"/>
        <v>0</v>
      </c>
      <c r="ARL62" s="754">
        <f t="shared" si="19"/>
        <v>0</v>
      </c>
      <c r="ARM62" s="754">
        <f t="shared" si="19"/>
        <v>0</v>
      </c>
      <c r="ARN62" s="754">
        <f t="shared" si="19"/>
        <v>0</v>
      </c>
      <c r="ARO62" s="754">
        <f t="shared" si="19"/>
        <v>0</v>
      </c>
      <c r="ARP62" s="754">
        <f t="shared" si="19"/>
        <v>0</v>
      </c>
      <c r="ARQ62" s="754">
        <f t="shared" si="19"/>
        <v>0</v>
      </c>
      <c r="ARR62" s="754">
        <f t="shared" si="19"/>
        <v>0</v>
      </c>
      <c r="ARS62" s="754">
        <f t="shared" si="19"/>
        <v>0</v>
      </c>
      <c r="ART62" s="754">
        <f t="shared" si="19"/>
        <v>0</v>
      </c>
      <c r="ARU62" s="754">
        <f t="shared" si="19"/>
        <v>0</v>
      </c>
      <c r="ARV62" s="754">
        <f t="shared" si="19"/>
        <v>0</v>
      </c>
      <c r="ARW62" s="754">
        <f t="shared" si="19"/>
        <v>0</v>
      </c>
      <c r="ARX62" s="754">
        <f t="shared" si="19"/>
        <v>0</v>
      </c>
      <c r="ARY62" s="754">
        <f t="shared" si="19"/>
        <v>0</v>
      </c>
      <c r="ARZ62" s="754">
        <f t="shared" si="19"/>
        <v>0</v>
      </c>
      <c r="ASA62" s="754">
        <f t="shared" si="19"/>
        <v>0</v>
      </c>
      <c r="ASB62" s="754">
        <f t="shared" ref="ASB62:AUM62" si="20">ASB60*$C$62</f>
        <v>0</v>
      </c>
      <c r="ASC62" s="754">
        <f t="shared" si="20"/>
        <v>0</v>
      </c>
      <c r="ASD62" s="754">
        <f t="shared" si="20"/>
        <v>0</v>
      </c>
      <c r="ASE62" s="754">
        <f t="shared" si="20"/>
        <v>0</v>
      </c>
      <c r="ASF62" s="754">
        <f t="shared" si="20"/>
        <v>0</v>
      </c>
      <c r="ASG62" s="754">
        <f t="shared" si="20"/>
        <v>0</v>
      </c>
      <c r="ASH62" s="754">
        <f t="shared" si="20"/>
        <v>0</v>
      </c>
      <c r="ASI62" s="754">
        <f t="shared" si="20"/>
        <v>0</v>
      </c>
      <c r="ASJ62" s="754">
        <f t="shared" si="20"/>
        <v>0</v>
      </c>
      <c r="ASK62" s="754">
        <f t="shared" si="20"/>
        <v>0</v>
      </c>
      <c r="ASL62" s="754">
        <f t="shared" si="20"/>
        <v>0</v>
      </c>
      <c r="ASM62" s="754">
        <f t="shared" si="20"/>
        <v>0</v>
      </c>
      <c r="ASN62" s="754">
        <f t="shared" si="20"/>
        <v>0</v>
      </c>
      <c r="ASO62" s="754">
        <f t="shared" si="20"/>
        <v>0</v>
      </c>
      <c r="ASP62" s="754">
        <f t="shared" si="20"/>
        <v>0</v>
      </c>
      <c r="ASQ62" s="754">
        <f t="shared" si="20"/>
        <v>0</v>
      </c>
      <c r="ASR62" s="754">
        <f t="shared" si="20"/>
        <v>0</v>
      </c>
      <c r="ASS62" s="754">
        <f t="shared" si="20"/>
        <v>0</v>
      </c>
      <c r="AST62" s="754">
        <f t="shared" si="20"/>
        <v>0</v>
      </c>
      <c r="ASU62" s="754">
        <f t="shared" si="20"/>
        <v>0</v>
      </c>
      <c r="ASV62" s="754">
        <f t="shared" si="20"/>
        <v>0</v>
      </c>
      <c r="ASW62" s="754">
        <f t="shared" si="20"/>
        <v>0</v>
      </c>
      <c r="ASX62" s="754">
        <f t="shared" si="20"/>
        <v>0</v>
      </c>
      <c r="ASY62" s="754">
        <f t="shared" si="20"/>
        <v>0</v>
      </c>
      <c r="ASZ62" s="754">
        <f t="shared" si="20"/>
        <v>0</v>
      </c>
      <c r="ATA62" s="754">
        <f t="shared" si="20"/>
        <v>0</v>
      </c>
      <c r="ATB62" s="754">
        <f t="shared" si="20"/>
        <v>0</v>
      </c>
      <c r="ATC62" s="754">
        <f t="shared" si="20"/>
        <v>0</v>
      </c>
      <c r="ATD62" s="754">
        <f t="shared" si="20"/>
        <v>0</v>
      </c>
      <c r="ATE62" s="754">
        <f t="shared" si="20"/>
        <v>0</v>
      </c>
      <c r="ATF62" s="754">
        <f t="shared" si="20"/>
        <v>0</v>
      </c>
      <c r="ATG62" s="754">
        <f t="shared" si="20"/>
        <v>0</v>
      </c>
      <c r="ATH62" s="754">
        <f t="shared" si="20"/>
        <v>0</v>
      </c>
      <c r="ATI62" s="754">
        <f t="shared" si="20"/>
        <v>0</v>
      </c>
      <c r="ATJ62" s="754">
        <f t="shared" si="20"/>
        <v>0</v>
      </c>
      <c r="ATK62" s="754">
        <f t="shared" si="20"/>
        <v>0</v>
      </c>
      <c r="ATL62" s="754">
        <f t="shared" si="20"/>
        <v>0</v>
      </c>
      <c r="ATM62" s="754">
        <f t="shared" si="20"/>
        <v>0</v>
      </c>
      <c r="ATN62" s="754">
        <f t="shared" si="20"/>
        <v>0</v>
      </c>
      <c r="ATO62" s="754">
        <f t="shared" si="20"/>
        <v>0</v>
      </c>
      <c r="ATP62" s="754">
        <f t="shared" si="20"/>
        <v>0</v>
      </c>
      <c r="ATQ62" s="754">
        <f t="shared" si="20"/>
        <v>0</v>
      </c>
      <c r="ATR62" s="754">
        <f t="shared" si="20"/>
        <v>0</v>
      </c>
      <c r="ATS62" s="754">
        <f t="shared" si="20"/>
        <v>0</v>
      </c>
      <c r="ATT62" s="754">
        <f t="shared" si="20"/>
        <v>0</v>
      </c>
      <c r="ATU62" s="754">
        <f t="shared" si="20"/>
        <v>0</v>
      </c>
      <c r="ATV62" s="754">
        <f t="shared" si="20"/>
        <v>0</v>
      </c>
      <c r="ATW62" s="754">
        <f t="shared" si="20"/>
        <v>0</v>
      </c>
      <c r="ATX62" s="754">
        <f t="shared" si="20"/>
        <v>0</v>
      </c>
      <c r="ATY62" s="754">
        <f t="shared" si="20"/>
        <v>0</v>
      </c>
      <c r="ATZ62" s="754">
        <f t="shared" si="20"/>
        <v>0</v>
      </c>
      <c r="AUA62" s="754">
        <f t="shared" si="20"/>
        <v>0</v>
      </c>
      <c r="AUB62" s="754">
        <f t="shared" si="20"/>
        <v>0</v>
      </c>
      <c r="AUC62" s="754">
        <f t="shared" si="20"/>
        <v>0</v>
      </c>
      <c r="AUD62" s="754">
        <f t="shared" si="20"/>
        <v>0</v>
      </c>
      <c r="AUE62" s="754">
        <f t="shared" si="20"/>
        <v>0</v>
      </c>
      <c r="AUF62" s="754">
        <f t="shared" si="20"/>
        <v>0</v>
      </c>
      <c r="AUG62" s="754">
        <f t="shared" si="20"/>
        <v>0</v>
      </c>
      <c r="AUH62" s="754">
        <f t="shared" si="20"/>
        <v>0</v>
      </c>
      <c r="AUI62" s="754">
        <f t="shared" si="20"/>
        <v>0</v>
      </c>
      <c r="AUJ62" s="754">
        <f t="shared" si="20"/>
        <v>0</v>
      </c>
      <c r="AUK62" s="754">
        <f t="shared" si="20"/>
        <v>0</v>
      </c>
      <c r="AUL62" s="754">
        <f t="shared" si="20"/>
        <v>0</v>
      </c>
      <c r="AUM62" s="754">
        <f t="shared" si="20"/>
        <v>0</v>
      </c>
      <c r="AUN62" s="754">
        <f t="shared" ref="AUN62:AWY62" si="21">AUN60*$C$62</f>
        <v>0</v>
      </c>
      <c r="AUO62" s="754">
        <f t="shared" si="21"/>
        <v>0</v>
      </c>
      <c r="AUP62" s="754">
        <f t="shared" si="21"/>
        <v>0</v>
      </c>
      <c r="AUQ62" s="754">
        <f t="shared" si="21"/>
        <v>0</v>
      </c>
      <c r="AUR62" s="754">
        <f t="shared" si="21"/>
        <v>0</v>
      </c>
      <c r="AUS62" s="754">
        <f t="shared" si="21"/>
        <v>0</v>
      </c>
      <c r="AUT62" s="754">
        <f t="shared" si="21"/>
        <v>0</v>
      </c>
      <c r="AUU62" s="754">
        <f t="shared" si="21"/>
        <v>0</v>
      </c>
      <c r="AUV62" s="754">
        <f t="shared" si="21"/>
        <v>0</v>
      </c>
      <c r="AUW62" s="754">
        <f t="shared" si="21"/>
        <v>0</v>
      </c>
      <c r="AUX62" s="754">
        <f t="shared" si="21"/>
        <v>0</v>
      </c>
      <c r="AUY62" s="754">
        <f t="shared" si="21"/>
        <v>0</v>
      </c>
      <c r="AUZ62" s="754">
        <f t="shared" si="21"/>
        <v>0</v>
      </c>
      <c r="AVA62" s="754">
        <f t="shared" si="21"/>
        <v>0</v>
      </c>
      <c r="AVB62" s="754">
        <f t="shared" si="21"/>
        <v>0</v>
      </c>
      <c r="AVC62" s="754">
        <f t="shared" si="21"/>
        <v>0</v>
      </c>
      <c r="AVD62" s="754">
        <f t="shared" si="21"/>
        <v>0</v>
      </c>
      <c r="AVE62" s="754">
        <f t="shared" si="21"/>
        <v>0</v>
      </c>
      <c r="AVF62" s="754">
        <f t="shared" si="21"/>
        <v>0</v>
      </c>
      <c r="AVG62" s="754">
        <f t="shared" si="21"/>
        <v>0</v>
      </c>
      <c r="AVH62" s="754">
        <f t="shared" si="21"/>
        <v>0</v>
      </c>
      <c r="AVI62" s="754">
        <f t="shared" si="21"/>
        <v>0</v>
      </c>
      <c r="AVJ62" s="754">
        <f t="shared" si="21"/>
        <v>0</v>
      </c>
      <c r="AVK62" s="754">
        <f t="shared" si="21"/>
        <v>0</v>
      </c>
      <c r="AVL62" s="754">
        <f t="shared" si="21"/>
        <v>0</v>
      </c>
      <c r="AVM62" s="754">
        <f t="shared" si="21"/>
        <v>0</v>
      </c>
      <c r="AVN62" s="754">
        <f t="shared" si="21"/>
        <v>0</v>
      </c>
      <c r="AVO62" s="754">
        <f t="shared" si="21"/>
        <v>0</v>
      </c>
      <c r="AVP62" s="754">
        <f t="shared" si="21"/>
        <v>0</v>
      </c>
      <c r="AVQ62" s="754">
        <f t="shared" si="21"/>
        <v>0</v>
      </c>
      <c r="AVR62" s="754">
        <f t="shared" si="21"/>
        <v>0</v>
      </c>
      <c r="AVS62" s="754">
        <f t="shared" si="21"/>
        <v>0</v>
      </c>
      <c r="AVT62" s="754">
        <f t="shared" si="21"/>
        <v>0</v>
      </c>
      <c r="AVU62" s="754">
        <f t="shared" si="21"/>
        <v>0</v>
      </c>
      <c r="AVV62" s="754">
        <f t="shared" si="21"/>
        <v>0</v>
      </c>
      <c r="AVW62" s="754">
        <f t="shared" si="21"/>
        <v>0</v>
      </c>
      <c r="AVX62" s="754">
        <f t="shared" si="21"/>
        <v>0</v>
      </c>
      <c r="AVY62" s="754">
        <f t="shared" si="21"/>
        <v>0</v>
      </c>
      <c r="AVZ62" s="754">
        <f t="shared" si="21"/>
        <v>0</v>
      </c>
      <c r="AWA62" s="754">
        <f t="shared" si="21"/>
        <v>0</v>
      </c>
      <c r="AWB62" s="754">
        <f t="shared" si="21"/>
        <v>0</v>
      </c>
      <c r="AWC62" s="754">
        <f t="shared" si="21"/>
        <v>0</v>
      </c>
      <c r="AWD62" s="754">
        <f t="shared" si="21"/>
        <v>0</v>
      </c>
      <c r="AWE62" s="754">
        <f t="shared" si="21"/>
        <v>0</v>
      </c>
      <c r="AWF62" s="754">
        <f t="shared" si="21"/>
        <v>0</v>
      </c>
      <c r="AWG62" s="754">
        <f t="shared" si="21"/>
        <v>0</v>
      </c>
      <c r="AWH62" s="754">
        <f t="shared" si="21"/>
        <v>0</v>
      </c>
      <c r="AWI62" s="754">
        <f t="shared" si="21"/>
        <v>0</v>
      </c>
      <c r="AWJ62" s="754">
        <f t="shared" si="21"/>
        <v>0</v>
      </c>
      <c r="AWK62" s="754">
        <f t="shared" si="21"/>
        <v>0</v>
      </c>
      <c r="AWL62" s="754">
        <f t="shared" si="21"/>
        <v>0</v>
      </c>
      <c r="AWM62" s="754">
        <f t="shared" si="21"/>
        <v>0</v>
      </c>
      <c r="AWN62" s="754">
        <f t="shared" si="21"/>
        <v>0</v>
      </c>
      <c r="AWO62" s="754">
        <f t="shared" si="21"/>
        <v>0</v>
      </c>
      <c r="AWP62" s="754">
        <f t="shared" si="21"/>
        <v>0</v>
      </c>
      <c r="AWQ62" s="754">
        <f t="shared" si="21"/>
        <v>0</v>
      </c>
      <c r="AWR62" s="754">
        <f t="shared" si="21"/>
        <v>0</v>
      </c>
      <c r="AWS62" s="754">
        <f t="shared" si="21"/>
        <v>0</v>
      </c>
      <c r="AWT62" s="754">
        <f t="shared" si="21"/>
        <v>0</v>
      </c>
      <c r="AWU62" s="754">
        <f t="shared" si="21"/>
        <v>0</v>
      </c>
      <c r="AWV62" s="754">
        <f t="shared" si="21"/>
        <v>0</v>
      </c>
      <c r="AWW62" s="754">
        <f t="shared" si="21"/>
        <v>0</v>
      </c>
      <c r="AWX62" s="754">
        <f t="shared" si="21"/>
        <v>0</v>
      </c>
      <c r="AWY62" s="754">
        <f t="shared" si="21"/>
        <v>0</v>
      </c>
      <c r="AWZ62" s="754">
        <f t="shared" ref="AWZ62:AZK62" si="22">AWZ60*$C$62</f>
        <v>0</v>
      </c>
      <c r="AXA62" s="754">
        <f t="shared" si="22"/>
        <v>0</v>
      </c>
      <c r="AXB62" s="754">
        <f t="shared" si="22"/>
        <v>0</v>
      </c>
      <c r="AXC62" s="754">
        <f t="shared" si="22"/>
        <v>0</v>
      </c>
      <c r="AXD62" s="754">
        <f t="shared" si="22"/>
        <v>0</v>
      </c>
      <c r="AXE62" s="754">
        <f t="shared" si="22"/>
        <v>0</v>
      </c>
      <c r="AXF62" s="754">
        <f t="shared" si="22"/>
        <v>0</v>
      </c>
      <c r="AXG62" s="754">
        <f t="shared" si="22"/>
        <v>0</v>
      </c>
      <c r="AXH62" s="754">
        <f t="shared" si="22"/>
        <v>0</v>
      </c>
      <c r="AXI62" s="754">
        <f t="shared" si="22"/>
        <v>0</v>
      </c>
      <c r="AXJ62" s="754">
        <f t="shared" si="22"/>
        <v>0</v>
      </c>
      <c r="AXK62" s="754">
        <f t="shared" si="22"/>
        <v>0</v>
      </c>
      <c r="AXL62" s="754">
        <f t="shared" si="22"/>
        <v>0</v>
      </c>
      <c r="AXM62" s="754">
        <f t="shared" si="22"/>
        <v>0</v>
      </c>
      <c r="AXN62" s="754">
        <f t="shared" si="22"/>
        <v>0</v>
      </c>
      <c r="AXO62" s="754">
        <f t="shared" si="22"/>
        <v>0</v>
      </c>
      <c r="AXP62" s="754">
        <f t="shared" si="22"/>
        <v>0</v>
      </c>
      <c r="AXQ62" s="754">
        <f t="shared" si="22"/>
        <v>0</v>
      </c>
      <c r="AXR62" s="754">
        <f t="shared" si="22"/>
        <v>0</v>
      </c>
      <c r="AXS62" s="754">
        <f t="shared" si="22"/>
        <v>0</v>
      </c>
      <c r="AXT62" s="754">
        <f t="shared" si="22"/>
        <v>0</v>
      </c>
      <c r="AXU62" s="754">
        <f t="shared" si="22"/>
        <v>0</v>
      </c>
      <c r="AXV62" s="754">
        <f t="shared" si="22"/>
        <v>0</v>
      </c>
      <c r="AXW62" s="754">
        <f t="shared" si="22"/>
        <v>0</v>
      </c>
      <c r="AXX62" s="754">
        <f t="shared" si="22"/>
        <v>0</v>
      </c>
      <c r="AXY62" s="754">
        <f t="shared" si="22"/>
        <v>0</v>
      </c>
      <c r="AXZ62" s="754">
        <f t="shared" si="22"/>
        <v>0</v>
      </c>
      <c r="AYA62" s="754">
        <f t="shared" si="22"/>
        <v>0</v>
      </c>
      <c r="AYB62" s="754">
        <f t="shared" si="22"/>
        <v>0</v>
      </c>
      <c r="AYC62" s="754">
        <f t="shared" si="22"/>
        <v>0</v>
      </c>
      <c r="AYD62" s="754">
        <f t="shared" si="22"/>
        <v>0</v>
      </c>
      <c r="AYE62" s="754">
        <f t="shared" si="22"/>
        <v>0</v>
      </c>
      <c r="AYF62" s="754">
        <f t="shared" si="22"/>
        <v>0</v>
      </c>
      <c r="AYG62" s="754">
        <f t="shared" si="22"/>
        <v>0</v>
      </c>
      <c r="AYH62" s="754">
        <f t="shared" si="22"/>
        <v>0</v>
      </c>
      <c r="AYI62" s="754">
        <f t="shared" si="22"/>
        <v>0</v>
      </c>
      <c r="AYJ62" s="754">
        <f t="shared" si="22"/>
        <v>0</v>
      </c>
      <c r="AYK62" s="754">
        <f t="shared" si="22"/>
        <v>0</v>
      </c>
      <c r="AYL62" s="754">
        <f t="shared" si="22"/>
        <v>0</v>
      </c>
      <c r="AYM62" s="754">
        <f t="shared" si="22"/>
        <v>0</v>
      </c>
      <c r="AYN62" s="754">
        <f t="shared" si="22"/>
        <v>0</v>
      </c>
      <c r="AYO62" s="754">
        <f t="shared" si="22"/>
        <v>0</v>
      </c>
      <c r="AYP62" s="754">
        <f t="shared" si="22"/>
        <v>0</v>
      </c>
      <c r="AYQ62" s="754">
        <f t="shared" si="22"/>
        <v>0</v>
      </c>
      <c r="AYR62" s="754">
        <f t="shared" si="22"/>
        <v>0</v>
      </c>
      <c r="AYS62" s="754">
        <f t="shared" si="22"/>
        <v>0</v>
      </c>
      <c r="AYT62" s="754">
        <f t="shared" si="22"/>
        <v>0</v>
      </c>
      <c r="AYU62" s="754">
        <f t="shared" si="22"/>
        <v>0</v>
      </c>
      <c r="AYV62" s="754">
        <f t="shared" si="22"/>
        <v>0</v>
      </c>
      <c r="AYW62" s="754">
        <f t="shared" si="22"/>
        <v>0</v>
      </c>
      <c r="AYX62" s="754">
        <f t="shared" si="22"/>
        <v>0</v>
      </c>
      <c r="AYY62" s="754">
        <f t="shared" si="22"/>
        <v>0</v>
      </c>
      <c r="AYZ62" s="754">
        <f t="shared" si="22"/>
        <v>0</v>
      </c>
      <c r="AZA62" s="754">
        <f t="shared" si="22"/>
        <v>0</v>
      </c>
      <c r="AZB62" s="754">
        <f t="shared" si="22"/>
        <v>0</v>
      </c>
      <c r="AZC62" s="754">
        <f t="shared" si="22"/>
        <v>0</v>
      </c>
      <c r="AZD62" s="754">
        <f t="shared" si="22"/>
        <v>0</v>
      </c>
      <c r="AZE62" s="754">
        <f t="shared" si="22"/>
        <v>0</v>
      </c>
      <c r="AZF62" s="754">
        <f t="shared" si="22"/>
        <v>0</v>
      </c>
      <c r="AZG62" s="754">
        <f t="shared" si="22"/>
        <v>0</v>
      </c>
      <c r="AZH62" s="754">
        <f t="shared" si="22"/>
        <v>0</v>
      </c>
      <c r="AZI62" s="754">
        <f t="shared" si="22"/>
        <v>0</v>
      </c>
      <c r="AZJ62" s="754">
        <f t="shared" si="22"/>
        <v>0</v>
      </c>
      <c r="AZK62" s="754">
        <f t="shared" si="22"/>
        <v>0</v>
      </c>
      <c r="AZL62" s="754">
        <f t="shared" ref="AZL62:BBW62" si="23">AZL60*$C$62</f>
        <v>0</v>
      </c>
      <c r="AZM62" s="754">
        <f t="shared" si="23"/>
        <v>0</v>
      </c>
      <c r="AZN62" s="754">
        <f t="shared" si="23"/>
        <v>0</v>
      </c>
      <c r="AZO62" s="754">
        <f t="shared" si="23"/>
        <v>0</v>
      </c>
      <c r="AZP62" s="754">
        <f t="shared" si="23"/>
        <v>0</v>
      </c>
      <c r="AZQ62" s="754">
        <f t="shared" si="23"/>
        <v>0</v>
      </c>
      <c r="AZR62" s="754">
        <f t="shared" si="23"/>
        <v>0</v>
      </c>
      <c r="AZS62" s="754">
        <f t="shared" si="23"/>
        <v>0</v>
      </c>
      <c r="AZT62" s="754">
        <f t="shared" si="23"/>
        <v>0</v>
      </c>
      <c r="AZU62" s="754">
        <f t="shared" si="23"/>
        <v>0</v>
      </c>
      <c r="AZV62" s="754">
        <f t="shared" si="23"/>
        <v>0</v>
      </c>
      <c r="AZW62" s="754">
        <f t="shared" si="23"/>
        <v>0</v>
      </c>
      <c r="AZX62" s="754">
        <f t="shared" si="23"/>
        <v>0</v>
      </c>
      <c r="AZY62" s="754">
        <f t="shared" si="23"/>
        <v>0</v>
      </c>
      <c r="AZZ62" s="754">
        <f t="shared" si="23"/>
        <v>0</v>
      </c>
      <c r="BAA62" s="754">
        <f t="shared" si="23"/>
        <v>0</v>
      </c>
      <c r="BAB62" s="754">
        <f t="shared" si="23"/>
        <v>0</v>
      </c>
      <c r="BAC62" s="754">
        <f t="shared" si="23"/>
        <v>0</v>
      </c>
      <c r="BAD62" s="754">
        <f t="shared" si="23"/>
        <v>0</v>
      </c>
      <c r="BAE62" s="754">
        <f t="shared" si="23"/>
        <v>0</v>
      </c>
      <c r="BAF62" s="754">
        <f t="shared" si="23"/>
        <v>0</v>
      </c>
      <c r="BAG62" s="754">
        <f t="shared" si="23"/>
        <v>0</v>
      </c>
      <c r="BAH62" s="754">
        <f t="shared" si="23"/>
        <v>0</v>
      </c>
      <c r="BAI62" s="754">
        <f t="shared" si="23"/>
        <v>0</v>
      </c>
      <c r="BAJ62" s="754">
        <f t="shared" si="23"/>
        <v>0</v>
      </c>
      <c r="BAK62" s="754">
        <f t="shared" si="23"/>
        <v>0</v>
      </c>
      <c r="BAL62" s="754">
        <f t="shared" si="23"/>
        <v>0</v>
      </c>
      <c r="BAM62" s="754">
        <f t="shared" si="23"/>
        <v>0</v>
      </c>
      <c r="BAN62" s="754">
        <f t="shared" si="23"/>
        <v>0</v>
      </c>
      <c r="BAO62" s="754">
        <f t="shared" si="23"/>
        <v>0</v>
      </c>
      <c r="BAP62" s="754">
        <f t="shared" si="23"/>
        <v>0</v>
      </c>
      <c r="BAQ62" s="754">
        <f t="shared" si="23"/>
        <v>0</v>
      </c>
      <c r="BAR62" s="754">
        <f t="shared" si="23"/>
        <v>0</v>
      </c>
      <c r="BAS62" s="754">
        <f t="shared" si="23"/>
        <v>0</v>
      </c>
      <c r="BAT62" s="754">
        <f t="shared" si="23"/>
        <v>0</v>
      </c>
      <c r="BAU62" s="754">
        <f t="shared" si="23"/>
        <v>0</v>
      </c>
      <c r="BAV62" s="754">
        <f t="shared" si="23"/>
        <v>0</v>
      </c>
      <c r="BAW62" s="754">
        <f t="shared" si="23"/>
        <v>0</v>
      </c>
      <c r="BAX62" s="754">
        <f t="shared" si="23"/>
        <v>0</v>
      </c>
      <c r="BAY62" s="754">
        <f t="shared" si="23"/>
        <v>0</v>
      </c>
      <c r="BAZ62" s="754">
        <f t="shared" si="23"/>
        <v>0</v>
      </c>
      <c r="BBA62" s="754">
        <f t="shared" si="23"/>
        <v>0</v>
      </c>
      <c r="BBB62" s="754">
        <f t="shared" si="23"/>
        <v>0</v>
      </c>
      <c r="BBC62" s="754">
        <f t="shared" si="23"/>
        <v>0</v>
      </c>
      <c r="BBD62" s="754">
        <f t="shared" si="23"/>
        <v>0</v>
      </c>
      <c r="BBE62" s="754">
        <f t="shared" si="23"/>
        <v>0</v>
      </c>
      <c r="BBF62" s="754">
        <f t="shared" si="23"/>
        <v>0</v>
      </c>
      <c r="BBG62" s="754">
        <f t="shared" si="23"/>
        <v>0</v>
      </c>
      <c r="BBH62" s="754">
        <f t="shared" si="23"/>
        <v>0</v>
      </c>
      <c r="BBI62" s="754">
        <f t="shared" si="23"/>
        <v>0</v>
      </c>
      <c r="BBJ62" s="754">
        <f t="shared" si="23"/>
        <v>0</v>
      </c>
      <c r="BBK62" s="754">
        <f t="shared" si="23"/>
        <v>0</v>
      </c>
      <c r="BBL62" s="754">
        <f t="shared" si="23"/>
        <v>0</v>
      </c>
      <c r="BBM62" s="754">
        <f t="shared" si="23"/>
        <v>0</v>
      </c>
      <c r="BBN62" s="754">
        <f t="shared" si="23"/>
        <v>0</v>
      </c>
      <c r="BBO62" s="754">
        <f t="shared" si="23"/>
        <v>0</v>
      </c>
      <c r="BBP62" s="754">
        <f t="shared" si="23"/>
        <v>0</v>
      </c>
      <c r="BBQ62" s="754">
        <f t="shared" si="23"/>
        <v>0</v>
      </c>
      <c r="BBR62" s="754">
        <f t="shared" si="23"/>
        <v>0</v>
      </c>
      <c r="BBS62" s="754">
        <f t="shared" si="23"/>
        <v>0</v>
      </c>
      <c r="BBT62" s="754">
        <f t="shared" si="23"/>
        <v>0</v>
      </c>
      <c r="BBU62" s="754">
        <f t="shared" si="23"/>
        <v>0</v>
      </c>
      <c r="BBV62" s="754">
        <f t="shared" si="23"/>
        <v>0</v>
      </c>
      <c r="BBW62" s="754">
        <f t="shared" si="23"/>
        <v>0</v>
      </c>
      <c r="BBX62" s="754">
        <f t="shared" ref="BBX62:BEI62" si="24">BBX60*$C$62</f>
        <v>0</v>
      </c>
      <c r="BBY62" s="754">
        <f t="shared" si="24"/>
        <v>0</v>
      </c>
      <c r="BBZ62" s="754">
        <f t="shared" si="24"/>
        <v>0</v>
      </c>
      <c r="BCA62" s="754">
        <f t="shared" si="24"/>
        <v>0</v>
      </c>
      <c r="BCB62" s="754">
        <f t="shared" si="24"/>
        <v>0</v>
      </c>
      <c r="BCC62" s="754">
        <f t="shared" si="24"/>
        <v>0</v>
      </c>
      <c r="BCD62" s="754">
        <f t="shared" si="24"/>
        <v>0</v>
      </c>
      <c r="BCE62" s="754">
        <f t="shared" si="24"/>
        <v>0</v>
      </c>
      <c r="BCF62" s="754">
        <f t="shared" si="24"/>
        <v>0</v>
      </c>
      <c r="BCG62" s="754">
        <f t="shared" si="24"/>
        <v>0</v>
      </c>
      <c r="BCH62" s="754">
        <f t="shared" si="24"/>
        <v>0</v>
      </c>
      <c r="BCI62" s="754">
        <f t="shared" si="24"/>
        <v>0</v>
      </c>
      <c r="BCJ62" s="754">
        <f t="shared" si="24"/>
        <v>0</v>
      </c>
      <c r="BCK62" s="754">
        <f t="shared" si="24"/>
        <v>0</v>
      </c>
      <c r="BCL62" s="754">
        <f t="shared" si="24"/>
        <v>0</v>
      </c>
      <c r="BCM62" s="754">
        <f t="shared" si="24"/>
        <v>0</v>
      </c>
      <c r="BCN62" s="754">
        <f t="shared" si="24"/>
        <v>0</v>
      </c>
      <c r="BCO62" s="754">
        <f t="shared" si="24"/>
        <v>0</v>
      </c>
      <c r="BCP62" s="754">
        <f t="shared" si="24"/>
        <v>0</v>
      </c>
      <c r="BCQ62" s="754">
        <f t="shared" si="24"/>
        <v>0</v>
      </c>
      <c r="BCR62" s="754">
        <f t="shared" si="24"/>
        <v>0</v>
      </c>
      <c r="BCS62" s="754">
        <f t="shared" si="24"/>
        <v>0</v>
      </c>
      <c r="BCT62" s="754">
        <f t="shared" si="24"/>
        <v>0</v>
      </c>
      <c r="BCU62" s="754">
        <f t="shared" si="24"/>
        <v>0</v>
      </c>
      <c r="BCV62" s="754">
        <f t="shared" si="24"/>
        <v>0</v>
      </c>
      <c r="BCW62" s="754">
        <f t="shared" si="24"/>
        <v>0</v>
      </c>
      <c r="BCX62" s="754">
        <f t="shared" si="24"/>
        <v>0</v>
      </c>
      <c r="BCY62" s="754">
        <f t="shared" si="24"/>
        <v>0</v>
      </c>
      <c r="BCZ62" s="754">
        <f t="shared" si="24"/>
        <v>0</v>
      </c>
      <c r="BDA62" s="754">
        <f t="shared" si="24"/>
        <v>0</v>
      </c>
      <c r="BDB62" s="754">
        <f t="shared" si="24"/>
        <v>0</v>
      </c>
      <c r="BDC62" s="754">
        <f t="shared" si="24"/>
        <v>0</v>
      </c>
      <c r="BDD62" s="754">
        <f t="shared" si="24"/>
        <v>0</v>
      </c>
      <c r="BDE62" s="754">
        <f t="shared" si="24"/>
        <v>0</v>
      </c>
      <c r="BDF62" s="754">
        <f t="shared" si="24"/>
        <v>0</v>
      </c>
      <c r="BDG62" s="754">
        <f t="shared" si="24"/>
        <v>0</v>
      </c>
      <c r="BDH62" s="754">
        <f t="shared" si="24"/>
        <v>0</v>
      </c>
      <c r="BDI62" s="754">
        <f t="shared" si="24"/>
        <v>0</v>
      </c>
      <c r="BDJ62" s="754">
        <f t="shared" si="24"/>
        <v>0</v>
      </c>
      <c r="BDK62" s="754">
        <f t="shared" si="24"/>
        <v>0</v>
      </c>
      <c r="BDL62" s="754">
        <f t="shared" si="24"/>
        <v>0</v>
      </c>
      <c r="BDM62" s="754">
        <f t="shared" si="24"/>
        <v>0</v>
      </c>
      <c r="BDN62" s="754">
        <f t="shared" si="24"/>
        <v>0</v>
      </c>
      <c r="BDO62" s="754">
        <f t="shared" si="24"/>
        <v>0</v>
      </c>
      <c r="BDP62" s="754">
        <f t="shared" si="24"/>
        <v>0</v>
      </c>
      <c r="BDQ62" s="754">
        <f t="shared" si="24"/>
        <v>0</v>
      </c>
      <c r="BDR62" s="754">
        <f t="shared" si="24"/>
        <v>0</v>
      </c>
      <c r="BDS62" s="754">
        <f t="shared" si="24"/>
        <v>0</v>
      </c>
      <c r="BDT62" s="754">
        <f t="shared" si="24"/>
        <v>0</v>
      </c>
      <c r="BDU62" s="754">
        <f t="shared" si="24"/>
        <v>0</v>
      </c>
      <c r="BDV62" s="754">
        <f t="shared" si="24"/>
        <v>0</v>
      </c>
      <c r="BDW62" s="754">
        <f t="shared" si="24"/>
        <v>0</v>
      </c>
      <c r="BDX62" s="754">
        <f t="shared" si="24"/>
        <v>0</v>
      </c>
      <c r="BDY62" s="754">
        <f t="shared" si="24"/>
        <v>0</v>
      </c>
      <c r="BDZ62" s="754">
        <f t="shared" si="24"/>
        <v>0</v>
      </c>
      <c r="BEA62" s="754">
        <f t="shared" si="24"/>
        <v>0</v>
      </c>
      <c r="BEB62" s="754">
        <f t="shared" si="24"/>
        <v>0</v>
      </c>
      <c r="BEC62" s="754">
        <f t="shared" si="24"/>
        <v>0</v>
      </c>
      <c r="BED62" s="754">
        <f t="shared" si="24"/>
        <v>0</v>
      </c>
      <c r="BEE62" s="754">
        <f t="shared" si="24"/>
        <v>0</v>
      </c>
      <c r="BEF62" s="754">
        <f t="shared" si="24"/>
        <v>0</v>
      </c>
      <c r="BEG62" s="754">
        <f t="shared" si="24"/>
        <v>0</v>
      </c>
      <c r="BEH62" s="754">
        <f t="shared" si="24"/>
        <v>0</v>
      </c>
      <c r="BEI62" s="754">
        <f t="shared" si="24"/>
        <v>0</v>
      </c>
      <c r="BEJ62" s="754">
        <f t="shared" ref="BEJ62:BGU62" si="25">BEJ60*$C$62</f>
        <v>0</v>
      </c>
      <c r="BEK62" s="754">
        <f t="shared" si="25"/>
        <v>0</v>
      </c>
      <c r="BEL62" s="754">
        <f t="shared" si="25"/>
        <v>0</v>
      </c>
      <c r="BEM62" s="754">
        <f t="shared" si="25"/>
        <v>0</v>
      </c>
      <c r="BEN62" s="754">
        <f t="shared" si="25"/>
        <v>0</v>
      </c>
      <c r="BEO62" s="754">
        <f t="shared" si="25"/>
        <v>0</v>
      </c>
      <c r="BEP62" s="754">
        <f t="shared" si="25"/>
        <v>0</v>
      </c>
      <c r="BEQ62" s="754">
        <f t="shared" si="25"/>
        <v>0</v>
      </c>
      <c r="BER62" s="754">
        <f t="shared" si="25"/>
        <v>0</v>
      </c>
      <c r="BES62" s="754">
        <f t="shared" si="25"/>
        <v>0</v>
      </c>
      <c r="BET62" s="754">
        <f t="shared" si="25"/>
        <v>0</v>
      </c>
      <c r="BEU62" s="754">
        <f t="shared" si="25"/>
        <v>0</v>
      </c>
      <c r="BEV62" s="754">
        <f t="shared" si="25"/>
        <v>0</v>
      </c>
      <c r="BEW62" s="754">
        <f t="shared" si="25"/>
        <v>0</v>
      </c>
      <c r="BEX62" s="754">
        <f t="shared" si="25"/>
        <v>0</v>
      </c>
      <c r="BEY62" s="754">
        <f t="shared" si="25"/>
        <v>0</v>
      </c>
      <c r="BEZ62" s="754">
        <f t="shared" si="25"/>
        <v>0</v>
      </c>
      <c r="BFA62" s="754">
        <f t="shared" si="25"/>
        <v>0</v>
      </c>
      <c r="BFB62" s="754">
        <f t="shared" si="25"/>
        <v>0</v>
      </c>
      <c r="BFC62" s="754">
        <f t="shared" si="25"/>
        <v>0</v>
      </c>
      <c r="BFD62" s="754">
        <f t="shared" si="25"/>
        <v>0</v>
      </c>
      <c r="BFE62" s="754">
        <f t="shared" si="25"/>
        <v>0</v>
      </c>
      <c r="BFF62" s="754">
        <f t="shared" si="25"/>
        <v>0</v>
      </c>
      <c r="BFG62" s="754">
        <f t="shared" si="25"/>
        <v>0</v>
      </c>
      <c r="BFH62" s="754">
        <f t="shared" si="25"/>
        <v>0</v>
      </c>
      <c r="BFI62" s="754">
        <f t="shared" si="25"/>
        <v>0</v>
      </c>
      <c r="BFJ62" s="754">
        <f t="shared" si="25"/>
        <v>0</v>
      </c>
      <c r="BFK62" s="754">
        <f t="shared" si="25"/>
        <v>0</v>
      </c>
      <c r="BFL62" s="754">
        <f t="shared" si="25"/>
        <v>0</v>
      </c>
      <c r="BFM62" s="754">
        <f t="shared" si="25"/>
        <v>0</v>
      </c>
      <c r="BFN62" s="754">
        <f t="shared" si="25"/>
        <v>0</v>
      </c>
      <c r="BFO62" s="754">
        <f t="shared" si="25"/>
        <v>0</v>
      </c>
      <c r="BFP62" s="754">
        <f t="shared" si="25"/>
        <v>0</v>
      </c>
      <c r="BFQ62" s="754">
        <f t="shared" si="25"/>
        <v>0</v>
      </c>
      <c r="BFR62" s="754">
        <f t="shared" si="25"/>
        <v>0</v>
      </c>
      <c r="BFS62" s="754">
        <f t="shared" si="25"/>
        <v>0</v>
      </c>
      <c r="BFT62" s="754">
        <f t="shared" si="25"/>
        <v>0</v>
      </c>
      <c r="BFU62" s="754">
        <f t="shared" si="25"/>
        <v>0</v>
      </c>
      <c r="BFV62" s="754">
        <f t="shared" si="25"/>
        <v>0</v>
      </c>
      <c r="BFW62" s="754">
        <f t="shared" si="25"/>
        <v>0</v>
      </c>
      <c r="BFX62" s="754">
        <f t="shared" si="25"/>
        <v>0</v>
      </c>
      <c r="BFY62" s="754">
        <f t="shared" si="25"/>
        <v>0</v>
      </c>
      <c r="BFZ62" s="754">
        <f t="shared" si="25"/>
        <v>0</v>
      </c>
      <c r="BGA62" s="754">
        <f t="shared" si="25"/>
        <v>0</v>
      </c>
      <c r="BGB62" s="754">
        <f t="shared" si="25"/>
        <v>0</v>
      </c>
      <c r="BGC62" s="754">
        <f t="shared" si="25"/>
        <v>0</v>
      </c>
      <c r="BGD62" s="754">
        <f t="shared" si="25"/>
        <v>0</v>
      </c>
      <c r="BGE62" s="754">
        <f t="shared" si="25"/>
        <v>0</v>
      </c>
      <c r="BGF62" s="754">
        <f t="shared" si="25"/>
        <v>0</v>
      </c>
      <c r="BGG62" s="754">
        <f t="shared" si="25"/>
        <v>0</v>
      </c>
      <c r="BGH62" s="754">
        <f t="shared" si="25"/>
        <v>0</v>
      </c>
      <c r="BGI62" s="754">
        <f t="shared" si="25"/>
        <v>0</v>
      </c>
      <c r="BGJ62" s="754">
        <f t="shared" si="25"/>
        <v>0</v>
      </c>
      <c r="BGK62" s="754">
        <f t="shared" si="25"/>
        <v>0</v>
      </c>
      <c r="BGL62" s="754">
        <f t="shared" si="25"/>
        <v>0</v>
      </c>
      <c r="BGM62" s="754">
        <f t="shared" si="25"/>
        <v>0</v>
      </c>
      <c r="BGN62" s="754">
        <f t="shared" si="25"/>
        <v>0</v>
      </c>
      <c r="BGO62" s="754">
        <f t="shared" si="25"/>
        <v>0</v>
      </c>
      <c r="BGP62" s="754">
        <f t="shared" si="25"/>
        <v>0</v>
      </c>
      <c r="BGQ62" s="754">
        <f t="shared" si="25"/>
        <v>0</v>
      </c>
      <c r="BGR62" s="754">
        <f t="shared" si="25"/>
        <v>0</v>
      </c>
      <c r="BGS62" s="754">
        <f t="shared" si="25"/>
        <v>0</v>
      </c>
      <c r="BGT62" s="754">
        <f t="shared" si="25"/>
        <v>0</v>
      </c>
      <c r="BGU62" s="754">
        <f t="shared" si="25"/>
        <v>0</v>
      </c>
      <c r="BGV62" s="754">
        <f t="shared" ref="BGV62:BJG62" si="26">BGV60*$C$62</f>
        <v>0</v>
      </c>
      <c r="BGW62" s="754">
        <f t="shared" si="26"/>
        <v>0</v>
      </c>
      <c r="BGX62" s="754">
        <f t="shared" si="26"/>
        <v>0</v>
      </c>
      <c r="BGY62" s="754">
        <f t="shared" si="26"/>
        <v>0</v>
      </c>
      <c r="BGZ62" s="754">
        <f t="shared" si="26"/>
        <v>0</v>
      </c>
      <c r="BHA62" s="754">
        <f t="shared" si="26"/>
        <v>0</v>
      </c>
      <c r="BHB62" s="754">
        <f t="shared" si="26"/>
        <v>0</v>
      </c>
      <c r="BHC62" s="754">
        <f t="shared" si="26"/>
        <v>0</v>
      </c>
      <c r="BHD62" s="754">
        <f t="shared" si="26"/>
        <v>0</v>
      </c>
      <c r="BHE62" s="754">
        <f t="shared" si="26"/>
        <v>0</v>
      </c>
      <c r="BHF62" s="754">
        <f t="shared" si="26"/>
        <v>0</v>
      </c>
      <c r="BHG62" s="754">
        <f t="shared" si="26"/>
        <v>0</v>
      </c>
      <c r="BHH62" s="754">
        <f t="shared" si="26"/>
        <v>0</v>
      </c>
      <c r="BHI62" s="754">
        <f t="shared" si="26"/>
        <v>0</v>
      </c>
      <c r="BHJ62" s="754">
        <f t="shared" si="26"/>
        <v>0</v>
      </c>
      <c r="BHK62" s="754">
        <f t="shared" si="26"/>
        <v>0</v>
      </c>
      <c r="BHL62" s="754">
        <f t="shared" si="26"/>
        <v>0</v>
      </c>
      <c r="BHM62" s="754">
        <f t="shared" si="26"/>
        <v>0</v>
      </c>
      <c r="BHN62" s="754">
        <f t="shared" si="26"/>
        <v>0</v>
      </c>
      <c r="BHO62" s="754">
        <f t="shared" si="26"/>
        <v>0</v>
      </c>
      <c r="BHP62" s="754">
        <f t="shared" si="26"/>
        <v>0</v>
      </c>
      <c r="BHQ62" s="754">
        <f t="shared" si="26"/>
        <v>0</v>
      </c>
      <c r="BHR62" s="754">
        <f t="shared" si="26"/>
        <v>0</v>
      </c>
      <c r="BHS62" s="754">
        <f t="shared" si="26"/>
        <v>0</v>
      </c>
      <c r="BHT62" s="754">
        <f t="shared" si="26"/>
        <v>0</v>
      </c>
      <c r="BHU62" s="754">
        <f t="shared" si="26"/>
        <v>0</v>
      </c>
      <c r="BHV62" s="754">
        <f t="shared" si="26"/>
        <v>0</v>
      </c>
      <c r="BHW62" s="754">
        <f t="shared" si="26"/>
        <v>0</v>
      </c>
      <c r="BHX62" s="754">
        <f t="shared" si="26"/>
        <v>0</v>
      </c>
      <c r="BHY62" s="754">
        <f t="shared" si="26"/>
        <v>0</v>
      </c>
      <c r="BHZ62" s="754">
        <f t="shared" si="26"/>
        <v>0</v>
      </c>
      <c r="BIA62" s="754">
        <f t="shared" si="26"/>
        <v>0</v>
      </c>
      <c r="BIB62" s="754">
        <f t="shared" si="26"/>
        <v>0</v>
      </c>
      <c r="BIC62" s="754">
        <f t="shared" si="26"/>
        <v>0</v>
      </c>
      <c r="BID62" s="754">
        <f t="shared" si="26"/>
        <v>0</v>
      </c>
      <c r="BIE62" s="754">
        <f t="shared" si="26"/>
        <v>0</v>
      </c>
      <c r="BIF62" s="754">
        <f t="shared" si="26"/>
        <v>0</v>
      </c>
      <c r="BIG62" s="754">
        <f t="shared" si="26"/>
        <v>0</v>
      </c>
      <c r="BIH62" s="754">
        <f t="shared" si="26"/>
        <v>0</v>
      </c>
      <c r="BII62" s="754">
        <f t="shared" si="26"/>
        <v>0</v>
      </c>
      <c r="BIJ62" s="754">
        <f t="shared" si="26"/>
        <v>0</v>
      </c>
      <c r="BIK62" s="754">
        <f t="shared" si="26"/>
        <v>0</v>
      </c>
      <c r="BIL62" s="754">
        <f t="shared" si="26"/>
        <v>0</v>
      </c>
      <c r="BIM62" s="754">
        <f t="shared" si="26"/>
        <v>0</v>
      </c>
      <c r="BIN62" s="754">
        <f t="shared" si="26"/>
        <v>0</v>
      </c>
      <c r="BIO62" s="754">
        <f t="shared" si="26"/>
        <v>0</v>
      </c>
      <c r="BIP62" s="754">
        <f t="shared" si="26"/>
        <v>0</v>
      </c>
      <c r="BIQ62" s="754">
        <f t="shared" si="26"/>
        <v>0</v>
      </c>
      <c r="BIR62" s="754">
        <f t="shared" si="26"/>
        <v>0</v>
      </c>
      <c r="BIS62" s="754">
        <f t="shared" si="26"/>
        <v>0</v>
      </c>
      <c r="BIT62" s="754">
        <f t="shared" si="26"/>
        <v>0</v>
      </c>
      <c r="BIU62" s="754">
        <f t="shared" si="26"/>
        <v>0</v>
      </c>
      <c r="BIV62" s="754">
        <f t="shared" si="26"/>
        <v>0</v>
      </c>
      <c r="BIW62" s="754">
        <f t="shared" si="26"/>
        <v>0</v>
      </c>
      <c r="BIX62" s="754">
        <f t="shared" si="26"/>
        <v>0</v>
      </c>
      <c r="BIY62" s="754">
        <f t="shared" si="26"/>
        <v>0</v>
      </c>
      <c r="BIZ62" s="754">
        <f t="shared" si="26"/>
        <v>0</v>
      </c>
      <c r="BJA62" s="754">
        <f t="shared" si="26"/>
        <v>0</v>
      </c>
      <c r="BJB62" s="754">
        <f t="shared" si="26"/>
        <v>0</v>
      </c>
      <c r="BJC62" s="754">
        <f t="shared" si="26"/>
        <v>0</v>
      </c>
      <c r="BJD62" s="754">
        <f t="shared" si="26"/>
        <v>0</v>
      </c>
      <c r="BJE62" s="754">
        <f t="shared" si="26"/>
        <v>0</v>
      </c>
      <c r="BJF62" s="754">
        <f t="shared" si="26"/>
        <v>0</v>
      </c>
      <c r="BJG62" s="754">
        <f t="shared" si="26"/>
        <v>0</v>
      </c>
      <c r="BJH62" s="754">
        <f t="shared" ref="BJH62:BLS62" si="27">BJH60*$C$62</f>
        <v>0</v>
      </c>
      <c r="BJI62" s="754">
        <f t="shared" si="27"/>
        <v>0</v>
      </c>
      <c r="BJJ62" s="754">
        <f t="shared" si="27"/>
        <v>0</v>
      </c>
      <c r="BJK62" s="754">
        <f t="shared" si="27"/>
        <v>0</v>
      </c>
      <c r="BJL62" s="754">
        <f t="shared" si="27"/>
        <v>0</v>
      </c>
      <c r="BJM62" s="754">
        <f t="shared" si="27"/>
        <v>0</v>
      </c>
      <c r="BJN62" s="754">
        <f t="shared" si="27"/>
        <v>0</v>
      </c>
      <c r="BJO62" s="754">
        <f t="shared" si="27"/>
        <v>0</v>
      </c>
      <c r="BJP62" s="754">
        <f t="shared" si="27"/>
        <v>0</v>
      </c>
      <c r="BJQ62" s="754">
        <f t="shared" si="27"/>
        <v>0</v>
      </c>
      <c r="BJR62" s="754">
        <f t="shared" si="27"/>
        <v>0</v>
      </c>
      <c r="BJS62" s="754">
        <f t="shared" si="27"/>
        <v>0</v>
      </c>
      <c r="BJT62" s="754">
        <f t="shared" si="27"/>
        <v>0</v>
      </c>
      <c r="BJU62" s="754">
        <f t="shared" si="27"/>
        <v>0</v>
      </c>
      <c r="BJV62" s="754">
        <f t="shared" si="27"/>
        <v>0</v>
      </c>
      <c r="BJW62" s="754">
        <f t="shared" si="27"/>
        <v>0</v>
      </c>
      <c r="BJX62" s="754">
        <f t="shared" si="27"/>
        <v>0</v>
      </c>
      <c r="BJY62" s="754">
        <f t="shared" si="27"/>
        <v>0</v>
      </c>
      <c r="BJZ62" s="754">
        <f t="shared" si="27"/>
        <v>0</v>
      </c>
      <c r="BKA62" s="754">
        <f t="shared" si="27"/>
        <v>0</v>
      </c>
      <c r="BKB62" s="754">
        <f t="shared" si="27"/>
        <v>0</v>
      </c>
      <c r="BKC62" s="754">
        <f t="shared" si="27"/>
        <v>0</v>
      </c>
      <c r="BKD62" s="754">
        <f t="shared" si="27"/>
        <v>0</v>
      </c>
      <c r="BKE62" s="754">
        <f t="shared" si="27"/>
        <v>0</v>
      </c>
      <c r="BKF62" s="754">
        <f t="shared" si="27"/>
        <v>0</v>
      </c>
      <c r="BKG62" s="754">
        <f t="shared" si="27"/>
        <v>0</v>
      </c>
      <c r="BKH62" s="754">
        <f t="shared" si="27"/>
        <v>0</v>
      </c>
      <c r="BKI62" s="754">
        <f t="shared" si="27"/>
        <v>0</v>
      </c>
      <c r="BKJ62" s="754">
        <f t="shared" si="27"/>
        <v>0</v>
      </c>
      <c r="BKK62" s="754">
        <f t="shared" si="27"/>
        <v>0</v>
      </c>
      <c r="BKL62" s="754">
        <f t="shared" si="27"/>
        <v>0</v>
      </c>
      <c r="BKM62" s="754">
        <f t="shared" si="27"/>
        <v>0</v>
      </c>
      <c r="BKN62" s="754">
        <f t="shared" si="27"/>
        <v>0</v>
      </c>
      <c r="BKO62" s="754">
        <f t="shared" si="27"/>
        <v>0</v>
      </c>
      <c r="BKP62" s="754">
        <f t="shared" si="27"/>
        <v>0</v>
      </c>
      <c r="BKQ62" s="754">
        <f t="shared" si="27"/>
        <v>0</v>
      </c>
      <c r="BKR62" s="754">
        <f t="shared" si="27"/>
        <v>0</v>
      </c>
      <c r="BKS62" s="754">
        <f t="shared" si="27"/>
        <v>0</v>
      </c>
      <c r="BKT62" s="754">
        <f t="shared" si="27"/>
        <v>0</v>
      </c>
      <c r="BKU62" s="754">
        <f t="shared" si="27"/>
        <v>0</v>
      </c>
      <c r="BKV62" s="754">
        <f t="shared" si="27"/>
        <v>0</v>
      </c>
      <c r="BKW62" s="754">
        <f t="shared" si="27"/>
        <v>0</v>
      </c>
      <c r="BKX62" s="754">
        <f t="shared" si="27"/>
        <v>0</v>
      </c>
      <c r="BKY62" s="754">
        <f t="shared" si="27"/>
        <v>0</v>
      </c>
      <c r="BKZ62" s="754">
        <f t="shared" si="27"/>
        <v>0</v>
      </c>
      <c r="BLA62" s="754">
        <f t="shared" si="27"/>
        <v>0</v>
      </c>
      <c r="BLB62" s="754">
        <f t="shared" si="27"/>
        <v>0</v>
      </c>
      <c r="BLC62" s="754">
        <f t="shared" si="27"/>
        <v>0</v>
      </c>
      <c r="BLD62" s="754">
        <f t="shared" si="27"/>
        <v>0</v>
      </c>
      <c r="BLE62" s="754">
        <f t="shared" si="27"/>
        <v>0</v>
      </c>
      <c r="BLF62" s="754">
        <f t="shared" si="27"/>
        <v>0</v>
      </c>
      <c r="BLG62" s="754">
        <f t="shared" si="27"/>
        <v>0</v>
      </c>
      <c r="BLH62" s="754">
        <f t="shared" si="27"/>
        <v>0</v>
      </c>
      <c r="BLI62" s="754">
        <f t="shared" si="27"/>
        <v>0</v>
      </c>
      <c r="BLJ62" s="754">
        <f t="shared" si="27"/>
        <v>0</v>
      </c>
      <c r="BLK62" s="754">
        <f t="shared" si="27"/>
        <v>0</v>
      </c>
      <c r="BLL62" s="754">
        <f t="shared" si="27"/>
        <v>0</v>
      </c>
      <c r="BLM62" s="754">
        <f t="shared" si="27"/>
        <v>0</v>
      </c>
      <c r="BLN62" s="754">
        <f t="shared" si="27"/>
        <v>0</v>
      </c>
      <c r="BLO62" s="754">
        <f t="shared" si="27"/>
        <v>0</v>
      </c>
      <c r="BLP62" s="754">
        <f t="shared" si="27"/>
        <v>0</v>
      </c>
      <c r="BLQ62" s="754">
        <f t="shared" si="27"/>
        <v>0</v>
      </c>
      <c r="BLR62" s="754">
        <f t="shared" si="27"/>
        <v>0</v>
      </c>
      <c r="BLS62" s="754">
        <f t="shared" si="27"/>
        <v>0</v>
      </c>
      <c r="BLT62" s="754">
        <f t="shared" ref="BLT62:BOE62" si="28">BLT60*$C$62</f>
        <v>0</v>
      </c>
      <c r="BLU62" s="754">
        <f t="shared" si="28"/>
        <v>0</v>
      </c>
      <c r="BLV62" s="754">
        <f t="shared" si="28"/>
        <v>0</v>
      </c>
      <c r="BLW62" s="754">
        <f t="shared" si="28"/>
        <v>0</v>
      </c>
      <c r="BLX62" s="754">
        <f t="shared" si="28"/>
        <v>0</v>
      </c>
      <c r="BLY62" s="754">
        <f t="shared" si="28"/>
        <v>0</v>
      </c>
      <c r="BLZ62" s="754">
        <f t="shared" si="28"/>
        <v>0</v>
      </c>
      <c r="BMA62" s="754">
        <f t="shared" si="28"/>
        <v>0</v>
      </c>
      <c r="BMB62" s="754">
        <f t="shared" si="28"/>
        <v>0</v>
      </c>
      <c r="BMC62" s="754">
        <f t="shared" si="28"/>
        <v>0</v>
      </c>
      <c r="BMD62" s="754">
        <f t="shared" si="28"/>
        <v>0</v>
      </c>
      <c r="BME62" s="754">
        <f t="shared" si="28"/>
        <v>0</v>
      </c>
      <c r="BMF62" s="754">
        <f t="shared" si="28"/>
        <v>0</v>
      </c>
      <c r="BMG62" s="754">
        <f t="shared" si="28"/>
        <v>0</v>
      </c>
      <c r="BMH62" s="754">
        <f t="shared" si="28"/>
        <v>0</v>
      </c>
      <c r="BMI62" s="754">
        <f t="shared" si="28"/>
        <v>0</v>
      </c>
      <c r="BMJ62" s="754">
        <f t="shared" si="28"/>
        <v>0</v>
      </c>
      <c r="BMK62" s="754">
        <f t="shared" si="28"/>
        <v>0</v>
      </c>
      <c r="BML62" s="754">
        <f t="shared" si="28"/>
        <v>0</v>
      </c>
      <c r="BMM62" s="754">
        <f t="shared" si="28"/>
        <v>0</v>
      </c>
      <c r="BMN62" s="754">
        <f t="shared" si="28"/>
        <v>0</v>
      </c>
      <c r="BMO62" s="754">
        <f t="shared" si="28"/>
        <v>0</v>
      </c>
      <c r="BMP62" s="754">
        <f t="shared" si="28"/>
        <v>0</v>
      </c>
      <c r="BMQ62" s="754">
        <f t="shared" si="28"/>
        <v>0</v>
      </c>
      <c r="BMR62" s="754">
        <f t="shared" si="28"/>
        <v>0</v>
      </c>
      <c r="BMS62" s="754">
        <f t="shared" si="28"/>
        <v>0</v>
      </c>
      <c r="BMT62" s="754">
        <f t="shared" si="28"/>
        <v>0</v>
      </c>
      <c r="BMU62" s="754">
        <f t="shared" si="28"/>
        <v>0</v>
      </c>
      <c r="BMV62" s="754">
        <f t="shared" si="28"/>
        <v>0</v>
      </c>
      <c r="BMW62" s="754">
        <f t="shared" si="28"/>
        <v>0</v>
      </c>
      <c r="BMX62" s="754">
        <f t="shared" si="28"/>
        <v>0</v>
      </c>
      <c r="BMY62" s="754">
        <f t="shared" si="28"/>
        <v>0</v>
      </c>
      <c r="BMZ62" s="754">
        <f t="shared" si="28"/>
        <v>0</v>
      </c>
      <c r="BNA62" s="754">
        <f t="shared" si="28"/>
        <v>0</v>
      </c>
      <c r="BNB62" s="754">
        <f t="shared" si="28"/>
        <v>0</v>
      </c>
      <c r="BNC62" s="754">
        <f t="shared" si="28"/>
        <v>0</v>
      </c>
      <c r="BND62" s="754">
        <f t="shared" si="28"/>
        <v>0</v>
      </c>
      <c r="BNE62" s="754">
        <f t="shared" si="28"/>
        <v>0</v>
      </c>
      <c r="BNF62" s="754">
        <f t="shared" si="28"/>
        <v>0</v>
      </c>
      <c r="BNG62" s="754">
        <f t="shared" si="28"/>
        <v>0</v>
      </c>
      <c r="BNH62" s="754">
        <f t="shared" si="28"/>
        <v>0</v>
      </c>
      <c r="BNI62" s="754">
        <f t="shared" si="28"/>
        <v>0</v>
      </c>
      <c r="BNJ62" s="754">
        <f t="shared" si="28"/>
        <v>0</v>
      </c>
      <c r="BNK62" s="754">
        <f t="shared" si="28"/>
        <v>0</v>
      </c>
      <c r="BNL62" s="754">
        <f t="shared" si="28"/>
        <v>0</v>
      </c>
      <c r="BNM62" s="754">
        <f t="shared" si="28"/>
        <v>0</v>
      </c>
      <c r="BNN62" s="754">
        <f t="shared" si="28"/>
        <v>0</v>
      </c>
      <c r="BNO62" s="754">
        <f t="shared" si="28"/>
        <v>0</v>
      </c>
      <c r="BNP62" s="754">
        <f t="shared" si="28"/>
        <v>0</v>
      </c>
      <c r="BNQ62" s="754">
        <f t="shared" si="28"/>
        <v>0</v>
      </c>
      <c r="BNR62" s="754">
        <f t="shared" si="28"/>
        <v>0</v>
      </c>
      <c r="BNS62" s="754">
        <f t="shared" si="28"/>
        <v>0</v>
      </c>
      <c r="BNT62" s="754">
        <f t="shared" si="28"/>
        <v>0</v>
      </c>
      <c r="BNU62" s="754">
        <f t="shared" si="28"/>
        <v>0</v>
      </c>
      <c r="BNV62" s="754">
        <f t="shared" si="28"/>
        <v>0</v>
      </c>
      <c r="BNW62" s="754">
        <f t="shared" si="28"/>
        <v>0</v>
      </c>
      <c r="BNX62" s="754">
        <f t="shared" si="28"/>
        <v>0</v>
      </c>
      <c r="BNY62" s="754">
        <f t="shared" si="28"/>
        <v>0</v>
      </c>
      <c r="BNZ62" s="754">
        <f t="shared" si="28"/>
        <v>0</v>
      </c>
      <c r="BOA62" s="754">
        <f t="shared" si="28"/>
        <v>0</v>
      </c>
      <c r="BOB62" s="754">
        <f t="shared" si="28"/>
        <v>0</v>
      </c>
      <c r="BOC62" s="754">
        <f t="shared" si="28"/>
        <v>0</v>
      </c>
      <c r="BOD62" s="754">
        <f t="shared" si="28"/>
        <v>0</v>
      </c>
      <c r="BOE62" s="754">
        <f t="shared" si="28"/>
        <v>0</v>
      </c>
      <c r="BOF62" s="754">
        <f t="shared" ref="BOF62:BQQ62" si="29">BOF60*$C$62</f>
        <v>0</v>
      </c>
      <c r="BOG62" s="754">
        <f t="shared" si="29"/>
        <v>0</v>
      </c>
      <c r="BOH62" s="754">
        <f t="shared" si="29"/>
        <v>0</v>
      </c>
      <c r="BOI62" s="754">
        <f t="shared" si="29"/>
        <v>0</v>
      </c>
      <c r="BOJ62" s="754">
        <f t="shared" si="29"/>
        <v>0</v>
      </c>
      <c r="BOK62" s="754">
        <f t="shared" si="29"/>
        <v>0</v>
      </c>
      <c r="BOL62" s="754">
        <f t="shared" si="29"/>
        <v>0</v>
      </c>
      <c r="BOM62" s="754">
        <f t="shared" si="29"/>
        <v>0</v>
      </c>
      <c r="BON62" s="754">
        <f t="shared" si="29"/>
        <v>0</v>
      </c>
      <c r="BOO62" s="754">
        <f t="shared" si="29"/>
        <v>0</v>
      </c>
      <c r="BOP62" s="754">
        <f t="shared" si="29"/>
        <v>0</v>
      </c>
      <c r="BOQ62" s="754">
        <f t="shared" si="29"/>
        <v>0</v>
      </c>
      <c r="BOR62" s="754">
        <f t="shared" si="29"/>
        <v>0</v>
      </c>
      <c r="BOS62" s="754">
        <f t="shared" si="29"/>
        <v>0</v>
      </c>
      <c r="BOT62" s="754">
        <f t="shared" si="29"/>
        <v>0</v>
      </c>
      <c r="BOU62" s="754">
        <f t="shared" si="29"/>
        <v>0</v>
      </c>
      <c r="BOV62" s="754">
        <f t="shared" si="29"/>
        <v>0</v>
      </c>
      <c r="BOW62" s="754">
        <f t="shared" si="29"/>
        <v>0</v>
      </c>
      <c r="BOX62" s="754">
        <f t="shared" si="29"/>
        <v>0</v>
      </c>
      <c r="BOY62" s="754">
        <f t="shared" si="29"/>
        <v>0</v>
      </c>
      <c r="BOZ62" s="754">
        <f t="shared" si="29"/>
        <v>0</v>
      </c>
      <c r="BPA62" s="754">
        <f t="shared" si="29"/>
        <v>0</v>
      </c>
      <c r="BPB62" s="754">
        <f t="shared" si="29"/>
        <v>0</v>
      </c>
      <c r="BPC62" s="754">
        <f t="shared" si="29"/>
        <v>0</v>
      </c>
      <c r="BPD62" s="754">
        <f t="shared" si="29"/>
        <v>0</v>
      </c>
      <c r="BPE62" s="754">
        <f t="shared" si="29"/>
        <v>0</v>
      </c>
      <c r="BPF62" s="754">
        <f t="shared" si="29"/>
        <v>0</v>
      </c>
      <c r="BPG62" s="754">
        <f t="shared" si="29"/>
        <v>0</v>
      </c>
      <c r="BPH62" s="754">
        <f t="shared" si="29"/>
        <v>0</v>
      </c>
      <c r="BPI62" s="754">
        <f t="shared" si="29"/>
        <v>0</v>
      </c>
      <c r="BPJ62" s="754">
        <f t="shared" si="29"/>
        <v>0</v>
      </c>
      <c r="BPK62" s="754">
        <f t="shared" si="29"/>
        <v>0</v>
      </c>
      <c r="BPL62" s="754">
        <f t="shared" si="29"/>
        <v>0</v>
      </c>
      <c r="BPM62" s="754">
        <f t="shared" si="29"/>
        <v>0</v>
      </c>
      <c r="BPN62" s="754">
        <f t="shared" si="29"/>
        <v>0</v>
      </c>
      <c r="BPO62" s="754">
        <f t="shared" si="29"/>
        <v>0</v>
      </c>
      <c r="BPP62" s="754">
        <f t="shared" si="29"/>
        <v>0</v>
      </c>
      <c r="BPQ62" s="754">
        <f t="shared" si="29"/>
        <v>0</v>
      </c>
      <c r="BPR62" s="754">
        <f t="shared" si="29"/>
        <v>0</v>
      </c>
      <c r="BPS62" s="754">
        <f t="shared" si="29"/>
        <v>0</v>
      </c>
      <c r="BPT62" s="754">
        <f t="shared" si="29"/>
        <v>0</v>
      </c>
      <c r="BPU62" s="754">
        <f t="shared" si="29"/>
        <v>0</v>
      </c>
      <c r="BPV62" s="754">
        <f t="shared" si="29"/>
        <v>0</v>
      </c>
      <c r="BPW62" s="754">
        <f t="shared" si="29"/>
        <v>0</v>
      </c>
      <c r="BPX62" s="754">
        <f t="shared" si="29"/>
        <v>0</v>
      </c>
      <c r="BPY62" s="754">
        <f t="shared" si="29"/>
        <v>0</v>
      </c>
      <c r="BPZ62" s="754">
        <f t="shared" si="29"/>
        <v>0</v>
      </c>
      <c r="BQA62" s="754">
        <f t="shared" si="29"/>
        <v>0</v>
      </c>
      <c r="BQB62" s="754">
        <f t="shared" si="29"/>
        <v>0</v>
      </c>
      <c r="BQC62" s="754">
        <f t="shared" si="29"/>
        <v>0</v>
      </c>
      <c r="BQD62" s="754">
        <f t="shared" si="29"/>
        <v>0</v>
      </c>
      <c r="BQE62" s="754">
        <f t="shared" si="29"/>
        <v>0</v>
      </c>
      <c r="BQF62" s="754">
        <f t="shared" si="29"/>
        <v>0</v>
      </c>
      <c r="BQG62" s="754">
        <f t="shared" si="29"/>
        <v>0</v>
      </c>
      <c r="BQH62" s="754">
        <f t="shared" si="29"/>
        <v>0</v>
      </c>
      <c r="BQI62" s="754">
        <f t="shared" si="29"/>
        <v>0</v>
      </c>
      <c r="BQJ62" s="754">
        <f t="shared" si="29"/>
        <v>0</v>
      </c>
      <c r="BQK62" s="754">
        <f t="shared" si="29"/>
        <v>0</v>
      </c>
      <c r="BQL62" s="754">
        <f t="shared" si="29"/>
        <v>0</v>
      </c>
      <c r="BQM62" s="754">
        <f t="shared" si="29"/>
        <v>0</v>
      </c>
      <c r="BQN62" s="754">
        <f t="shared" si="29"/>
        <v>0</v>
      </c>
      <c r="BQO62" s="754">
        <f t="shared" si="29"/>
        <v>0</v>
      </c>
      <c r="BQP62" s="754">
        <f t="shared" si="29"/>
        <v>0</v>
      </c>
      <c r="BQQ62" s="754">
        <f t="shared" si="29"/>
        <v>0</v>
      </c>
      <c r="BQR62" s="754">
        <f t="shared" ref="BQR62:BTC62" si="30">BQR60*$C$62</f>
        <v>0</v>
      </c>
      <c r="BQS62" s="754">
        <f t="shared" si="30"/>
        <v>0</v>
      </c>
      <c r="BQT62" s="754">
        <f t="shared" si="30"/>
        <v>0</v>
      </c>
      <c r="BQU62" s="754">
        <f t="shared" si="30"/>
        <v>0</v>
      </c>
      <c r="BQV62" s="754">
        <f t="shared" si="30"/>
        <v>0</v>
      </c>
      <c r="BQW62" s="754">
        <f t="shared" si="30"/>
        <v>0</v>
      </c>
      <c r="BQX62" s="754">
        <f t="shared" si="30"/>
        <v>0</v>
      </c>
      <c r="BQY62" s="754">
        <f t="shared" si="30"/>
        <v>0</v>
      </c>
      <c r="BQZ62" s="754">
        <f t="shared" si="30"/>
        <v>0</v>
      </c>
      <c r="BRA62" s="754">
        <f t="shared" si="30"/>
        <v>0</v>
      </c>
      <c r="BRB62" s="754">
        <f t="shared" si="30"/>
        <v>0</v>
      </c>
      <c r="BRC62" s="754">
        <f t="shared" si="30"/>
        <v>0</v>
      </c>
      <c r="BRD62" s="754">
        <f t="shared" si="30"/>
        <v>0</v>
      </c>
      <c r="BRE62" s="754">
        <f t="shared" si="30"/>
        <v>0</v>
      </c>
      <c r="BRF62" s="754">
        <f t="shared" si="30"/>
        <v>0</v>
      </c>
      <c r="BRG62" s="754">
        <f t="shared" si="30"/>
        <v>0</v>
      </c>
      <c r="BRH62" s="754">
        <f t="shared" si="30"/>
        <v>0</v>
      </c>
      <c r="BRI62" s="754">
        <f t="shared" si="30"/>
        <v>0</v>
      </c>
      <c r="BRJ62" s="754">
        <f t="shared" si="30"/>
        <v>0</v>
      </c>
      <c r="BRK62" s="754">
        <f t="shared" si="30"/>
        <v>0</v>
      </c>
      <c r="BRL62" s="754">
        <f t="shared" si="30"/>
        <v>0</v>
      </c>
      <c r="BRM62" s="754">
        <f t="shared" si="30"/>
        <v>0</v>
      </c>
      <c r="BRN62" s="754">
        <f t="shared" si="30"/>
        <v>0</v>
      </c>
      <c r="BRO62" s="754">
        <f t="shared" si="30"/>
        <v>0</v>
      </c>
      <c r="BRP62" s="754">
        <f t="shared" si="30"/>
        <v>0</v>
      </c>
      <c r="BRQ62" s="754">
        <f t="shared" si="30"/>
        <v>0</v>
      </c>
      <c r="BRR62" s="754">
        <f t="shared" si="30"/>
        <v>0</v>
      </c>
      <c r="BRS62" s="754">
        <f t="shared" si="30"/>
        <v>0</v>
      </c>
      <c r="BRT62" s="754">
        <f t="shared" si="30"/>
        <v>0</v>
      </c>
      <c r="BRU62" s="754">
        <f t="shared" si="30"/>
        <v>0</v>
      </c>
      <c r="BRV62" s="754">
        <f t="shared" si="30"/>
        <v>0</v>
      </c>
      <c r="BRW62" s="754">
        <f t="shared" si="30"/>
        <v>0</v>
      </c>
      <c r="BRX62" s="754">
        <f t="shared" si="30"/>
        <v>0</v>
      </c>
      <c r="BRY62" s="754">
        <f t="shared" si="30"/>
        <v>0</v>
      </c>
      <c r="BRZ62" s="754">
        <f t="shared" si="30"/>
        <v>0</v>
      </c>
      <c r="BSA62" s="754">
        <f t="shared" si="30"/>
        <v>0</v>
      </c>
      <c r="BSB62" s="754">
        <f t="shared" si="30"/>
        <v>0</v>
      </c>
      <c r="BSC62" s="754">
        <f t="shared" si="30"/>
        <v>0</v>
      </c>
      <c r="BSD62" s="754">
        <f t="shared" si="30"/>
        <v>0</v>
      </c>
      <c r="BSE62" s="754">
        <f t="shared" si="30"/>
        <v>0</v>
      </c>
      <c r="BSF62" s="754">
        <f t="shared" si="30"/>
        <v>0</v>
      </c>
      <c r="BSG62" s="754">
        <f t="shared" si="30"/>
        <v>0</v>
      </c>
      <c r="BSH62" s="754">
        <f t="shared" si="30"/>
        <v>0</v>
      </c>
      <c r="BSI62" s="754">
        <f t="shared" si="30"/>
        <v>0</v>
      </c>
      <c r="BSJ62" s="754">
        <f t="shared" si="30"/>
        <v>0</v>
      </c>
      <c r="BSK62" s="754">
        <f t="shared" si="30"/>
        <v>0</v>
      </c>
      <c r="BSL62" s="754">
        <f t="shared" si="30"/>
        <v>0</v>
      </c>
      <c r="BSM62" s="754">
        <f t="shared" si="30"/>
        <v>0</v>
      </c>
      <c r="BSN62" s="754">
        <f t="shared" si="30"/>
        <v>0</v>
      </c>
      <c r="BSO62" s="754">
        <f t="shared" si="30"/>
        <v>0</v>
      </c>
      <c r="BSP62" s="754">
        <f t="shared" si="30"/>
        <v>0</v>
      </c>
      <c r="BSQ62" s="754">
        <f t="shared" si="30"/>
        <v>0</v>
      </c>
      <c r="BSR62" s="754">
        <f t="shared" si="30"/>
        <v>0</v>
      </c>
      <c r="BSS62" s="754">
        <f t="shared" si="30"/>
        <v>0</v>
      </c>
      <c r="BST62" s="754">
        <f t="shared" si="30"/>
        <v>0</v>
      </c>
      <c r="BSU62" s="754">
        <f t="shared" si="30"/>
        <v>0</v>
      </c>
      <c r="BSV62" s="754">
        <f t="shared" si="30"/>
        <v>0</v>
      </c>
      <c r="BSW62" s="754">
        <f t="shared" si="30"/>
        <v>0</v>
      </c>
      <c r="BSX62" s="754">
        <f t="shared" si="30"/>
        <v>0</v>
      </c>
      <c r="BSY62" s="754">
        <f t="shared" si="30"/>
        <v>0</v>
      </c>
      <c r="BSZ62" s="754">
        <f t="shared" si="30"/>
        <v>0</v>
      </c>
      <c r="BTA62" s="754">
        <f t="shared" si="30"/>
        <v>0</v>
      </c>
      <c r="BTB62" s="754">
        <f t="shared" si="30"/>
        <v>0</v>
      </c>
      <c r="BTC62" s="754">
        <f t="shared" si="30"/>
        <v>0</v>
      </c>
      <c r="BTD62" s="754">
        <f t="shared" ref="BTD62:BVO62" si="31">BTD60*$C$62</f>
        <v>0</v>
      </c>
      <c r="BTE62" s="754">
        <f t="shared" si="31"/>
        <v>0</v>
      </c>
      <c r="BTF62" s="754">
        <f t="shared" si="31"/>
        <v>0</v>
      </c>
      <c r="BTG62" s="754">
        <f t="shared" si="31"/>
        <v>0</v>
      </c>
      <c r="BTH62" s="754">
        <f t="shared" si="31"/>
        <v>0</v>
      </c>
      <c r="BTI62" s="754">
        <f t="shared" si="31"/>
        <v>0</v>
      </c>
      <c r="BTJ62" s="754">
        <f t="shared" si="31"/>
        <v>0</v>
      </c>
      <c r="BTK62" s="754">
        <f t="shared" si="31"/>
        <v>0</v>
      </c>
      <c r="BTL62" s="754">
        <f t="shared" si="31"/>
        <v>0</v>
      </c>
      <c r="BTM62" s="754">
        <f t="shared" si="31"/>
        <v>0</v>
      </c>
      <c r="BTN62" s="754">
        <f t="shared" si="31"/>
        <v>0</v>
      </c>
      <c r="BTO62" s="754">
        <f t="shared" si="31"/>
        <v>0</v>
      </c>
      <c r="BTP62" s="754">
        <f t="shared" si="31"/>
        <v>0</v>
      </c>
      <c r="BTQ62" s="754">
        <f t="shared" si="31"/>
        <v>0</v>
      </c>
      <c r="BTR62" s="754">
        <f t="shared" si="31"/>
        <v>0</v>
      </c>
      <c r="BTS62" s="754">
        <f t="shared" si="31"/>
        <v>0</v>
      </c>
      <c r="BTT62" s="754">
        <f t="shared" si="31"/>
        <v>0</v>
      </c>
      <c r="BTU62" s="754">
        <f t="shared" si="31"/>
        <v>0</v>
      </c>
      <c r="BTV62" s="754">
        <f t="shared" si="31"/>
        <v>0</v>
      </c>
      <c r="BTW62" s="754">
        <f t="shared" si="31"/>
        <v>0</v>
      </c>
      <c r="BTX62" s="754">
        <f t="shared" si="31"/>
        <v>0</v>
      </c>
      <c r="BTY62" s="754">
        <f t="shared" si="31"/>
        <v>0</v>
      </c>
      <c r="BTZ62" s="754">
        <f t="shared" si="31"/>
        <v>0</v>
      </c>
      <c r="BUA62" s="754">
        <f t="shared" si="31"/>
        <v>0</v>
      </c>
      <c r="BUB62" s="754">
        <f t="shared" si="31"/>
        <v>0</v>
      </c>
      <c r="BUC62" s="754">
        <f t="shared" si="31"/>
        <v>0</v>
      </c>
      <c r="BUD62" s="754">
        <f t="shared" si="31"/>
        <v>0</v>
      </c>
      <c r="BUE62" s="754">
        <f t="shared" si="31"/>
        <v>0</v>
      </c>
      <c r="BUF62" s="754">
        <f t="shared" si="31"/>
        <v>0</v>
      </c>
      <c r="BUG62" s="754">
        <f t="shared" si="31"/>
        <v>0</v>
      </c>
      <c r="BUH62" s="754">
        <f t="shared" si="31"/>
        <v>0</v>
      </c>
      <c r="BUI62" s="754">
        <f t="shared" si="31"/>
        <v>0</v>
      </c>
      <c r="BUJ62" s="754">
        <f t="shared" si="31"/>
        <v>0</v>
      </c>
      <c r="BUK62" s="754">
        <f t="shared" si="31"/>
        <v>0</v>
      </c>
      <c r="BUL62" s="754">
        <f t="shared" si="31"/>
        <v>0</v>
      </c>
      <c r="BUM62" s="754">
        <f t="shared" si="31"/>
        <v>0</v>
      </c>
      <c r="BUN62" s="754">
        <f t="shared" si="31"/>
        <v>0</v>
      </c>
      <c r="BUO62" s="754">
        <f t="shared" si="31"/>
        <v>0</v>
      </c>
      <c r="BUP62" s="754">
        <f t="shared" si="31"/>
        <v>0</v>
      </c>
      <c r="BUQ62" s="754">
        <f t="shared" si="31"/>
        <v>0</v>
      </c>
      <c r="BUR62" s="754">
        <f t="shared" si="31"/>
        <v>0</v>
      </c>
      <c r="BUS62" s="754">
        <f t="shared" si="31"/>
        <v>0</v>
      </c>
      <c r="BUT62" s="754">
        <f t="shared" si="31"/>
        <v>0</v>
      </c>
      <c r="BUU62" s="754">
        <f t="shared" si="31"/>
        <v>0</v>
      </c>
      <c r="BUV62" s="754">
        <f t="shared" si="31"/>
        <v>0</v>
      </c>
      <c r="BUW62" s="754">
        <f t="shared" si="31"/>
        <v>0</v>
      </c>
      <c r="BUX62" s="754">
        <f t="shared" si="31"/>
        <v>0</v>
      </c>
      <c r="BUY62" s="754">
        <f t="shared" si="31"/>
        <v>0</v>
      </c>
      <c r="BUZ62" s="754">
        <f t="shared" si="31"/>
        <v>0</v>
      </c>
      <c r="BVA62" s="754">
        <f t="shared" si="31"/>
        <v>0</v>
      </c>
      <c r="BVB62" s="754">
        <f t="shared" si="31"/>
        <v>0</v>
      </c>
      <c r="BVC62" s="754">
        <f t="shared" si="31"/>
        <v>0</v>
      </c>
      <c r="BVD62" s="754">
        <f t="shared" si="31"/>
        <v>0</v>
      </c>
      <c r="BVE62" s="754">
        <f t="shared" si="31"/>
        <v>0</v>
      </c>
      <c r="BVF62" s="754">
        <f t="shared" si="31"/>
        <v>0</v>
      </c>
      <c r="BVG62" s="754">
        <f t="shared" si="31"/>
        <v>0</v>
      </c>
      <c r="BVH62" s="754">
        <f t="shared" si="31"/>
        <v>0</v>
      </c>
      <c r="BVI62" s="754">
        <f t="shared" si="31"/>
        <v>0</v>
      </c>
      <c r="BVJ62" s="754">
        <f t="shared" si="31"/>
        <v>0</v>
      </c>
      <c r="BVK62" s="754">
        <f t="shared" si="31"/>
        <v>0</v>
      </c>
      <c r="BVL62" s="754">
        <f t="shared" si="31"/>
        <v>0</v>
      </c>
      <c r="BVM62" s="754">
        <f t="shared" si="31"/>
        <v>0</v>
      </c>
      <c r="BVN62" s="754">
        <f t="shared" si="31"/>
        <v>0</v>
      </c>
      <c r="BVO62" s="754">
        <f t="shared" si="31"/>
        <v>0</v>
      </c>
      <c r="BVP62" s="754">
        <f t="shared" ref="BVP62:BYA62" si="32">BVP60*$C$62</f>
        <v>0</v>
      </c>
      <c r="BVQ62" s="754">
        <f t="shared" si="32"/>
        <v>0</v>
      </c>
      <c r="BVR62" s="754">
        <f t="shared" si="32"/>
        <v>0</v>
      </c>
      <c r="BVS62" s="754">
        <f t="shared" si="32"/>
        <v>0</v>
      </c>
      <c r="BVT62" s="754">
        <f t="shared" si="32"/>
        <v>0</v>
      </c>
      <c r="BVU62" s="754">
        <f t="shared" si="32"/>
        <v>0</v>
      </c>
      <c r="BVV62" s="754">
        <f t="shared" si="32"/>
        <v>0</v>
      </c>
      <c r="BVW62" s="754">
        <f t="shared" si="32"/>
        <v>0</v>
      </c>
      <c r="BVX62" s="754">
        <f t="shared" si="32"/>
        <v>0</v>
      </c>
      <c r="BVY62" s="754">
        <f t="shared" si="32"/>
        <v>0</v>
      </c>
      <c r="BVZ62" s="754">
        <f t="shared" si="32"/>
        <v>0</v>
      </c>
      <c r="BWA62" s="754">
        <f t="shared" si="32"/>
        <v>0</v>
      </c>
      <c r="BWB62" s="754">
        <f t="shared" si="32"/>
        <v>0</v>
      </c>
      <c r="BWC62" s="754">
        <f t="shared" si="32"/>
        <v>0</v>
      </c>
      <c r="BWD62" s="754">
        <f t="shared" si="32"/>
        <v>0</v>
      </c>
      <c r="BWE62" s="754">
        <f t="shared" si="32"/>
        <v>0</v>
      </c>
      <c r="BWF62" s="754">
        <f t="shared" si="32"/>
        <v>0</v>
      </c>
      <c r="BWG62" s="754">
        <f t="shared" si="32"/>
        <v>0</v>
      </c>
      <c r="BWH62" s="754">
        <f t="shared" si="32"/>
        <v>0</v>
      </c>
      <c r="BWI62" s="754">
        <f t="shared" si="32"/>
        <v>0</v>
      </c>
      <c r="BWJ62" s="754">
        <f t="shared" si="32"/>
        <v>0</v>
      </c>
      <c r="BWK62" s="754">
        <f t="shared" si="32"/>
        <v>0</v>
      </c>
      <c r="BWL62" s="754">
        <f t="shared" si="32"/>
        <v>0</v>
      </c>
      <c r="BWM62" s="754">
        <f t="shared" si="32"/>
        <v>0</v>
      </c>
      <c r="BWN62" s="754">
        <f t="shared" si="32"/>
        <v>0</v>
      </c>
      <c r="BWO62" s="754">
        <f t="shared" si="32"/>
        <v>0</v>
      </c>
      <c r="BWP62" s="754">
        <f t="shared" si="32"/>
        <v>0</v>
      </c>
      <c r="BWQ62" s="754">
        <f t="shared" si="32"/>
        <v>0</v>
      </c>
      <c r="BWR62" s="754">
        <f t="shared" si="32"/>
        <v>0</v>
      </c>
      <c r="BWS62" s="754">
        <f t="shared" si="32"/>
        <v>0</v>
      </c>
      <c r="BWT62" s="754">
        <f t="shared" si="32"/>
        <v>0</v>
      </c>
      <c r="BWU62" s="754">
        <f t="shared" si="32"/>
        <v>0</v>
      </c>
      <c r="BWV62" s="754">
        <f t="shared" si="32"/>
        <v>0</v>
      </c>
      <c r="BWW62" s="754">
        <f t="shared" si="32"/>
        <v>0</v>
      </c>
      <c r="BWX62" s="754">
        <f t="shared" si="32"/>
        <v>0</v>
      </c>
      <c r="BWY62" s="754">
        <f t="shared" si="32"/>
        <v>0</v>
      </c>
      <c r="BWZ62" s="754">
        <f t="shared" si="32"/>
        <v>0</v>
      </c>
      <c r="BXA62" s="754">
        <f t="shared" si="32"/>
        <v>0</v>
      </c>
      <c r="BXB62" s="754">
        <f t="shared" si="32"/>
        <v>0</v>
      </c>
      <c r="BXC62" s="754">
        <f t="shared" si="32"/>
        <v>0</v>
      </c>
      <c r="BXD62" s="754">
        <f t="shared" si="32"/>
        <v>0</v>
      </c>
      <c r="BXE62" s="754">
        <f t="shared" si="32"/>
        <v>0</v>
      </c>
      <c r="BXF62" s="754">
        <f t="shared" si="32"/>
        <v>0</v>
      </c>
      <c r="BXG62" s="754">
        <f t="shared" si="32"/>
        <v>0</v>
      </c>
      <c r="BXH62" s="754">
        <f t="shared" si="32"/>
        <v>0</v>
      </c>
      <c r="BXI62" s="754">
        <f t="shared" si="32"/>
        <v>0</v>
      </c>
      <c r="BXJ62" s="754">
        <f t="shared" si="32"/>
        <v>0</v>
      </c>
      <c r="BXK62" s="754">
        <f t="shared" si="32"/>
        <v>0</v>
      </c>
      <c r="BXL62" s="754">
        <f t="shared" si="32"/>
        <v>0</v>
      </c>
      <c r="BXM62" s="754">
        <f t="shared" si="32"/>
        <v>0</v>
      </c>
      <c r="BXN62" s="754">
        <f t="shared" si="32"/>
        <v>0</v>
      </c>
      <c r="BXO62" s="754">
        <f t="shared" si="32"/>
        <v>0</v>
      </c>
      <c r="BXP62" s="754">
        <f t="shared" si="32"/>
        <v>0</v>
      </c>
      <c r="BXQ62" s="754">
        <f t="shared" si="32"/>
        <v>0</v>
      </c>
      <c r="BXR62" s="754">
        <f t="shared" si="32"/>
        <v>0</v>
      </c>
      <c r="BXS62" s="754">
        <f t="shared" si="32"/>
        <v>0</v>
      </c>
      <c r="BXT62" s="754">
        <f t="shared" si="32"/>
        <v>0</v>
      </c>
      <c r="BXU62" s="754">
        <f t="shared" si="32"/>
        <v>0</v>
      </c>
      <c r="BXV62" s="754">
        <f t="shared" si="32"/>
        <v>0</v>
      </c>
      <c r="BXW62" s="754">
        <f t="shared" si="32"/>
        <v>0</v>
      </c>
      <c r="BXX62" s="754">
        <f t="shared" si="32"/>
        <v>0</v>
      </c>
      <c r="BXY62" s="754">
        <f t="shared" si="32"/>
        <v>0</v>
      </c>
      <c r="BXZ62" s="754">
        <f t="shared" si="32"/>
        <v>0</v>
      </c>
      <c r="BYA62" s="754">
        <f t="shared" si="32"/>
        <v>0</v>
      </c>
      <c r="BYB62" s="754">
        <f t="shared" ref="BYB62:CAM62" si="33">BYB60*$C$62</f>
        <v>0</v>
      </c>
      <c r="BYC62" s="754">
        <f t="shared" si="33"/>
        <v>0</v>
      </c>
      <c r="BYD62" s="754">
        <f t="shared" si="33"/>
        <v>0</v>
      </c>
      <c r="BYE62" s="754">
        <f t="shared" si="33"/>
        <v>0</v>
      </c>
      <c r="BYF62" s="754">
        <f t="shared" si="33"/>
        <v>0</v>
      </c>
      <c r="BYG62" s="754">
        <f t="shared" si="33"/>
        <v>0</v>
      </c>
      <c r="BYH62" s="754">
        <f t="shared" si="33"/>
        <v>0</v>
      </c>
      <c r="BYI62" s="754">
        <f t="shared" si="33"/>
        <v>0</v>
      </c>
      <c r="BYJ62" s="754">
        <f t="shared" si="33"/>
        <v>0</v>
      </c>
      <c r="BYK62" s="754">
        <f t="shared" si="33"/>
        <v>0</v>
      </c>
      <c r="BYL62" s="754">
        <f t="shared" si="33"/>
        <v>0</v>
      </c>
      <c r="BYM62" s="754">
        <f t="shared" si="33"/>
        <v>0</v>
      </c>
      <c r="BYN62" s="754">
        <f t="shared" si="33"/>
        <v>0</v>
      </c>
      <c r="BYO62" s="754">
        <f t="shared" si="33"/>
        <v>0</v>
      </c>
      <c r="BYP62" s="754">
        <f t="shared" si="33"/>
        <v>0</v>
      </c>
      <c r="BYQ62" s="754">
        <f t="shared" si="33"/>
        <v>0</v>
      </c>
      <c r="BYR62" s="754">
        <f t="shared" si="33"/>
        <v>0</v>
      </c>
      <c r="BYS62" s="754">
        <f t="shared" si="33"/>
        <v>0</v>
      </c>
      <c r="BYT62" s="754">
        <f t="shared" si="33"/>
        <v>0</v>
      </c>
      <c r="BYU62" s="754">
        <f t="shared" si="33"/>
        <v>0</v>
      </c>
      <c r="BYV62" s="754">
        <f t="shared" si="33"/>
        <v>0</v>
      </c>
      <c r="BYW62" s="754">
        <f t="shared" si="33"/>
        <v>0</v>
      </c>
      <c r="BYX62" s="754">
        <f t="shared" si="33"/>
        <v>0</v>
      </c>
      <c r="BYY62" s="754">
        <f t="shared" si="33"/>
        <v>0</v>
      </c>
      <c r="BYZ62" s="754">
        <f t="shared" si="33"/>
        <v>0</v>
      </c>
      <c r="BZA62" s="754">
        <f t="shared" si="33"/>
        <v>0</v>
      </c>
      <c r="BZB62" s="754">
        <f t="shared" si="33"/>
        <v>0</v>
      </c>
      <c r="BZC62" s="754">
        <f t="shared" si="33"/>
        <v>0</v>
      </c>
      <c r="BZD62" s="754">
        <f t="shared" si="33"/>
        <v>0</v>
      </c>
      <c r="BZE62" s="754">
        <f t="shared" si="33"/>
        <v>0</v>
      </c>
      <c r="BZF62" s="754">
        <f t="shared" si="33"/>
        <v>0</v>
      </c>
      <c r="BZG62" s="754">
        <f t="shared" si="33"/>
        <v>0</v>
      </c>
      <c r="BZH62" s="754">
        <f t="shared" si="33"/>
        <v>0</v>
      </c>
      <c r="BZI62" s="754">
        <f t="shared" si="33"/>
        <v>0</v>
      </c>
      <c r="BZJ62" s="754">
        <f t="shared" si="33"/>
        <v>0</v>
      </c>
      <c r="BZK62" s="754">
        <f t="shared" si="33"/>
        <v>0</v>
      </c>
      <c r="BZL62" s="754">
        <f t="shared" si="33"/>
        <v>0</v>
      </c>
      <c r="BZM62" s="754">
        <f t="shared" si="33"/>
        <v>0</v>
      </c>
      <c r="BZN62" s="754">
        <f t="shared" si="33"/>
        <v>0</v>
      </c>
      <c r="BZO62" s="754">
        <f t="shared" si="33"/>
        <v>0</v>
      </c>
      <c r="BZP62" s="754">
        <f t="shared" si="33"/>
        <v>0</v>
      </c>
      <c r="BZQ62" s="754">
        <f t="shared" si="33"/>
        <v>0</v>
      </c>
      <c r="BZR62" s="754">
        <f t="shared" si="33"/>
        <v>0</v>
      </c>
      <c r="BZS62" s="754">
        <f t="shared" si="33"/>
        <v>0</v>
      </c>
      <c r="BZT62" s="754">
        <f t="shared" si="33"/>
        <v>0</v>
      </c>
      <c r="BZU62" s="754">
        <f t="shared" si="33"/>
        <v>0</v>
      </c>
      <c r="BZV62" s="754">
        <f t="shared" si="33"/>
        <v>0</v>
      </c>
      <c r="BZW62" s="754">
        <f t="shared" si="33"/>
        <v>0</v>
      </c>
      <c r="BZX62" s="754">
        <f t="shared" si="33"/>
        <v>0</v>
      </c>
      <c r="BZY62" s="754">
        <f t="shared" si="33"/>
        <v>0</v>
      </c>
      <c r="BZZ62" s="754">
        <f t="shared" si="33"/>
        <v>0</v>
      </c>
      <c r="CAA62" s="754">
        <f t="shared" si="33"/>
        <v>0</v>
      </c>
      <c r="CAB62" s="754">
        <f t="shared" si="33"/>
        <v>0</v>
      </c>
      <c r="CAC62" s="754">
        <f t="shared" si="33"/>
        <v>0</v>
      </c>
      <c r="CAD62" s="754">
        <f t="shared" si="33"/>
        <v>0</v>
      </c>
      <c r="CAE62" s="754">
        <f t="shared" si="33"/>
        <v>0</v>
      </c>
      <c r="CAF62" s="754">
        <f t="shared" si="33"/>
        <v>0</v>
      </c>
      <c r="CAG62" s="754">
        <f t="shared" si="33"/>
        <v>0</v>
      </c>
      <c r="CAH62" s="754">
        <f t="shared" si="33"/>
        <v>0</v>
      </c>
      <c r="CAI62" s="754">
        <f t="shared" si="33"/>
        <v>0</v>
      </c>
      <c r="CAJ62" s="754">
        <f t="shared" si="33"/>
        <v>0</v>
      </c>
      <c r="CAK62" s="754">
        <f t="shared" si="33"/>
        <v>0</v>
      </c>
      <c r="CAL62" s="754">
        <f t="shared" si="33"/>
        <v>0</v>
      </c>
      <c r="CAM62" s="754">
        <f t="shared" si="33"/>
        <v>0</v>
      </c>
      <c r="CAN62" s="754">
        <f t="shared" ref="CAN62:CCY62" si="34">CAN60*$C$62</f>
        <v>0</v>
      </c>
      <c r="CAO62" s="754">
        <f t="shared" si="34"/>
        <v>0</v>
      </c>
      <c r="CAP62" s="754">
        <f t="shared" si="34"/>
        <v>0</v>
      </c>
      <c r="CAQ62" s="754">
        <f t="shared" si="34"/>
        <v>0</v>
      </c>
      <c r="CAR62" s="754">
        <f t="shared" si="34"/>
        <v>0</v>
      </c>
      <c r="CAS62" s="754">
        <f t="shared" si="34"/>
        <v>0</v>
      </c>
      <c r="CAT62" s="754">
        <f t="shared" si="34"/>
        <v>0</v>
      </c>
      <c r="CAU62" s="754">
        <f t="shared" si="34"/>
        <v>0</v>
      </c>
      <c r="CAV62" s="754">
        <f t="shared" si="34"/>
        <v>0</v>
      </c>
      <c r="CAW62" s="754">
        <f t="shared" si="34"/>
        <v>0</v>
      </c>
      <c r="CAX62" s="754">
        <f t="shared" si="34"/>
        <v>0</v>
      </c>
      <c r="CAY62" s="754">
        <f t="shared" si="34"/>
        <v>0</v>
      </c>
      <c r="CAZ62" s="754">
        <f t="shared" si="34"/>
        <v>0</v>
      </c>
      <c r="CBA62" s="754">
        <f t="shared" si="34"/>
        <v>0</v>
      </c>
      <c r="CBB62" s="754">
        <f t="shared" si="34"/>
        <v>0</v>
      </c>
      <c r="CBC62" s="754">
        <f t="shared" si="34"/>
        <v>0</v>
      </c>
      <c r="CBD62" s="754">
        <f t="shared" si="34"/>
        <v>0</v>
      </c>
      <c r="CBE62" s="754">
        <f t="shared" si="34"/>
        <v>0</v>
      </c>
      <c r="CBF62" s="754">
        <f t="shared" si="34"/>
        <v>0</v>
      </c>
      <c r="CBG62" s="754">
        <f t="shared" si="34"/>
        <v>0</v>
      </c>
      <c r="CBH62" s="754">
        <f t="shared" si="34"/>
        <v>0</v>
      </c>
      <c r="CBI62" s="754">
        <f t="shared" si="34"/>
        <v>0</v>
      </c>
      <c r="CBJ62" s="754">
        <f t="shared" si="34"/>
        <v>0</v>
      </c>
      <c r="CBK62" s="754">
        <f t="shared" si="34"/>
        <v>0</v>
      </c>
      <c r="CBL62" s="754">
        <f t="shared" si="34"/>
        <v>0</v>
      </c>
      <c r="CBM62" s="754">
        <f t="shared" si="34"/>
        <v>0</v>
      </c>
      <c r="CBN62" s="754">
        <f t="shared" si="34"/>
        <v>0</v>
      </c>
      <c r="CBO62" s="754">
        <f t="shared" si="34"/>
        <v>0</v>
      </c>
      <c r="CBP62" s="754">
        <f t="shared" si="34"/>
        <v>0</v>
      </c>
      <c r="CBQ62" s="754">
        <f t="shared" si="34"/>
        <v>0</v>
      </c>
      <c r="CBR62" s="754">
        <f t="shared" si="34"/>
        <v>0</v>
      </c>
      <c r="CBS62" s="754">
        <f t="shared" si="34"/>
        <v>0</v>
      </c>
      <c r="CBT62" s="754">
        <f t="shared" si="34"/>
        <v>0</v>
      </c>
      <c r="CBU62" s="754">
        <f t="shared" si="34"/>
        <v>0</v>
      </c>
      <c r="CBV62" s="754">
        <f t="shared" si="34"/>
        <v>0</v>
      </c>
      <c r="CBW62" s="754">
        <f t="shared" si="34"/>
        <v>0</v>
      </c>
      <c r="CBX62" s="754">
        <f t="shared" si="34"/>
        <v>0</v>
      </c>
      <c r="CBY62" s="754">
        <f t="shared" si="34"/>
        <v>0</v>
      </c>
      <c r="CBZ62" s="754">
        <f t="shared" si="34"/>
        <v>0</v>
      </c>
      <c r="CCA62" s="754">
        <f t="shared" si="34"/>
        <v>0</v>
      </c>
      <c r="CCB62" s="754">
        <f t="shared" si="34"/>
        <v>0</v>
      </c>
      <c r="CCC62" s="754">
        <f t="shared" si="34"/>
        <v>0</v>
      </c>
      <c r="CCD62" s="754">
        <f t="shared" si="34"/>
        <v>0</v>
      </c>
      <c r="CCE62" s="754">
        <f t="shared" si="34"/>
        <v>0</v>
      </c>
      <c r="CCF62" s="754">
        <f t="shared" si="34"/>
        <v>0</v>
      </c>
      <c r="CCG62" s="754">
        <f t="shared" si="34"/>
        <v>0</v>
      </c>
      <c r="CCH62" s="754">
        <f t="shared" si="34"/>
        <v>0</v>
      </c>
      <c r="CCI62" s="754">
        <f t="shared" si="34"/>
        <v>0</v>
      </c>
      <c r="CCJ62" s="754">
        <f t="shared" si="34"/>
        <v>0</v>
      </c>
      <c r="CCK62" s="754">
        <f t="shared" si="34"/>
        <v>0</v>
      </c>
      <c r="CCL62" s="754">
        <f t="shared" si="34"/>
        <v>0</v>
      </c>
      <c r="CCM62" s="754">
        <f t="shared" si="34"/>
        <v>0</v>
      </c>
      <c r="CCN62" s="754">
        <f t="shared" si="34"/>
        <v>0</v>
      </c>
      <c r="CCO62" s="754">
        <f t="shared" si="34"/>
        <v>0</v>
      </c>
      <c r="CCP62" s="754">
        <f t="shared" si="34"/>
        <v>0</v>
      </c>
      <c r="CCQ62" s="754">
        <f t="shared" si="34"/>
        <v>0</v>
      </c>
      <c r="CCR62" s="754">
        <f t="shared" si="34"/>
        <v>0</v>
      </c>
      <c r="CCS62" s="754">
        <f t="shared" si="34"/>
        <v>0</v>
      </c>
      <c r="CCT62" s="754">
        <f t="shared" si="34"/>
        <v>0</v>
      </c>
      <c r="CCU62" s="754">
        <f t="shared" si="34"/>
        <v>0</v>
      </c>
      <c r="CCV62" s="754">
        <f t="shared" si="34"/>
        <v>0</v>
      </c>
      <c r="CCW62" s="754">
        <f t="shared" si="34"/>
        <v>0</v>
      </c>
      <c r="CCX62" s="754">
        <f t="shared" si="34"/>
        <v>0</v>
      </c>
      <c r="CCY62" s="754">
        <f t="shared" si="34"/>
        <v>0</v>
      </c>
      <c r="CCZ62" s="754">
        <f t="shared" ref="CCZ62:CFK62" si="35">CCZ60*$C$62</f>
        <v>0</v>
      </c>
      <c r="CDA62" s="754">
        <f t="shared" si="35"/>
        <v>0</v>
      </c>
      <c r="CDB62" s="754">
        <f t="shared" si="35"/>
        <v>0</v>
      </c>
      <c r="CDC62" s="754">
        <f t="shared" si="35"/>
        <v>0</v>
      </c>
      <c r="CDD62" s="754">
        <f t="shared" si="35"/>
        <v>0</v>
      </c>
      <c r="CDE62" s="754">
        <f t="shared" si="35"/>
        <v>0</v>
      </c>
      <c r="CDF62" s="754">
        <f t="shared" si="35"/>
        <v>0</v>
      </c>
      <c r="CDG62" s="754">
        <f t="shared" si="35"/>
        <v>0</v>
      </c>
      <c r="CDH62" s="754">
        <f t="shared" si="35"/>
        <v>0</v>
      </c>
      <c r="CDI62" s="754">
        <f t="shared" si="35"/>
        <v>0</v>
      </c>
      <c r="CDJ62" s="754">
        <f t="shared" si="35"/>
        <v>0</v>
      </c>
      <c r="CDK62" s="754">
        <f t="shared" si="35"/>
        <v>0</v>
      </c>
      <c r="CDL62" s="754">
        <f t="shared" si="35"/>
        <v>0</v>
      </c>
      <c r="CDM62" s="754">
        <f t="shared" si="35"/>
        <v>0</v>
      </c>
      <c r="CDN62" s="754">
        <f t="shared" si="35"/>
        <v>0</v>
      </c>
      <c r="CDO62" s="754">
        <f t="shared" si="35"/>
        <v>0</v>
      </c>
      <c r="CDP62" s="754">
        <f t="shared" si="35"/>
        <v>0</v>
      </c>
      <c r="CDQ62" s="754">
        <f t="shared" si="35"/>
        <v>0</v>
      </c>
      <c r="CDR62" s="754">
        <f t="shared" si="35"/>
        <v>0</v>
      </c>
      <c r="CDS62" s="754">
        <f t="shared" si="35"/>
        <v>0</v>
      </c>
      <c r="CDT62" s="754">
        <f t="shared" si="35"/>
        <v>0</v>
      </c>
      <c r="CDU62" s="754">
        <f t="shared" si="35"/>
        <v>0</v>
      </c>
      <c r="CDV62" s="754">
        <f t="shared" si="35"/>
        <v>0</v>
      </c>
      <c r="CDW62" s="754">
        <f t="shared" si="35"/>
        <v>0</v>
      </c>
      <c r="CDX62" s="754">
        <f t="shared" si="35"/>
        <v>0</v>
      </c>
      <c r="CDY62" s="754">
        <f t="shared" si="35"/>
        <v>0</v>
      </c>
      <c r="CDZ62" s="754">
        <f t="shared" si="35"/>
        <v>0</v>
      </c>
      <c r="CEA62" s="754">
        <f t="shared" si="35"/>
        <v>0</v>
      </c>
      <c r="CEB62" s="754">
        <f t="shared" si="35"/>
        <v>0</v>
      </c>
      <c r="CEC62" s="754">
        <f t="shared" si="35"/>
        <v>0</v>
      </c>
      <c r="CED62" s="754">
        <f t="shared" si="35"/>
        <v>0</v>
      </c>
      <c r="CEE62" s="754">
        <f t="shared" si="35"/>
        <v>0</v>
      </c>
      <c r="CEF62" s="754">
        <f t="shared" si="35"/>
        <v>0</v>
      </c>
      <c r="CEG62" s="754">
        <f t="shared" si="35"/>
        <v>0</v>
      </c>
      <c r="CEH62" s="754">
        <f t="shared" si="35"/>
        <v>0</v>
      </c>
      <c r="CEI62" s="754">
        <f t="shared" si="35"/>
        <v>0</v>
      </c>
      <c r="CEJ62" s="754">
        <f t="shared" si="35"/>
        <v>0</v>
      </c>
      <c r="CEK62" s="754">
        <f t="shared" si="35"/>
        <v>0</v>
      </c>
      <c r="CEL62" s="754">
        <f t="shared" si="35"/>
        <v>0</v>
      </c>
      <c r="CEM62" s="754">
        <f t="shared" si="35"/>
        <v>0</v>
      </c>
      <c r="CEN62" s="754">
        <f t="shared" si="35"/>
        <v>0</v>
      </c>
      <c r="CEO62" s="754">
        <f t="shared" si="35"/>
        <v>0</v>
      </c>
      <c r="CEP62" s="754">
        <f t="shared" si="35"/>
        <v>0</v>
      </c>
      <c r="CEQ62" s="754">
        <f t="shared" si="35"/>
        <v>0</v>
      </c>
      <c r="CER62" s="754">
        <f t="shared" si="35"/>
        <v>0</v>
      </c>
      <c r="CES62" s="754">
        <f t="shared" si="35"/>
        <v>0</v>
      </c>
      <c r="CET62" s="754">
        <f t="shared" si="35"/>
        <v>0</v>
      </c>
      <c r="CEU62" s="754">
        <f t="shared" si="35"/>
        <v>0</v>
      </c>
      <c r="CEV62" s="754">
        <f t="shared" si="35"/>
        <v>0</v>
      </c>
      <c r="CEW62" s="754">
        <f t="shared" si="35"/>
        <v>0</v>
      </c>
      <c r="CEX62" s="754">
        <f t="shared" si="35"/>
        <v>0</v>
      </c>
      <c r="CEY62" s="754">
        <f t="shared" si="35"/>
        <v>0</v>
      </c>
      <c r="CEZ62" s="754">
        <f t="shared" si="35"/>
        <v>0</v>
      </c>
      <c r="CFA62" s="754">
        <f t="shared" si="35"/>
        <v>0</v>
      </c>
      <c r="CFB62" s="754">
        <f t="shared" si="35"/>
        <v>0</v>
      </c>
      <c r="CFC62" s="754">
        <f t="shared" si="35"/>
        <v>0</v>
      </c>
      <c r="CFD62" s="754">
        <f t="shared" si="35"/>
        <v>0</v>
      </c>
      <c r="CFE62" s="754">
        <f t="shared" si="35"/>
        <v>0</v>
      </c>
      <c r="CFF62" s="754">
        <f t="shared" si="35"/>
        <v>0</v>
      </c>
      <c r="CFG62" s="754">
        <f t="shared" si="35"/>
        <v>0</v>
      </c>
      <c r="CFH62" s="754">
        <f t="shared" si="35"/>
        <v>0</v>
      </c>
      <c r="CFI62" s="754">
        <f t="shared" si="35"/>
        <v>0</v>
      </c>
      <c r="CFJ62" s="754">
        <f t="shared" si="35"/>
        <v>0</v>
      </c>
      <c r="CFK62" s="754">
        <f t="shared" si="35"/>
        <v>0</v>
      </c>
      <c r="CFL62" s="754">
        <f t="shared" ref="CFL62:CHW62" si="36">CFL60*$C$62</f>
        <v>0</v>
      </c>
      <c r="CFM62" s="754">
        <f t="shared" si="36"/>
        <v>0</v>
      </c>
      <c r="CFN62" s="754">
        <f t="shared" si="36"/>
        <v>0</v>
      </c>
      <c r="CFO62" s="754">
        <f t="shared" si="36"/>
        <v>0</v>
      </c>
      <c r="CFP62" s="754">
        <f t="shared" si="36"/>
        <v>0</v>
      </c>
      <c r="CFQ62" s="754">
        <f t="shared" si="36"/>
        <v>0</v>
      </c>
      <c r="CFR62" s="754">
        <f t="shared" si="36"/>
        <v>0</v>
      </c>
      <c r="CFS62" s="754">
        <f t="shared" si="36"/>
        <v>0</v>
      </c>
      <c r="CFT62" s="754">
        <f t="shared" si="36"/>
        <v>0</v>
      </c>
      <c r="CFU62" s="754">
        <f t="shared" si="36"/>
        <v>0</v>
      </c>
      <c r="CFV62" s="754">
        <f t="shared" si="36"/>
        <v>0</v>
      </c>
      <c r="CFW62" s="754">
        <f t="shared" si="36"/>
        <v>0</v>
      </c>
      <c r="CFX62" s="754">
        <f t="shared" si="36"/>
        <v>0</v>
      </c>
      <c r="CFY62" s="754">
        <f t="shared" si="36"/>
        <v>0</v>
      </c>
      <c r="CFZ62" s="754">
        <f t="shared" si="36"/>
        <v>0</v>
      </c>
      <c r="CGA62" s="754">
        <f t="shared" si="36"/>
        <v>0</v>
      </c>
      <c r="CGB62" s="754">
        <f t="shared" si="36"/>
        <v>0</v>
      </c>
      <c r="CGC62" s="754">
        <f t="shared" si="36"/>
        <v>0</v>
      </c>
      <c r="CGD62" s="754">
        <f t="shared" si="36"/>
        <v>0</v>
      </c>
      <c r="CGE62" s="754">
        <f t="shared" si="36"/>
        <v>0</v>
      </c>
      <c r="CGF62" s="754">
        <f t="shared" si="36"/>
        <v>0</v>
      </c>
      <c r="CGG62" s="754">
        <f t="shared" si="36"/>
        <v>0</v>
      </c>
      <c r="CGH62" s="754">
        <f t="shared" si="36"/>
        <v>0</v>
      </c>
      <c r="CGI62" s="754">
        <f t="shared" si="36"/>
        <v>0</v>
      </c>
      <c r="CGJ62" s="754">
        <f t="shared" si="36"/>
        <v>0</v>
      </c>
      <c r="CGK62" s="754">
        <f t="shared" si="36"/>
        <v>0</v>
      </c>
      <c r="CGL62" s="754">
        <f t="shared" si="36"/>
        <v>0</v>
      </c>
      <c r="CGM62" s="754">
        <f t="shared" si="36"/>
        <v>0</v>
      </c>
      <c r="CGN62" s="754">
        <f t="shared" si="36"/>
        <v>0</v>
      </c>
      <c r="CGO62" s="754">
        <f t="shared" si="36"/>
        <v>0</v>
      </c>
      <c r="CGP62" s="754">
        <f t="shared" si="36"/>
        <v>0</v>
      </c>
      <c r="CGQ62" s="754">
        <f t="shared" si="36"/>
        <v>0</v>
      </c>
      <c r="CGR62" s="754">
        <f t="shared" si="36"/>
        <v>0</v>
      </c>
      <c r="CGS62" s="754">
        <f t="shared" si="36"/>
        <v>0</v>
      </c>
      <c r="CGT62" s="754">
        <f t="shared" si="36"/>
        <v>0</v>
      </c>
      <c r="CGU62" s="754">
        <f t="shared" si="36"/>
        <v>0</v>
      </c>
      <c r="CGV62" s="754">
        <f t="shared" si="36"/>
        <v>0</v>
      </c>
      <c r="CGW62" s="754">
        <f t="shared" si="36"/>
        <v>0</v>
      </c>
      <c r="CGX62" s="754">
        <f t="shared" si="36"/>
        <v>0</v>
      </c>
      <c r="CGY62" s="754">
        <f t="shared" si="36"/>
        <v>0</v>
      </c>
      <c r="CGZ62" s="754">
        <f t="shared" si="36"/>
        <v>0</v>
      </c>
      <c r="CHA62" s="754">
        <f t="shared" si="36"/>
        <v>0</v>
      </c>
      <c r="CHB62" s="754">
        <f t="shared" si="36"/>
        <v>0</v>
      </c>
      <c r="CHC62" s="754">
        <f t="shared" si="36"/>
        <v>0</v>
      </c>
      <c r="CHD62" s="754">
        <f t="shared" si="36"/>
        <v>0</v>
      </c>
      <c r="CHE62" s="754">
        <f t="shared" si="36"/>
        <v>0</v>
      </c>
      <c r="CHF62" s="754">
        <f t="shared" si="36"/>
        <v>0</v>
      </c>
      <c r="CHG62" s="754">
        <f t="shared" si="36"/>
        <v>0</v>
      </c>
      <c r="CHH62" s="754">
        <f t="shared" si="36"/>
        <v>0</v>
      </c>
      <c r="CHI62" s="754">
        <f t="shared" si="36"/>
        <v>0</v>
      </c>
      <c r="CHJ62" s="754">
        <f t="shared" si="36"/>
        <v>0</v>
      </c>
      <c r="CHK62" s="754">
        <f t="shared" si="36"/>
        <v>0</v>
      </c>
      <c r="CHL62" s="754">
        <f t="shared" si="36"/>
        <v>0</v>
      </c>
      <c r="CHM62" s="754">
        <f t="shared" si="36"/>
        <v>0</v>
      </c>
      <c r="CHN62" s="754">
        <f t="shared" si="36"/>
        <v>0</v>
      </c>
      <c r="CHO62" s="754">
        <f t="shared" si="36"/>
        <v>0</v>
      </c>
      <c r="CHP62" s="754">
        <f t="shared" si="36"/>
        <v>0</v>
      </c>
      <c r="CHQ62" s="754">
        <f t="shared" si="36"/>
        <v>0</v>
      </c>
      <c r="CHR62" s="754">
        <f t="shared" si="36"/>
        <v>0</v>
      </c>
      <c r="CHS62" s="754">
        <f t="shared" si="36"/>
        <v>0</v>
      </c>
      <c r="CHT62" s="754">
        <f t="shared" si="36"/>
        <v>0</v>
      </c>
      <c r="CHU62" s="754">
        <f t="shared" si="36"/>
        <v>0</v>
      </c>
      <c r="CHV62" s="754">
        <f t="shared" si="36"/>
        <v>0</v>
      </c>
      <c r="CHW62" s="754">
        <f t="shared" si="36"/>
        <v>0</v>
      </c>
      <c r="CHX62" s="754">
        <f t="shared" ref="CHX62:CKI62" si="37">CHX60*$C$62</f>
        <v>0</v>
      </c>
      <c r="CHY62" s="754">
        <f t="shared" si="37"/>
        <v>0</v>
      </c>
      <c r="CHZ62" s="754">
        <f t="shared" si="37"/>
        <v>0</v>
      </c>
      <c r="CIA62" s="754">
        <f t="shared" si="37"/>
        <v>0</v>
      </c>
      <c r="CIB62" s="754">
        <f t="shared" si="37"/>
        <v>0</v>
      </c>
      <c r="CIC62" s="754">
        <f t="shared" si="37"/>
        <v>0</v>
      </c>
      <c r="CID62" s="754">
        <f t="shared" si="37"/>
        <v>0</v>
      </c>
      <c r="CIE62" s="754">
        <f t="shared" si="37"/>
        <v>0</v>
      </c>
      <c r="CIF62" s="754">
        <f t="shared" si="37"/>
        <v>0</v>
      </c>
      <c r="CIG62" s="754">
        <f t="shared" si="37"/>
        <v>0</v>
      </c>
      <c r="CIH62" s="754">
        <f t="shared" si="37"/>
        <v>0</v>
      </c>
      <c r="CII62" s="754">
        <f t="shared" si="37"/>
        <v>0</v>
      </c>
      <c r="CIJ62" s="754">
        <f t="shared" si="37"/>
        <v>0</v>
      </c>
      <c r="CIK62" s="754">
        <f t="shared" si="37"/>
        <v>0</v>
      </c>
      <c r="CIL62" s="754">
        <f t="shared" si="37"/>
        <v>0</v>
      </c>
      <c r="CIM62" s="754">
        <f t="shared" si="37"/>
        <v>0</v>
      </c>
      <c r="CIN62" s="754">
        <f t="shared" si="37"/>
        <v>0</v>
      </c>
      <c r="CIO62" s="754">
        <f t="shared" si="37"/>
        <v>0</v>
      </c>
      <c r="CIP62" s="754">
        <f t="shared" si="37"/>
        <v>0</v>
      </c>
      <c r="CIQ62" s="754">
        <f t="shared" si="37"/>
        <v>0</v>
      </c>
      <c r="CIR62" s="754">
        <f t="shared" si="37"/>
        <v>0</v>
      </c>
      <c r="CIS62" s="754">
        <f t="shared" si="37"/>
        <v>0</v>
      </c>
      <c r="CIT62" s="754">
        <f t="shared" si="37"/>
        <v>0</v>
      </c>
      <c r="CIU62" s="754">
        <f t="shared" si="37"/>
        <v>0</v>
      </c>
      <c r="CIV62" s="754">
        <f t="shared" si="37"/>
        <v>0</v>
      </c>
      <c r="CIW62" s="754">
        <f t="shared" si="37"/>
        <v>0</v>
      </c>
      <c r="CIX62" s="754">
        <f t="shared" si="37"/>
        <v>0</v>
      </c>
      <c r="CIY62" s="754">
        <f t="shared" si="37"/>
        <v>0</v>
      </c>
      <c r="CIZ62" s="754">
        <f t="shared" si="37"/>
        <v>0</v>
      </c>
      <c r="CJA62" s="754">
        <f t="shared" si="37"/>
        <v>0</v>
      </c>
      <c r="CJB62" s="754">
        <f t="shared" si="37"/>
        <v>0</v>
      </c>
      <c r="CJC62" s="754">
        <f t="shared" si="37"/>
        <v>0</v>
      </c>
      <c r="CJD62" s="754">
        <f t="shared" si="37"/>
        <v>0</v>
      </c>
      <c r="CJE62" s="754">
        <f t="shared" si="37"/>
        <v>0</v>
      </c>
      <c r="CJF62" s="754">
        <f t="shared" si="37"/>
        <v>0</v>
      </c>
      <c r="CJG62" s="754">
        <f t="shared" si="37"/>
        <v>0</v>
      </c>
      <c r="CJH62" s="754">
        <f t="shared" si="37"/>
        <v>0</v>
      </c>
      <c r="CJI62" s="754">
        <f t="shared" si="37"/>
        <v>0</v>
      </c>
      <c r="CJJ62" s="754">
        <f t="shared" si="37"/>
        <v>0</v>
      </c>
      <c r="CJK62" s="754">
        <f t="shared" si="37"/>
        <v>0</v>
      </c>
      <c r="CJL62" s="754">
        <f t="shared" si="37"/>
        <v>0</v>
      </c>
      <c r="CJM62" s="754">
        <f t="shared" si="37"/>
        <v>0</v>
      </c>
      <c r="CJN62" s="754">
        <f t="shared" si="37"/>
        <v>0</v>
      </c>
      <c r="CJO62" s="754">
        <f t="shared" si="37"/>
        <v>0</v>
      </c>
      <c r="CJP62" s="754">
        <f t="shared" si="37"/>
        <v>0</v>
      </c>
      <c r="CJQ62" s="754">
        <f t="shared" si="37"/>
        <v>0</v>
      </c>
      <c r="CJR62" s="754">
        <f t="shared" si="37"/>
        <v>0</v>
      </c>
      <c r="CJS62" s="754">
        <f t="shared" si="37"/>
        <v>0</v>
      </c>
      <c r="CJT62" s="754">
        <f t="shared" si="37"/>
        <v>0</v>
      </c>
      <c r="CJU62" s="754">
        <f t="shared" si="37"/>
        <v>0</v>
      </c>
      <c r="CJV62" s="754">
        <f t="shared" si="37"/>
        <v>0</v>
      </c>
      <c r="CJW62" s="754">
        <f t="shared" si="37"/>
        <v>0</v>
      </c>
      <c r="CJX62" s="754">
        <f t="shared" si="37"/>
        <v>0</v>
      </c>
      <c r="CJY62" s="754">
        <f t="shared" si="37"/>
        <v>0</v>
      </c>
      <c r="CJZ62" s="754">
        <f t="shared" si="37"/>
        <v>0</v>
      </c>
      <c r="CKA62" s="754">
        <f t="shared" si="37"/>
        <v>0</v>
      </c>
      <c r="CKB62" s="754">
        <f t="shared" si="37"/>
        <v>0</v>
      </c>
      <c r="CKC62" s="754">
        <f t="shared" si="37"/>
        <v>0</v>
      </c>
      <c r="CKD62" s="754">
        <f t="shared" si="37"/>
        <v>0</v>
      </c>
      <c r="CKE62" s="754">
        <f t="shared" si="37"/>
        <v>0</v>
      </c>
      <c r="CKF62" s="754">
        <f t="shared" si="37"/>
        <v>0</v>
      </c>
      <c r="CKG62" s="754">
        <f t="shared" si="37"/>
        <v>0</v>
      </c>
      <c r="CKH62" s="754">
        <f t="shared" si="37"/>
        <v>0</v>
      </c>
      <c r="CKI62" s="754">
        <f t="shared" si="37"/>
        <v>0</v>
      </c>
      <c r="CKJ62" s="754">
        <f t="shared" ref="CKJ62:CMU62" si="38">CKJ60*$C$62</f>
        <v>0</v>
      </c>
      <c r="CKK62" s="754">
        <f t="shared" si="38"/>
        <v>0</v>
      </c>
      <c r="CKL62" s="754">
        <f t="shared" si="38"/>
        <v>0</v>
      </c>
      <c r="CKM62" s="754">
        <f t="shared" si="38"/>
        <v>0</v>
      </c>
      <c r="CKN62" s="754">
        <f t="shared" si="38"/>
        <v>0</v>
      </c>
      <c r="CKO62" s="754">
        <f t="shared" si="38"/>
        <v>0</v>
      </c>
      <c r="CKP62" s="754">
        <f t="shared" si="38"/>
        <v>0</v>
      </c>
      <c r="CKQ62" s="754">
        <f t="shared" si="38"/>
        <v>0</v>
      </c>
      <c r="CKR62" s="754">
        <f t="shared" si="38"/>
        <v>0</v>
      </c>
      <c r="CKS62" s="754">
        <f t="shared" si="38"/>
        <v>0</v>
      </c>
      <c r="CKT62" s="754">
        <f t="shared" si="38"/>
        <v>0</v>
      </c>
      <c r="CKU62" s="754">
        <f t="shared" si="38"/>
        <v>0</v>
      </c>
      <c r="CKV62" s="754">
        <f t="shared" si="38"/>
        <v>0</v>
      </c>
      <c r="CKW62" s="754">
        <f t="shared" si="38"/>
        <v>0</v>
      </c>
      <c r="CKX62" s="754">
        <f t="shared" si="38"/>
        <v>0</v>
      </c>
      <c r="CKY62" s="754">
        <f t="shared" si="38"/>
        <v>0</v>
      </c>
      <c r="CKZ62" s="754">
        <f t="shared" si="38"/>
        <v>0</v>
      </c>
      <c r="CLA62" s="754">
        <f t="shared" si="38"/>
        <v>0</v>
      </c>
      <c r="CLB62" s="754">
        <f t="shared" si="38"/>
        <v>0</v>
      </c>
      <c r="CLC62" s="754">
        <f t="shared" si="38"/>
        <v>0</v>
      </c>
      <c r="CLD62" s="754">
        <f t="shared" si="38"/>
        <v>0</v>
      </c>
      <c r="CLE62" s="754">
        <f t="shared" si="38"/>
        <v>0</v>
      </c>
      <c r="CLF62" s="754">
        <f t="shared" si="38"/>
        <v>0</v>
      </c>
      <c r="CLG62" s="754">
        <f t="shared" si="38"/>
        <v>0</v>
      </c>
      <c r="CLH62" s="754">
        <f t="shared" si="38"/>
        <v>0</v>
      </c>
      <c r="CLI62" s="754">
        <f t="shared" si="38"/>
        <v>0</v>
      </c>
      <c r="CLJ62" s="754">
        <f t="shared" si="38"/>
        <v>0</v>
      </c>
      <c r="CLK62" s="754">
        <f t="shared" si="38"/>
        <v>0</v>
      </c>
      <c r="CLL62" s="754">
        <f t="shared" si="38"/>
        <v>0</v>
      </c>
      <c r="CLM62" s="754">
        <f t="shared" si="38"/>
        <v>0</v>
      </c>
      <c r="CLN62" s="754">
        <f t="shared" si="38"/>
        <v>0</v>
      </c>
      <c r="CLO62" s="754">
        <f t="shared" si="38"/>
        <v>0</v>
      </c>
      <c r="CLP62" s="754">
        <f t="shared" si="38"/>
        <v>0</v>
      </c>
      <c r="CLQ62" s="754">
        <f t="shared" si="38"/>
        <v>0</v>
      </c>
      <c r="CLR62" s="754">
        <f t="shared" si="38"/>
        <v>0</v>
      </c>
      <c r="CLS62" s="754">
        <f t="shared" si="38"/>
        <v>0</v>
      </c>
      <c r="CLT62" s="754">
        <f t="shared" si="38"/>
        <v>0</v>
      </c>
      <c r="CLU62" s="754">
        <f t="shared" si="38"/>
        <v>0</v>
      </c>
      <c r="CLV62" s="754">
        <f t="shared" si="38"/>
        <v>0</v>
      </c>
      <c r="CLW62" s="754">
        <f t="shared" si="38"/>
        <v>0</v>
      </c>
      <c r="CLX62" s="754">
        <f t="shared" si="38"/>
        <v>0</v>
      </c>
      <c r="CLY62" s="754">
        <f t="shared" si="38"/>
        <v>0</v>
      </c>
      <c r="CLZ62" s="754">
        <f t="shared" si="38"/>
        <v>0</v>
      </c>
      <c r="CMA62" s="754">
        <f t="shared" si="38"/>
        <v>0</v>
      </c>
      <c r="CMB62" s="754">
        <f t="shared" si="38"/>
        <v>0</v>
      </c>
      <c r="CMC62" s="754">
        <f t="shared" si="38"/>
        <v>0</v>
      </c>
      <c r="CMD62" s="754">
        <f t="shared" si="38"/>
        <v>0</v>
      </c>
      <c r="CME62" s="754">
        <f t="shared" si="38"/>
        <v>0</v>
      </c>
      <c r="CMF62" s="754">
        <f t="shared" si="38"/>
        <v>0</v>
      </c>
      <c r="CMG62" s="754">
        <f t="shared" si="38"/>
        <v>0</v>
      </c>
      <c r="CMH62" s="754">
        <f t="shared" si="38"/>
        <v>0</v>
      </c>
      <c r="CMI62" s="754">
        <f t="shared" si="38"/>
        <v>0</v>
      </c>
      <c r="CMJ62" s="754">
        <f t="shared" si="38"/>
        <v>0</v>
      </c>
      <c r="CMK62" s="754">
        <f t="shared" si="38"/>
        <v>0</v>
      </c>
      <c r="CML62" s="754">
        <f t="shared" si="38"/>
        <v>0</v>
      </c>
      <c r="CMM62" s="754">
        <f t="shared" si="38"/>
        <v>0</v>
      </c>
      <c r="CMN62" s="754">
        <f t="shared" si="38"/>
        <v>0</v>
      </c>
      <c r="CMO62" s="754">
        <f t="shared" si="38"/>
        <v>0</v>
      </c>
      <c r="CMP62" s="754">
        <f t="shared" si="38"/>
        <v>0</v>
      </c>
      <c r="CMQ62" s="754">
        <f t="shared" si="38"/>
        <v>0</v>
      </c>
      <c r="CMR62" s="754">
        <f t="shared" si="38"/>
        <v>0</v>
      </c>
      <c r="CMS62" s="754">
        <f t="shared" si="38"/>
        <v>0</v>
      </c>
      <c r="CMT62" s="754">
        <f t="shared" si="38"/>
        <v>0</v>
      </c>
      <c r="CMU62" s="754">
        <f t="shared" si="38"/>
        <v>0</v>
      </c>
      <c r="CMV62" s="754">
        <f t="shared" ref="CMV62:CPG62" si="39">CMV60*$C$62</f>
        <v>0</v>
      </c>
      <c r="CMW62" s="754">
        <f t="shared" si="39"/>
        <v>0</v>
      </c>
      <c r="CMX62" s="754">
        <f t="shared" si="39"/>
        <v>0</v>
      </c>
      <c r="CMY62" s="754">
        <f t="shared" si="39"/>
        <v>0</v>
      </c>
      <c r="CMZ62" s="754">
        <f t="shared" si="39"/>
        <v>0</v>
      </c>
      <c r="CNA62" s="754">
        <f t="shared" si="39"/>
        <v>0</v>
      </c>
      <c r="CNB62" s="754">
        <f t="shared" si="39"/>
        <v>0</v>
      </c>
      <c r="CNC62" s="754">
        <f t="shared" si="39"/>
        <v>0</v>
      </c>
      <c r="CND62" s="754">
        <f t="shared" si="39"/>
        <v>0</v>
      </c>
      <c r="CNE62" s="754">
        <f t="shared" si="39"/>
        <v>0</v>
      </c>
      <c r="CNF62" s="754">
        <f t="shared" si="39"/>
        <v>0</v>
      </c>
      <c r="CNG62" s="754">
        <f t="shared" si="39"/>
        <v>0</v>
      </c>
      <c r="CNH62" s="754">
        <f t="shared" si="39"/>
        <v>0</v>
      </c>
      <c r="CNI62" s="754">
        <f t="shared" si="39"/>
        <v>0</v>
      </c>
      <c r="CNJ62" s="754">
        <f t="shared" si="39"/>
        <v>0</v>
      </c>
      <c r="CNK62" s="754">
        <f t="shared" si="39"/>
        <v>0</v>
      </c>
      <c r="CNL62" s="754">
        <f t="shared" si="39"/>
        <v>0</v>
      </c>
      <c r="CNM62" s="754">
        <f t="shared" si="39"/>
        <v>0</v>
      </c>
      <c r="CNN62" s="754">
        <f t="shared" si="39"/>
        <v>0</v>
      </c>
      <c r="CNO62" s="754">
        <f t="shared" si="39"/>
        <v>0</v>
      </c>
      <c r="CNP62" s="754">
        <f t="shared" si="39"/>
        <v>0</v>
      </c>
      <c r="CNQ62" s="754">
        <f t="shared" si="39"/>
        <v>0</v>
      </c>
      <c r="CNR62" s="754">
        <f t="shared" si="39"/>
        <v>0</v>
      </c>
      <c r="CNS62" s="754">
        <f t="shared" si="39"/>
        <v>0</v>
      </c>
      <c r="CNT62" s="754">
        <f t="shared" si="39"/>
        <v>0</v>
      </c>
      <c r="CNU62" s="754">
        <f t="shared" si="39"/>
        <v>0</v>
      </c>
      <c r="CNV62" s="754">
        <f t="shared" si="39"/>
        <v>0</v>
      </c>
      <c r="CNW62" s="754">
        <f t="shared" si="39"/>
        <v>0</v>
      </c>
      <c r="CNX62" s="754">
        <f t="shared" si="39"/>
        <v>0</v>
      </c>
      <c r="CNY62" s="754">
        <f t="shared" si="39"/>
        <v>0</v>
      </c>
      <c r="CNZ62" s="754">
        <f t="shared" si="39"/>
        <v>0</v>
      </c>
      <c r="COA62" s="754">
        <f t="shared" si="39"/>
        <v>0</v>
      </c>
      <c r="COB62" s="754">
        <f t="shared" si="39"/>
        <v>0</v>
      </c>
      <c r="COC62" s="754">
        <f t="shared" si="39"/>
        <v>0</v>
      </c>
      <c r="COD62" s="754">
        <f t="shared" si="39"/>
        <v>0</v>
      </c>
      <c r="COE62" s="754">
        <f t="shared" si="39"/>
        <v>0</v>
      </c>
      <c r="COF62" s="754">
        <f t="shared" si="39"/>
        <v>0</v>
      </c>
      <c r="COG62" s="754">
        <f t="shared" si="39"/>
        <v>0</v>
      </c>
      <c r="COH62" s="754">
        <f t="shared" si="39"/>
        <v>0</v>
      </c>
      <c r="COI62" s="754">
        <f t="shared" si="39"/>
        <v>0</v>
      </c>
      <c r="COJ62" s="754">
        <f t="shared" si="39"/>
        <v>0</v>
      </c>
      <c r="COK62" s="754">
        <f t="shared" si="39"/>
        <v>0</v>
      </c>
      <c r="COL62" s="754">
        <f t="shared" si="39"/>
        <v>0</v>
      </c>
      <c r="COM62" s="754">
        <f t="shared" si="39"/>
        <v>0</v>
      </c>
      <c r="CON62" s="754">
        <f t="shared" si="39"/>
        <v>0</v>
      </c>
      <c r="COO62" s="754">
        <f t="shared" si="39"/>
        <v>0</v>
      </c>
      <c r="COP62" s="754">
        <f t="shared" si="39"/>
        <v>0</v>
      </c>
      <c r="COQ62" s="754">
        <f t="shared" si="39"/>
        <v>0</v>
      </c>
      <c r="COR62" s="754">
        <f t="shared" si="39"/>
        <v>0</v>
      </c>
      <c r="COS62" s="754">
        <f t="shared" si="39"/>
        <v>0</v>
      </c>
      <c r="COT62" s="754">
        <f t="shared" si="39"/>
        <v>0</v>
      </c>
      <c r="COU62" s="754">
        <f t="shared" si="39"/>
        <v>0</v>
      </c>
      <c r="COV62" s="754">
        <f t="shared" si="39"/>
        <v>0</v>
      </c>
      <c r="COW62" s="754">
        <f t="shared" si="39"/>
        <v>0</v>
      </c>
      <c r="COX62" s="754">
        <f t="shared" si="39"/>
        <v>0</v>
      </c>
      <c r="COY62" s="754">
        <f t="shared" si="39"/>
        <v>0</v>
      </c>
      <c r="COZ62" s="754">
        <f t="shared" si="39"/>
        <v>0</v>
      </c>
      <c r="CPA62" s="754">
        <f t="shared" si="39"/>
        <v>0</v>
      </c>
      <c r="CPB62" s="754">
        <f t="shared" si="39"/>
        <v>0</v>
      </c>
      <c r="CPC62" s="754">
        <f t="shared" si="39"/>
        <v>0</v>
      </c>
      <c r="CPD62" s="754">
        <f t="shared" si="39"/>
        <v>0</v>
      </c>
      <c r="CPE62" s="754">
        <f t="shared" si="39"/>
        <v>0</v>
      </c>
      <c r="CPF62" s="754">
        <f t="shared" si="39"/>
        <v>0</v>
      </c>
      <c r="CPG62" s="754">
        <f t="shared" si="39"/>
        <v>0</v>
      </c>
      <c r="CPH62" s="754">
        <f t="shared" ref="CPH62:CRS62" si="40">CPH60*$C$62</f>
        <v>0</v>
      </c>
      <c r="CPI62" s="754">
        <f t="shared" si="40"/>
        <v>0</v>
      </c>
      <c r="CPJ62" s="754">
        <f t="shared" si="40"/>
        <v>0</v>
      </c>
      <c r="CPK62" s="754">
        <f t="shared" si="40"/>
        <v>0</v>
      </c>
      <c r="CPL62" s="754">
        <f t="shared" si="40"/>
        <v>0</v>
      </c>
      <c r="CPM62" s="754">
        <f t="shared" si="40"/>
        <v>0</v>
      </c>
      <c r="CPN62" s="754">
        <f t="shared" si="40"/>
        <v>0</v>
      </c>
      <c r="CPO62" s="754">
        <f t="shared" si="40"/>
        <v>0</v>
      </c>
      <c r="CPP62" s="754">
        <f t="shared" si="40"/>
        <v>0</v>
      </c>
      <c r="CPQ62" s="754">
        <f t="shared" si="40"/>
        <v>0</v>
      </c>
      <c r="CPR62" s="754">
        <f t="shared" si="40"/>
        <v>0</v>
      </c>
      <c r="CPS62" s="754">
        <f t="shared" si="40"/>
        <v>0</v>
      </c>
      <c r="CPT62" s="754">
        <f t="shared" si="40"/>
        <v>0</v>
      </c>
      <c r="CPU62" s="754">
        <f t="shared" si="40"/>
        <v>0</v>
      </c>
      <c r="CPV62" s="754">
        <f t="shared" si="40"/>
        <v>0</v>
      </c>
      <c r="CPW62" s="754">
        <f t="shared" si="40"/>
        <v>0</v>
      </c>
      <c r="CPX62" s="754">
        <f t="shared" si="40"/>
        <v>0</v>
      </c>
      <c r="CPY62" s="754">
        <f t="shared" si="40"/>
        <v>0</v>
      </c>
      <c r="CPZ62" s="754">
        <f t="shared" si="40"/>
        <v>0</v>
      </c>
      <c r="CQA62" s="754">
        <f t="shared" si="40"/>
        <v>0</v>
      </c>
      <c r="CQB62" s="754">
        <f t="shared" si="40"/>
        <v>0</v>
      </c>
      <c r="CQC62" s="754">
        <f t="shared" si="40"/>
        <v>0</v>
      </c>
      <c r="CQD62" s="754">
        <f t="shared" si="40"/>
        <v>0</v>
      </c>
      <c r="CQE62" s="754">
        <f t="shared" si="40"/>
        <v>0</v>
      </c>
      <c r="CQF62" s="754">
        <f t="shared" si="40"/>
        <v>0</v>
      </c>
      <c r="CQG62" s="754">
        <f t="shared" si="40"/>
        <v>0</v>
      </c>
      <c r="CQH62" s="754">
        <f t="shared" si="40"/>
        <v>0</v>
      </c>
      <c r="CQI62" s="754">
        <f t="shared" si="40"/>
        <v>0</v>
      </c>
      <c r="CQJ62" s="754">
        <f t="shared" si="40"/>
        <v>0</v>
      </c>
      <c r="CQK62" s="754">
        <f t="shared" si="40"/>
        <v>0</v>
      </c>
      <c r="CQL62" s="754">
        <f t="shared" si="40"/>
        <v>0</v>
      </c>
      <c r="CQM62" s="754">
        <f t="shared" si="40"/>
        <v>0</v>
      </c>
      <c r="CQN62" s="754">
        <f t="shared" si="40"/>
        <v>0</v>
      </c>
      <c r="CQO62" s="754">
        <f t="shared" si="40"/>
        <v>0</v>
      </c>
      <c r="CQP62" s="754">
        <f t="shared" si="40"/>
        <v>0</v>
      </c>
      <c r="CQQ62" s="754">
        <f t="shared" si="40"/>
        <v>0</v>
      </c>
      <c r="CQR62" s="754">
        <f t="shared" si="40"/>
        <v>0</v>
      </c>
      <c r="CQS62" s="754">
        <f t="shared" si="40"/>
        <v>0</v>
      </c>
      <c r="CQT62" s="754">
        <f t="shared" si="40"/>
        <v>0</v>
      </c>
      <c r="CQU62" s="754">
        <f t="shared" si="40"/>
        <v>0</v>
      </c>
      <c r="CQV62" s="754">
        <f t="shared" si="40"/>
        <v>0</v>
      </c>
      <c r="CQW62" s="754">
        <f t="shared" si="40"/>
        <v>0</v>
      </c>
      <c r="CQX62" s="754">
        <f t="shared" si="40"/>
        <v>0</v>
      </c>
      <c r="CQY62" s="754">
        <f t="shared" si="40"/>
        <v>0</v>
      </c>
      <c r="CQZ62" s="754">
        <f t="shared" si="40"/>
        <v>0</v>
      </c>
      <c r="CRA62" s="754">
        <f t="shared" si="40"/>
        <v>0</v>
      </c>
      <c r="CRB62" s="754">
        <f t="shared" si="40"/>
        <v>0</v>
      </c>
      <c r="CRC62" s="754">
        <f t="shared" si="40"/>
        <v>0</v>
      </c>
      <c r="CRD62" s="754">
        <f t="shared" si="40"/>
        <v>0</v>
      </c>
      <c r="CRE62" s="754">
        <f t="shared" si="40"/>
        <v>0</v>
      </c>
      <c r="CRF62" s="754">
        <f t="shared" si="40"/>
        <v>0</v>
      </c>
      <c r="CRG62" s="754">
        <f t="shared" si="40"/>
        <v>0</v>
      </c>
      <c r="CRH62" s="754">
        <f t="shared" si="40"/>
        <v>0</v>
      </c>
      <c r="CRI62" s="754">
        <f t="shared" si="40"/>
        <v>0</v>
      </c>
      <c r="CRJ62" s="754">
        <f t="shared" si="40"/>
        <v>0</v>
      </c>
      <c r="CRK62" s="754">
        <f t="shared" si="40"/>
        <v>0</v>
      </c>
      <c r="CRL62" s="754">
        <f t="shared" si="40"/>
        <v>0</v>
      </c>
      <c r="CRM62" s="754">
        <f t="shared" si="40"/>
        <v>0</v>
      </c>
      <c r="CRN62" s="754">
        <f t="shared" si="40"/>
        <v>0</v>
      </c>
      <c r="CRO62" s="754">
        <f t="shared" si="40"/>
        <v>0</v>
      </c>
      <c r="CRP62" s="754">
        <f t="shared" si="40"/>
        <v>0</v>
      </c>
      <c r="CRQ62" s="754">
        <f t="shared" si="40"/>
        <v>0</v>
      </c>
      <c r="CRR62" s="754">
        <f t="shared" si="40"/>
        <v>0</v>
      </c>
      <c r="CRS62" s="754">
        <f t="shared" si="40"/>
        <v>0</v>
      </c>
      <c r="CRT62" s="754">
        <f t="shared" ref="CRT62:CUE62" si="41">CRT60*$C$62</f>
        <v>0</v>
      </c>
      <c r="CRU62" s="754">
        <f t="shared" si="41"/>
        <v>0</v>
      </c>
      <c r="CRV62" s="754">
        <f t="shared" si="41"/>
        <v>0</v>
      </c>
      <c r="CRW62" s="754">
        <f t="shared" si="41"/>
        <v>0</v>
      </c>
      <c r="CRX62" s="754">
        <f t="shared" si="41"/>
        <v>0</v>
      </c>
      <c r="CRY62" s="754">
        <f t="shared" si="41"/>
        <v>0</v>
      </c>
      <c r="CRZ62" s="754">
        <f t="shared" si="41"/>
        <v>0</v>
      </c>
      <c r="CSA62" s="754">
        <f t="shared" si="41"/>
        <v>0</v>
      </c>
      <c r="CSB62" s="754">
        <f t="shared" si="41"/>
        <v>0</v>
      </c>
      <c r="CSC62" s="754">
        <f t="shared" si="41"/>
        <v>0</v>
      </c>
      <c r="CSD62" s="754">
        <f t="shared" si="41"/>
        <v>0</v>
      </c>
      <c r="CSE62" s="754">
        <f t="shared" si="41"/>
        <v>0</v>
      </c>
      <c r="CSF62" s="754">
        <f t="shared" si="41"/>
        <v>0</v>
      </c>
      <c r="CSG62" s="754">
        <f t="shared" si="41"/>
        <v>0</v>
      </c>
      <c r="CSH62" s="754">
        <f t="shared" si="41"/>
        <v>0</v>
      </c>
      <c r="CSI62" s="754">
        <f t="shared" si="41"/>
        <v>0</v>
      </c>
      <c r="CSJ62" s="754">
        <f t="shared" si="41"/>
        <v>0</v>
      </c>
      <c r="CSK62" s="754">
        <f t="shared" si="41"/>
        <v>0</v>
      </c>
      <c r="CSL62" s="754">
        <f t="shared" si="41"/>
        <v>0</v>
      </c>
      <c r="CSM62" s="754">
        <f t="shared" si="41"/>
        <v>0</v>
      </c>
      <c r="CSN62" s="754">
        <f t="shared" si="41"/>
        <v>0</v>
      </c>
      <c r="CSO62" s="754">
        <f t="shared" si="41"/>
        <v>0</v>
      </c>
      <c r="CSP62" s="754">
        <f t="shared" si="41"/>
        <v>0</v>
      </c>
      <c r="CSQ62" s="754">
        <f t="shared" si="41"/>
        <v>0</v>
      </c>
      <c r="CSR62" s="754">
        <f t="shared" si="41"/>
        <v>0</v>
      </c>
      <c r="CSS62" s="754">
        <f t="shared" si="41"/>
        <v>0</v>
      </c>
      <c r="CST62" s="754">
        <f t="shared" si="41"/>
        <v>0</v>
      </c>
      <c r="CSU62" s="754">
        <f t="shared" si="41"/>
        <v>0</v>
      </c>
      <c r="CSV62" s="754">
        <f t="shared" si="41"/>
        <v>0</v>
      </c>
      <c r="CSW62" s="754">
        <f t="shared" si="41"/>
        <v>0</v>
      </c>
      <c r="CSX62" s="754">
        <f t="shared" si="41"/>
        <v>0</v>
      </c>
      <c r="CSY62" s="754">
        <f t="shared" si="41"/>
        <v>0</v>
      </c>
      <c r="CSZ62" s="754">
        <f t="shared" si="41"/>
        <v>0</v>
      </c>
      <c r="CTA62" s="754">
        <f t="shared" si="41"/>
        <v>0</v>
      </c>
      <c r="CTB62" s="754">
        <f t="shared" si="41"/>
        <v>0</v>
      </c>
      <c r="CTC62" s="754">
        <f t="shared" si="41"/>
        <v>0</v>
      </c>
      <c r="CTD62" s="754">
        <f t="shared" si="41"/>
        <v>0</v>
      </c>
      <c r="CTE62" s="754">
        <f t="shared" si="41"/>
        <v>0</v>
      </c>
      <c r="CTF62" s="754">
        <f t="shared" si="41"/>
        <v>0</v>
      </c>
      <c r="CTG62" s="754">
        <f t="shared" si="41"/>
        <v>0</v>
      </c>
      <c r="CTH62" s="754">
        <f t="shared" si="41"/>
        <v>0</v>
      </c>
      <c r="CTI62" s="754">
        <f t="shared" si="41"/>
        <v>0</v>
      </c>
      <c r="CTJ62" s="754">
        <f t="shared" si="41"/>
        <v>0</v>
      </c>
      <c r="CTK62" s="754">
        <f t="shared" si="41"/>
        <v>0</v>
      </c>
      <c r="CTL62" s="754">
        <f t="shared" si="41"/>
        <v>0</v>
      </c>
      <c r="CTM62" s="754">
        <f t="shared" si="41"/>
        <v>0</v>
      </c>
      <c r="CTN62" s="754">
        <f t="shared" si="41"/>
        <v>0</v>
      </c>
      <c r="CTO62" s="754">
        <f t="shared" si="41"/>
        <v>0</v>
      </c>
      <c r="CTP62" s="754">
        <f t="shared" si="41"/>
        <v>0</v>
      </c>
      <c r="CTQ62" s="754">
        <f t="shared" si="41"/>
        <v>0</v>
      </c>
      <c r="CTR62" s="754">
        <f t="shared" si="41"/>
        <v>0</v>
      </c>
      <c r="CTS62" s="754">
        <f t="shared" si="41"/>
        <v>0</v>
      </c>
      <c r="CTT62" s="754">
        <f t="shared" si="41"/>
        <v>0</v>
      </c>
      <c r="CTU62" s="754">
        <f t="shared" si="41"/>
        <v>0</v>
      </c>
      <c r="CTV62" s="754">
        <f t="shared" si="41"/>
        <v>0</v>
      </c>
      <c r="CTW62" s="754">
        <f t="shared" si="41"/>
        <v>0</v>
      </c>
      <c r="CTX62" s="754">
        <f t="shared" si="41"/>
        <v>0</v>
      </c>
      <c r="CTY62" s="754">
        <f t="shared" si="41"/>
        <v>0</v>
      </c>
      <c r="CTZ62" s="754">
        <f t="shared" si="41"/>
        <v>0</v>
      </c>
      <c r="CUA62" s="754">
        <f t="shared" si="41"/>
        <v>0</v>
      </c>
      <c r="CUB62" s="754">
        <f t="shared" si="41"/>
        <v>0</v>
      </c>
      <c r="CUC62" s="754">
        <f t="shared" si="41"/>
        <v>0</v>
      </c>
      <c r="CUD62" s="754">
        <f t="shared" si="41"/>
        <v>0</v>
      </c>
      <c r="CUE62" s="754">
        <f t="shared" si="41"/>
        <v>0</v>
      </c>
      <c r="CUF62" s="754">
        <f t="shared" ref="CUF62:CWQ62" si="42">CUF60*$C$62</f>
        <v>0</v>
      </c>
      <c r="CUG62" s="754">
        <f t="shared" si="42"/>
        <v>0</v>
      </c>
      <c r="CUH62" s="754">
        <f t="shared" si="42"/>
        <v>0</v>
      </c>
      <c r="CUI62" s="754">
        <f t="shared" si="42"/>
        <v>0</v>
      </c>
      <c r="CUJ62" s="754">
        <f t="shared" si="42"/>
        <v>0</v>
      </c>
      <c r="CUK62" s="754">
        <f t="shared" si="42"/>
        <v>0</v>
      </c>
      <c r="CUL62" s="754">
        <f t="shared" si="42"/>
        <v>0</v>
      </c>
      <c r="CUM62" s="754">
        <f t="shared" si="42"/>
        <v>0</v>
      </c>
      <c r="CUN62" s="754">
        <f t="shared" si="42"/>
        <v>0</v>
      </c>
      <c r="CUO62" s="754">
        <f t="shared" si="42"/>
        <v>0</v>
      </c>
      <c r="CUP62" s="754">
        <f t="shared" si="42"/>
        <v>0</v>
      </c>
      <c r="CUQ62" s="754">
        <f t="shared" si="42"/>
        <v>0</v>
      </c>
      <c r="CUR62" s="754">
        <f t="shared" si="42"/>
        <v>0</v>
      </c>
      <c r="CUS62" s="754">
        <f t="shared" si="42"/>
        <v>0</v>
      </c>
      <c r="CUT62" s="754">
        <f t="shared" si="42"/>
        <v>0</v>
      </c>
      <c r="CUU62" s="754">
        <f t="shared" si="42"/>
        <v>0</v>
      </c>
      <c r="CUV62" s="754">
        <f t="shared" si="42"/>
        <v>0</v>
      </c>
      <c r="CUW62" s="754">
        <f t="shared" si="42"/>
        <v>0</v>
      </c>
      <c r="CUX62" s="754">
        <f t="shared" si="42"/>
        <v>0</v>
      </c>
      <c r="CUY62" s="754">
        <f t="shared" si="42"/>
        <v>0</v>
      </c>
      <c r="CUZ62" s="754">
        <f t="shared" si="42"/>
        <v>0</v>
      </c>
      <c r="CVA62" s="754">
        <f t="shared" si="42"/>
        <v>0</v>
      </c>
      <c r="CVB62" s="754">
        <f t="shared" si="42"/>
        <v>0</v>
      </c>
      <c r="CVC62" s="754">
        <f t="shared" si="42"/>
        <v>0</v>
      </c>
      <c r="CVD62" s="754">
        <f t="shared" si="42"/>
        <v>0</v>
      </c>
      <c r="CVE62" s="754">
        <f t="shared" si="42"/>
        <v>0</v>
      </c>
      <c r="CVF62" s="754">
        <f t="shared" si="42"/>
        <v>0</v>
      </c>
      <c r="CVG62" s="754">
        <f t="shared" si="42"/>
        <v>0</v>
      </c>
      <c r="CVH62" s="754">
        <f t="shared" si="42"/>
        <v>0</v>
      </c>
      <c r="CVI62" s="754">
        <f t="shared" si="42"/>
        <v>0</v>
      </c>
      <c r="CVJ62" s="754">
        <f t="shared" si="42"/>
        <v>0</v>
      </c>
      <c r="CVK62" s="754">
        <f t="shared" si="42"/>
        <v>0</v>
      </c>
      <c r="CVL62" s="754">
        <f t="shared" si="42"/>
        <v>0</v>
      </c>
      <c r="CVM62" s="754">
        <f t="shared" si="42"/>
        <v>0</v>
      </c>
      <c r="CVN62" s="754">
        <f t="shared" si="42"/>
        <v>0</v>
      </c>
      <c r="CVO62" s="754">
        <f t="shared" si="42"/>
        <v>0</v>
      </c>
      <c r="CVP62" s="754">
        <f t="shared" si="42"/>
        <v>0</v>
      </c>
      <c r="CVQ62" s="754">
        <f t="shared" si="42"/>
        <v>0</v>
      </c>
      <c r="CVR62" s="754">
        <f t="shared" si="42"/>
        <v>0</v>
      </c>
      <c r="CVS62" s="754">
        <f t="shared" si="42"/>
        <v>0</v>
      </c>
      <c r="CVT62" s="754">
        <f t="shared" si="42"/>
        <v>0</v>
      </c>
      <c r="CVU62" s="754">
        <f t="shared" si="42"/>
        <v>0</v>
      </c>
      <c r="CVV62" s="754">
        <f t="shared" si="42"/>
        <v>0</v>
      </c>
      <c r="CVW62" s="754">
        <f t="shared" si="42"/>
        <v>0</v>
      </c>
      <c r="CVX62" s="754">
        <f t="shared" si="42"/>
        <v>0</v>
      </c>
      <c r="CVY62" s="754">
        <f t="shared" si="42"/>
        <v>0</v>
      </c>
      <c r="CVZ62" s="754">
        <f t="shared" si="42"/>
        <v>0</v>
      </c>
      <c r="CWA62" s="754">
        <f t="shared" si="42"/>
        <v>0</v>
      </c>
      <c r="CWB62" s="754">
        <f t="shared" si="42"/>
        <v>0</v>
      </c>
      <c r="CWC62" s="754">
        <f t="shared" si="42"/>
        <v>0</v>
      </c>
      <c r="CWD62" s="754">
        <f t="shared" si="42"/>
        <v>0</v>
      </c>
      <c r="CWE62" s="754">
        <f t="shared" si="42"/>
        <v>0</v>
      </c>
      <c r="CWF62" s="754">
        <f t="shared" si="42"/>
        <v>0</v>
      </c>
      <c r="CWG62" s="754">
        <f t="shared" si="42"/>
        <v>0</v>
      </c>
      <c r="CWH62" s="754">
        <f t="shared" si="42"/>
        <v>0</v>
      </c>
      <c r="CWI62" s="754">
        <f t="shared" si="42"/>
        <v>0</v>
      </c>
      <c r="CWJ62" s="754">
        <f t="shared" si="42"/>
        <v>0</v>
      </c>
      <c r="CWK62" s="754">
        <f t="shared" si="42"/>
        <v>0</v>
      </c>
      <c r="CWL62" s="754">
        <f t="shared" si="42"/>
        <v>0</v>
      </c>
      <c r="CWM62" s="754">
        <f t="shared" si="42"/>
        <v>0</v>
      </c>
      <c r="CWN62" s="754">
        <f t="shared" si="42"/>
        <v>0</v>
      </c>
      <c r="CWO62" s="754">
        <f t="shared" si="42"/>
        <v>0</v>
      </c>
      <c r="CWP62" s="754">
        <f t="shared" si="42"/>
        <v>0</v>
      </c>
      <c r="CWQ62" s="754">
        <f t="shared" si="42"/>
        <v>0</v>
      </c>
      <c r="CWR62" s="754">
        <f t="shared" ref="CWR62:CZC62" si="43">CWR60*$C$62</f>
        <v>0</v>
      </c>
      <c r="CWS62" s="754">
        <f t="shared" si="43"/>
        <v>0</v>
      </c>
      <c r="CWT62" s="754">
        <f t="shared" si="43"/>
        <v>0</v>
      </c>
      <c r="CWU62" s="754">
        <f t="shared" si="43"/>
        <v>0</v>
      </c>
      <c r="CWV62" s="754">
        <f t="shared" si="43"/>
        <v>0</v>
      </c>
      <c r="CWW62" s="754">
        <f t="shared" si="43"/>
        <v>0</v>
      </c>
      <c r="CWX62" s="754">
        <f t="shared" si="43"/>
        <v>0</v>
      </c>
      <c r="CWY62" s="754">
        <f t="shared" si="43"/>
        <v>0</v>
      </c>
      <c r="CWZ62" s="754">
        <f t="shared" si="43"/>
        <v>0</v>
      </c>
      <c r="CXA62" s="754">
        <f t="shared" si="43"/>
        <v>0</v>
      </c>
      <c r="CXB62" s="754">
        <f t="shared" si="43"/>
        <v>0</v>
      </c>
      <c r="CXC62" s="754">
        <f t="shared" si="43"/>
        <v>0</v>
      </c>
      <c r="CXD62" s="754">
        <f t="shared" si="43"/>
        <v>0</v>
      </c>
      <c r="CXE62" s="754">
        <f t="shared" si="43"/>
        <v>0</v>
      </c>
      <c r="CXF62" s="754">
        <f t="shared" si="43"/>
        <v>0</v>
      </c>
      <c r="CXG62" s="754">
        <f t="shared" si="43"/>
        <v>0</v>
      </c>
      <c r="CXH62" s="754">
        <f t="shared" si="43"/>
        <v>0</v>
      </c>
      <c r="CXI62" s="754">
        <f t="shared" si="43"/>
        <v>0</v>
      </c>
      <c r="CXJ62" s="754">
        <f t="shared" si="43"/>
        <v>0</v>
      </c>
      <c r="CXK62" s="754">
        <f t="shared" si="43"/>
        <v>0</v>
      </c>
      <c r="CXL62" s="754">
        <f t="shared" si="43"/>
        <v>0</v>
      </c>
      <c r="CXM62" s="754">
        <f t="shared" si="43"/>
        <v>0</v>
      </c>
      <c r="CXN62" s="754">
        <f t="shared" si="43"/>
        <v>0</v>
      </c>
      <c r="CXO62" s="754">
        <f t="shared" si="43"/>
        <v>0</v>
      </c>
      <c r="CXP62" s="754">
        <f t="shared" si="43"/>
        <v>0</v>
      </c>
      <c r="CXQ62" s="754">
        <f t="shared" si="43"/>
        <v>0</v>
      </c>
      <c r="CXR62" s="754">
        <f t="shared" si="43"/>
        <v>0</v>
      </c>
      <c r="CXS62" s="754">
        <f t="shared" si="43"/>
        <v>0</v>
      </c>
      <c r="CXT62" s="754">
        <f t="shared" si="43"/>
        <v>0</v>
      </c>
      <c r="CXU62" s="754">
        <f t="shared" si="43"/>
        <v>0</v>
      </c>
      <c r="CXV62" s="754">
        <f t="shared" si="43"/>
        <v>0</v>
      </c>
      <c r="CXW62" s="754">
        <f t="shared" si="43"/>
        <v>0</v>
      </c>
      <c r="CXX62" s="754">
        <f t="shared" si="43"/>
        <v>0</v>
      </c>
      <c r="CXY62" s="754">
        <f t="shared" si="43"/>
        <v>0</v>
      </c>
      <c r="CXZ62" s="754">
        <f t="shared" si="43"/>
        <v>0</v>
      </c>
      <c r="CYA62" s="754">
        <f t="shared" si="43"/>
        <v>0</v>
      </c>
      <c r="CYB62" s="754">
        <f t="shared" si="43"/>
        <v>0</v>
      </c>
      <c r="CYC62" s="754">
        <f t="shared" si="43"/>
        <v>0</v>
      </c>
      <c r="CYD62" s="754">
        <f t="shared" si="43"/>
        <v>0</v>
      </c>
      <c r="CYE62" s="754">
        <f t="shared" si="43"/>
        <v>0</v>
      </c>
      <c r="CYF62" s="754">
        <f t="shared" si="43"/>
        <v>0</v>
      </c>
      <c r="CYG62" s="754">
        <f t="shared" si="43"/>
        <v>0</v>
      </c>
      <c r="CYH62" s="754">
        <f t="shared" si="43"/>
        <v>0</v>
      </c>
      <c r="CYI62" s="754">
        <f t="shared" si="43"/>
        <v>0</v>
      </c>
      <c r="CYJ62" s="754">
        <f t="shared" si="43"/>
        <v>0</v>
      </c>
      <c r="CYK62" s="754">
        <f t="shared" si="43"/>
        <v>0</v>
      </c>
      <c r="CYL62" s="754">
        <f t="shared" si="43"/>
        <v>0</v>
      </c>
      <c r="CYM62" s="754">
        <f t="shared" si="43"/>
        <v>0</v>
      </c>
      <c r="CYN62" s="754">
        <f t="shared" si="43"/>
        <v>0</v>
      </c>
      <c r="CYO62" s="754">
        <f t="shared" si="43"/>
        <v>0</v>
      </c>
      <c r="CYP62" s="754">
        <f t="shared" si="43"/>
        <v>0</v>
      </c>
      <c r="CYQ62" s="754">
        <f t="shared" si="43"/>
        <v>0</v>
      </c>
      <c r="CYR62" s="754">
        <f t="shared" si="43"/>
        <v>0</v>
      </c>
      <c r="CYS62" s="754">
        <f t="shared" si="43"/>
        <v>0</v>
      </c>
      <c r="CYT62" s="754">
        <f t="shared" si="43"/>
        <v>0</v>
      </c>
      <c r="CYU62" s="754">
        <f t="shared" si="43"/>
        <v>0</v>
      </c>
      <c r="CYV62" s="754">
        <f t="shared" si="43"/>
        <v>0</v>
      </c>
      <c r="CYW62" s="754">
        <f t="shared" si="43"/>
        <v>0</v>
      </c>
      <c r="CYX62" s="754">
        <f t="shared" si="43"/>
        <v>0</v>
      </c>
      <c r="CYY62" s="754">
        <f t="shared" si="43"/>
        <v>0</v>
      </c>
      <c r="CYZ62" s="754">
        <f t="shared" si="43"/>
        <v>0</v>
      </c>
      <c r="CZA62" s="754">
        <f t="shared" si="43"/>
        <v>0</v>
      </c>
      <c r="CZB62" s="754">
        <f t="shared" si="43"/>
        <v>0</v>
      </c>
      <c r="CZC62" s="754">
        <f t="shared" si="43"/>
        <v>0</v>
      </c>
      <c r="CZD62" s="754">
        <f t="shared" ref="CZD62:DBO62" si="44">CZD60*$C$62</f>
        <v>0</v>
      </c>
      <c r="CZE62" s="754">
        <f t="shared" si="44"/>
        <v>0</v>
      </c>
      <c r="CZF62" s="754">
        <f t="shared" si="44"/>
        <v>0</v>
      </c>
      <c r="CZG62" s="754">
        <f t="shared" si="44"/>
        <v>0</v>
      </c>
      <c r="CZH62" s="754">
        <f t="shared" si="44"/>
        <v>0</v>
      </c>
      <c r="CZI62" s="754">
        <f t="shared" si="44"/>
        <v>0</v>
      </c>
      <c r="CZJ62" s="754">
        <f t="shared" si="44"/>
        <v>0</v>
      </c>
      <c r="CZK62" s="754">
        <f t="shared" si="44"/>
        <v>0</v>
      </c>
      <c r="CZL62" s="754">
        <f t="shared" si="44"/>
        <v>0</v>
      </c>
      <c r="CZM62" s="754">
        <f t="shared" si="44"/>
        <v>0</v>
      </c>
      <c r="CZN62" s="754">
        <f t="shared" si="44"/>
        <v>0</v>
      </c>
      <c r="CZO62" s="754">
        <f t="shared" si="44"/>
        <v>0</v>
      </c>
      <c r="CZP62" s="754">
        <f t="shared" si="44"/>
        <v>0</v>
      </c>
      <c r="CZQ62" s="754">
        <f t="shared" si="44"/>
        <v>0</v>
      </c>
      <c r="CZR62" s="754">
        <f t="shared" si="44"/>
        <v>0</v>
      </c>
      <c r="CZS62" s="754">
        <f t="shared" si="44"/>
        <v>0</v>
      </c>
      <c r="CZT62" s="754">
        <f t="shared" si="44"/>
        <v>0</v>
      </c>
      <c r="CZU62" s="754">
        <f t="shared" si="44"/>
        <v>0</v>
      </c>
      <c r="CZV62" s="754">
        <f t="shared" si="44"/>
        <v>0</v>
      </c>
      <c r="CZW62" s="754">
        <f t="shared" si="44"/>
        <v>0</v>
      </c>
      <c r="CZX62" s="754">
        <f t="shared" si="44"/>
        <v>0</v>
      </c>
      <c r="CZY62" s="754">
        <f t="shared" si="44"/>
        <v>0</v>
      </c>
      <c r="CZZ62" s="754">
        <f t="shared" si="44"/>
        <v>0</v>
      </c>
      <c r="DAA62" s="754">
        <f t="shared" si="44"/>
        <v>0</v>
      </c>
      <c r="DAB62" s="754">
        <f t="shared" si="44"/>
        <v>0</v>
      </c>
      <c r="DAC62" s="754">
        <f t="shared" si="44"/>
        <v>0</v>
      </c>
      <c r="DAD62" s="754">
        <f t="shared" si="44"/>
        <v>0</v>
      </c>
      <c r="DAE62" s="754">
        <f t="shared" si="44"/>
        <v>0</v>
      </c>
      <c r="DAF62" s="754">
        <f t="shared" si="44"/>
        <v>0</v>
      </c>
      <c r="DAG62" s="754">
        <f t="shared" si="44"/>
        <v>0</v>
      </c>
      <c r="DAH62" s="754">
        <f t="shared" si="44"/>
        <v>0</v>
      </c>
      <c r="DAI62" s="754">
        <f t="shared" si="44"/>
        <v>0</v>
      </c>
      <c r="DAJ62" s="754">
        <f t="shared" si="44"/>
        <v>0</v>
      </c>
      <c r="DAK62" s="754">
        <f t="shared" si="44"/>
        <v>0</v>
      </c>
      <c r="DAL62" s="754">
        <f t="shared" si="44"/>
        <v>0</v>
      </c>
      <c r="DAM62" s="754">
        <f t="shared" si="44"/>
        <v>0</v>
      </c>
      <c r="DAN62" s="754">
        <f t="shared" si="44"/>
        <v>0</v>
      </c>
      <c r="DAO62" s="754">
        <f t="shared" si="44"/>
        <v>0</v>
      </c>
      <c r="DAP62" s="754">
        <f t="shared" si="44"/>
        <v>0</v>
      </c>
      <c r="DAQ62" s="754">
        <f t="shared" si="44"/>
        <v>0</v>
      </c>
      <c r="DAR62" s="754">
        <f t="shared" si="44"/>
        <v>0</v>
      </c>
      <c r="DAS62" s="754">
        <f t="shared" si="44"/>
        <v>0</v>
      </c>
      <c r="DAT62" s="754">
        <f t="shared" si="44"/>
        <v>0</v>
      </c>
      <c r="DAU62" s="754">
        <f t="shared" si="44"/>
        <v>0</v>
      </c>
      <c r="DAV62" s="754">
        <f t="shared" si="44"/>
        <v>0</v>
      </c>
      <c r="DAW62" s="754">
        <f t="shared" si="44"/>
        <v>0</v>
      </c>
      <c r="DAX62" s="754">
        <f t="shared" si="44"/>
        <v>0</v>
      </c>
      <c r="DAY62" s="754">
        <f t="shared" si="44"/>
        <v>0</v>
      </c>
      <c r="DAZ62" s="754">
        <f t="shared" si="44"/>
        <v>0</v>
      </c>
      <c r="DBA62" s="754">
        <f t="shared" si="44"/>
        <v>0</v>
      </c>
      <c r="DBB62" s="754">
        <f t="shared" si="44"/>
        <v>0</v>
      </c>
      <c r="DBC62" s="754">
        <f t="shared" si="44"/>
        <v>0</v>
      </c>
      <c r="DBD62" s="754">
        <f t="shared" si="44"/>
        <v>0</v>
      </c>
      <c r="DBE62" s="754">
        <f t="shared" si="44"/>
        <v>0</v>
      </c>
      <c r="DBF62" s="754">
        <f t="shared" si="44"/>
        <v>0</v>
      </c>
      <c r="DBG62" s="754">
        <f t="shared" si="44"/>
        <v>0</v>
      </c>
      <c r="DBH62" s="754">
        <f t="shared" si="44"/>
        <v>0</v>
      </c>
      <c r="DBI62" s="754">
        <f t="shared" si="44"/>
        <v>0</v>
      </c>
      <c r="DBJ62" s="754">
        <f t="shared" si="44"/>
        <v>0</v>
      </c>
      <c r="DBK62" s="754">
        <f t="shared" si="44"/>
        <v>0</v>
      </c>
      <c r="DBL62" s="754">
        <f t="shared" si="44"/>
        <v>0</v>
      </c>
      <c r="DBM62" s="754">
        <f t="shared" si="44"/>
        <v>0</v>
      </c>
      <c r="DBN62" s="754">
        <f t="shared" si="44"/>
        <v>0</v>
      </c>
      <c r="DBO62" s="754">
        <f t="shared" si="44"/>
        <v>0</v>
      </c>
      <c r="DBP62" s="754">
        <f t="shared" ref="DBP62:DEA62" si="45">DBP60*$C$62</f>
        <v>0</v>
      </c>
      <c r="DBQ62" s="754">
        <f t="shared" si="45"/>
        <v>0</v>
      </c>
      <c r="DBR62" s="754">
        <f t="shared" si="45"/>
        <v>0</v>
      </c>
      <c r="DBS62" s="754">
        <f t="shared" si="45"/>
        <v>0</v>
      </c>
      <c r="DBT62" s="754">
        <f t="shared" si="45"/>
        <v>0</v>
      </c>
      <c r="DBU62" s="754">
        <f t="shared" si="45"/>
        <v>0</v>
      </c>
      <c r="DBV62" s="754">
        <f t="shared" si="45"/>
        <v>0</v>
      </c>
      <c r="DBW62" s="754">
        <f t="shared" si="45"/>
        <v>0</v>
      </c>
      <c r="DBX62" s="754">
        <f t="shared" si="45"/>
        <v>0</v>
      </c>
      <c r="DBY62" s="754">
        <f t="shared" si="45"/>
        <v>0</v>
      </c>
      <c r="DBZ62" s="754">
        <f t="shared" si="45"/>
        <v>0</v>
      </c>
      <c r="DCA62" s="754">
        <f t="shared" si="45"/>
        <v>0</v>
      </c>
      <c r="DCB62" s="754">
        <f t="shared" si="45"/>
        <v>0</v>
      </c>
      <c r="DCC62" s="754">
        <f t="shared" si="45"/>
        <v>0</v>
      </c>
      <c r="DCD62" s="754">
        <f t="shared" si="45"/>
        <v>0</v>
      </c>
      <c r="DCE62" s="754">
        <f t="shared" si="45"/>
        <v>0</v>
      </c>
      <c r="DCF62" s="754">
        <f t="shared" si="45"/>
        <v>0</v>
      </c>
      <c r="DCG62" s="754">
        <f t="shared" si="45"/>
        <v>0</v>
      </c>
      <c r="DCH62" s="754">
        <f t="shared" si="45"/>
        <v>0</v>
      </c>
      <c r="DCI62" s="754">
        <f t="shared" si="45"/>
        <v>0</v>
      </c>
      <c r="DCJ62" s="754">
        <f t="shared" si="45"/>
        <v>0</v>
      </c>
      <c r="DCK62" s="754">
        <f t="shared" si="45"/>
        <v>0</v>
      </c>
      <c r="DCL62" s="754">
        <f t="shared" si="45"/>
        <v>0</v>
      </c>
      <c r="DCM62" s="754">
        <f t="shared" si="45"/>
        <v>0</v>
      </c>
      <c r="DCN62" s="754">
        <f t="shared" si="45"/>
        <v>0</v>
      </c>
      <c r="DCO62" s="754">
        <f t="shared" si="45"/>
        <v>0</v>
      </c>
      <c r="DCP62" s="754">
        <f t="shared" si="45"/>
        <v>0</v>
      </c>
      <c r="DCQ62" s="754">
        <f t="shared" si="45"/>
        <v>0</v>
      </c>
      <c r="DCR62" s="754">
        <f t="shared" si="45"/>
        <v>0</v>
      </c>
      <c r="DCS62" s="754">
        <f t="shared" si="45"/>
        <v>0</v>
      </c>
      <c r="DCT62" s="754">
        <f t="shared" si="45"/>
        <v>0</v>
      </c>
      <c r="DCU62" s="754">
        <f t="shared" si="45"/>
        <v>0</v>
      </c>
      <c r="DCV62" s="754">
        <f t="shared" si="45"/>
        <v>0</v>
      </c>
      <c r="DCW62" s="754">
        <f t="shared" si="45"/>
        <v>0</v>
      </c>
      <c r="DCX62" s="754">
        <f t="shared" si="45"/>
        <v>0</v>
      </c>
      <c r="DCY62" s="754">
        <f t="shared" si="45"/>
        <v>0</v>
      </c>
      <c r="DCZ62" s="754">
        <f t="shared" si="45"/>
        <v>0</v>
      </c>
      <c r="DDA62" s="754">
        <f t="shared" si="45"/>
        <v>0</v>
      </c>
      <c r="DDB62" s="754">
        <f t="shared" si="45"/>
        <v>0</v>
      </c>
      <c r="DDC62" s="754">
        <f t="shared" si="45"/>
        <v>0</v>
      </c>
      <c r="DDD62" s="754">
        <f t="shared" si="45"/>
        <v>0</v>
      </c>
      <c r="DDE62" s="754">
        <f t="shared" si="45"/>
        <v>0</v>
      </c>
      <c r="DDF62" s="754">
        <f t="shared" si="45"/>
        <v>0</v>
      </c>
      <c r="DDG62" s="754">
        <f t="shared" si="45"/>
        <v>0</v>
      </c>
      <c r="DDH62" s="754">
        <f t="shared" si="45"/>
        <v>0</v>
      </c>
      <c r="DDI62" s="754">
        <f t="shared" si="45"/>
        <v>0</v>
      </c>
      <c r="DDJ62" s="754">
        <f t="shared" si="45"/>
        <v>0</v>
      </c>
      <c r="DDK62" s="754">
        <f t="shared" si="45"/>
        <v>0</v>
      </c>
      <c r="DDL62" s="754">
        <f t="shared" si="45"/>
        <v>0</v>
      </c>
      <c r="DDM62" s="754">
        <f t="shared" si="45"/>
        <v>0</v>
      </c>
      <c r="DDN62" s="754">
        <f t="shared" si="45"/>
        <v>0</v>
      </c>
      <c r="DDO62" s="754">
        <f t="shared" si="45"/>
        <v>0</v>
      </c>
      <c r="DDP62" s="754">
        <f t="shared" si="45"/>
        <v>0</v>
      </c>
      <c r="DDQ62" s="754">
        <f t="shared" si="45"/>
        <v>0</v>
      </c>
      <c r="DDR62" s="754">
        <f t="shared" si="45"/>
        <v>0</v>
      </c>
      <c r="DDS62" s="754">
        <f t="shared" si="45"/>
        <v>0</v>
      </c>
      <c r="DDT62" s="754">
        <f t="shared" si="45"/>
        <v>0</v>
      </c>
      <c r="DDU62" s="754">
        <f t="shared" si="45"/>
        <v>0</v>
      </c>
      <c r="DDV62" s="754">
        <f t="shared" si="45"/>
        <v>0</v>
      </c>
      <c r="DDW62" s="754">
        <f t="shared" si="45"/>
        <v>0</v>
      </c>
      <c r="DDX62" s="754">
        <f t="shared" si="45"/>
        <v>0</v>
      </c>
      <c r="DDY62" s="754">
        <f t="shared" si="45"/>
        <v>0</v>
      </c>
      <c r="DDZ62" s="754">
        <f t="shared" si="45"/>
        <v>0</v>
      </c>
      <c r="DEA62" s="754">
        <f t="shared" si="45"/>
        <v>0</v>
      </c>
      <c r="DEB62" s="754">
        <f t="shared" ref="DEB62:DGM62" si="46">DEB60*$C$62</f>
        <v>0</v>
      </c>
      <c r="DEC62" s="754">
        <f t="shared" si="46"/>
        <v>0</v>
      </c>
      <c r="DED62" s="754">
        <f t="shared" si="46"/>
        <v>0</v>
      </c>
      <c r="DEE62" s="754">
        <f t="shared" si="46"/>
        <v>0</v>
      </c>
      <c r="DEF62" s="754">
        <f t="shared" si="46"/>
        <v>0</v>
      </c>
      <c r="DEG62" s="754">
        <f t="shared" si="46"/>
        <v>0</v>
      </c>
      <c r="DEH62" s="754">
        <f t="shared" si="46"/>
        <v>0</v>
      </c>
      <c r="DEI62" s="754">
        <f t="shared" si="46"/>
        <v>0</v>
      </c>
      <c r="DEJ62" s="754">
        <f t="shared" si="46"/>
        <v>0</v>
      </c>
      <c r="DEK62" s="754">
        <f t="shared" si="46"/>
        <v>0</v>
      </c>
      <c r="DEL62" s="754">
        <f t="shared" si="46"/>
        <v>0</v>
      </c>
      <c r="DEM62" s="754">
        <f t="shared" si="46"/>
        <v>0</v>
      </c>
      <c r="DEN62" s="754">
        <f t="shared" si="46"/>
        <v>0</v>
      </c>
      <c r="DEO62" s="754">
        <f t="shared" si="46"/>
        <v>0</v>
      </c>
      <c r="DEP62" s="754">
        <f t="shared" si="46"/>
        <v>0</v>
      </c>
      <c r="DEQ62" s="754">
        <f t="shared" si="46"/>
        <v>0</v>
      </c>
      <c r="DER62" s="754">
        <f t="shared" si="46"/>
        <v>0</v>
      </c>
      <c r="DES62" s="754">
        <f t="shared" si="46"/>
        <v>0</v>
      </c>
      <c r="DET62" s="754">
        <f t="shared" si="46"/>
        <v>0</v>
      </c>
      <c r="DEU62" s="754">
        <f t="shared" si="46"/>
        <v>0</v>
      </c>
      <c r="DEV62" s="754">
        <f t="shared" si="46"/>
        <v>0</v>
      </c>
      <c r="DEW62" s="754">
        <f t="shared" si="46"/>
        <v>0</v>
      </c>
      <c r="DEX62" s="754">
        <f t="shared" si="46"/>
        <v>0</v>
      </c>
      <c r="DEY62" s="754">
        <f t="shared" si="46"/>
        <v>0</v>
      </c>
      <c r="DEZ62" s="754">
        <f t="shared" si="46"/>
        <v>0</v>
      </c>
      <c r="DFA62" s="754">
        <f t="shared" si="46"/>
        <v>0</v>
      </c>
      <c r="DFB62" s="754">
        <f t="shared" si="46"/>
        <v>0</v>
      </c>
      <c r="DFC62" s="754">
        <f t="shared" si="46"/>
        <v>0</v>
      </c>
      <c r="DFD62" s="754">
        <f t="shared" si="46"/>
        <v>0</v>
      </c>
      <c r="DFE62" s="754">
        <f t="shared" si="46"/>
        <v>0</v>
      </c>
      <c r="DFF62" s="754">
        <f t="shared" si="46"/>
        <v>0</v>
      </c>
      <c r="DFG62" s="754">
        <f t="shared" si="46"/>
        <v>0</v>
      </c>
      <c r="DFH62" s="754">
        <f t="shared" si="46"/>
        <v>0</v>
      </c>
      <c r="DFI62" s="754">
        <f t="shared" si="46"/>
        <v>0</v>
      </c>
      <c r="DFJ62" s="754">
        <f t="shared" si="46"/>
        <v>0</v>
      </c>
      <c r="DFK62" s="754">
        <f t="shared" si="46"/>
        <v>0</v>
      </c>
      <c r="DFL62" s="754">
        <f t="shared" si="46"/>
        <v>0</v>
      </c>
      <c r="DFM62" s="754">
        <f t="shared" si="46"/>
        <v>0</v>
      </c>
      <c r="DFN62" s="754">
        <f t="shared" si="46"/>
        <v>0</v>
      </c>
      <c r="DFO62" s="754">
        <f t="shared" si="46"/>
        <v>0</v>
      </c>
      <c r="DFP62" s="754">
        <f t="shared" si="46"/>
        <v>0</v>
      </c>
      <c r="DFQ62" s="754">
        <f t="shared" si="46"/>
        <v>0</v>
      </c>
      <c r="DFR62" s="754">
        <f t="shared" si="46"/>
        <v>0</v>
      </c>
      <c r="DFS62" s="754">
        <f t="shared" si="46"/>
        <v>0</v>
      </c>
      <c r="DFT62" s="754">
        <f t="shared" si="46"/>
        <v>0</v>
      </c>
      <c r="DFU62" s="754">
        <f t="shared" si="46"/>
        <v>0</v>
      </c>
      <c r="DFV62" s="754">
        <f t="shared" si="46"/>
        <v>0</v>
      </c>
      <c r="DFW62" s="754">
        <f t="shared" si="46"/>
        <v>0</v>
      </c>
      <c r="DFX62" s="754">
        <f t="shared" si="46"/>
        <v>0</v>
      </c>
      <c r="DFY62" s="754">
        <f t="shared" si="46"/>
        <v>0</v>
      </c>
      <c r="DFZ62" s="754">
        <f t="shared" si="46"/>
        <v>0</v>
      </c>
      <c r="DGA62" s="754">
        <f t="shared" si="46"/>
        <v>0</v>
      </c>
      <c r="DGB62" s="754">
        <f t="shared" si="46"/>
        <v>0</v>
      </c>
      <c r="DGC62" s="754">
        <f t="shared" si="46"/>
        <v>0</v>
      </c>
      <c r="DGD62" s="754">
        <f t="shared" si="46"/>
        <v>0</v>
      </c>
      <c r="DGE62" s="754">
        <f t="shared" si="46"/>
        <v>0</v>
      </c>
      <c r="DGF62" s="754">
        <f t="shared" si="46"/>
        <v>0</v>
      </c>
      <c r="DGG62" s="754">
        <f t="shared" si="46"/>
        <v>0</v>
      </c>
      <c r="DGH62" s="754">
        <f t="shared" si="46"/>
        <v>0</v>
      </c>
      <c r="DGI62" s="754">
        <f t="shared" si="46"/>
        <v>0</v>
      </c>
      <c r="DGJ62" s="754">
        <f t="shared" si="46"/>
        <v>0</v>
      </c>
      <c r="DGK62" s="754">
        <f t="shared" si="46"/>
        <v>0</v>
      </c>
      <c r="DGL62" s="754">
        <f t="shared" si="46"/>
        <v>0</v>
      </c>
      <c r="DGM62" s="754">
        <f t="shared" si="46"/>
        <v>0</v>
      </c>
      <c r="DGN62" s="754">
        <f t="shared" ref="DGN62:DIY62" si="47">DGN60*$C$62</f>
        <v>0</v>
      </c>
      <c r="DGO62" s="754">
        <f t="shared" si="47"/>
        <v>0</v>
      </c>
      <c r="DGP62" s="754">
        <f t="shared" si="47"/>
        <v>0</v>
      </c>
      <c r="DGQ62" s="754">
        <f t="shared" si="47"/>
        <v>0</v>
      </c>
      <c r="DGR62" s="754">
        <f t="shared" si="47"/>
        <v>0</v>
      </c>
      <c r="DGS62" s="754">
        <f t="shared" si="47"/>
        <v>0</v>
      </c>
      <c r="DGT62" s="754">
        <f t="shared" si="47"/>
        <v>0</v>
      </c>
      <c r="DGU62" s="754">
        <f t="shared" si="47"/>
        <v>0</v>
      </c>
      <c r="DGV62" s="754">
        <f t="shared" si="47"/>
        <v>0</v>
      </c>
      <c r="DGW62" s="754">
        <f t="shared" si="47"/>
        <v>0</v>
      </c>
      <c r="DGX62" s="754">
        <f t="shared" si="47"/>
        <v>0</v>
      </c>
      <c r="DGY62" s="754">
        <f t="shared" si="47"/>
        <v>0</v>
      </c>
      <c r="DGZ62" s="754">
        <f t="shared" si="47"/>
        <v>0</v>
      </c>
      <c r="DHA62" s="754">
        <f t="shared" si="47"/>
        <v>0</v>
      </c>
      <c r="DHB62" s="754">
        <f t="shared" si="47"/>
        <v>0</v>
      </c>
      <c r="DHC62" s="754">
        <f t="shared" si="47"/>
        <v>0</v>
      </c>
      <c r="DHD62" s="754">
        <f t="shared" si="47"/>
        <v>0</v>
      </c>
      <c r="DHE62" s="754">
        <f t="shared" si="47"/>
        <v>0</v>
      </c>
      <c r="DHF62" s="754">
        <f t="shared" si="47"/>
        <v>0</v>
      </c>
      <c r="DHG62" s="754">
        <f t="shared" si="47"/>
        <v>0</v>
      </c>
      <c r="DHH62" s="754">
        <f t="shared" si="47"/>
        <v>0</v>
      </c>
      <c r="DHI62" s="754">
        <f t="shared" si="47"/>
        <v>0</v>
      </c>
      <c r="DHJ62" s="754">
        <f t="shared" si="47"/>
        <v>0</v>
      </c>
      <c r="DHK62" s="754">
        <f t="shared" si="47"/>
        <v>0</v>
      </c>
      <c r="DHL62" s="754">
        <f t="shared" si="47"/>
        <v>0</v>
      </c>
      <c r="DHM62" s="754">
        <f t="shared" si="47"/>
        <v>0</v>
      </c>
      <c r="DHN62" s="754">
        <f t="shared" si="47"/>
        <v>0</v>
      </c>
      <c r="DHO62" s="754">
        <f t="shared" si="47"/>
        <v>0</v>
      </c>
      <c r="DHP62" s="754">
        <f t="shared" si="47"/>
        <v>0</v>
      </c>
      <c r="DHQ62" s="754">
        <f t="shared" si="47"/>
        <v>0</v>
      </c>
      <c r="DHR62" s="754">
        <f t="shared" si="47"/>
        <v>0</v>
      </c>
      <c r="DHS62" s="754">
        <f t="shared" si="47"/>
        <v>0</v>
      </c>
      <c r="DHT62" s="754">
        <f t="shared" si="47"/>
        <v>0</v>
      </c>
      <c r="DHU62" s="754">
        <f t="shared" si="47"/>
        <v>0</v>
      </c>
      <c r="DHV62" s="754">
        <f t="shared" si="47"/>
        <v>0</v>
      </c>
      <c r="DHW62" s="754">
        <f t="shared" si="47"/>
        <v>0</v>
      </c>
      <c r="DHX62" s="754">
        <f t="shared" si="47"/>
        <v>0</v>
      </c>
      <c r="DHY62" s="754">
        <f t="shared" si="47"/>
        <v>0</v>
      </c>
      <c r="DHZ62" s="754">
        <f t="shared" si="47"/>
        <v>0</v>
      </c>
      <c r="DIA62" s="754">
        <f t="shared" si="47"/>
        <v>0</v>
      </c>
      <c r="DIB62" s="754">
        <f t="shared" si="47"/>
        <v>0</v>
      </c>
      <c r="DIC62" s="754">
        <f t="shared" si="47"/>
        <v>0</v>
      </c>
      <c r="DID62" s="754">
        <f t="shared" si="47"/>
        <v>0</v>
      </c>
      <c r="DIE62" s="754">
        <f t="shared" si="47"/>
        <v>0</v>
      </c>
      <c r="DIF62" s="754">
        <f t="shared" si="47"/>
        <v>0</v>
      </c>
      <c r="DIG62" s="754">
        <f t="shared" si="47"/>
        <v>0</v>
      </c>
      <c r="DIH62" s="754">
        <f t="shared" si="47"/>
        <v>0</v>
      </c>
      <c r="DII62" s="754">
        <f t="shared" si="47"/>
        <v>0</v>
      </c>
      <c r="DIJ62" s="754">
        <f t="shared" si="47"/>
        <v>0</v>
      </c>
      <c r="DIK62" s="754">
        <f t="shared" si="47"/>
        <v>0</v>
      </c>
      <c r="DIL62" s="754">
        <f t="shared" si="47"/>
        <v>0</v>
      </c>
      <c r="DIM62" s="754">
        <f t="shared" si="47"/>
        <v>0</v>
      </c>
      <c r="DIN62" s="754">
        <f t="shared" si="47"/>
        <v>0</v>
      </c>
      <c r="DIO62" s="754">
        <f t="shared" si="47"/>
        <v>0</v>
      </c>
      <c r="DIP62" s="754">
        <f t="shared" si="47"/>
        <v>0</v>
      </c>
      <c r="DIQ62" s="754">
        <f t="shared" si="47"/>
        <v>0</v>
      </c>
      <c r="DIR62" s="754">
        <f t="shared" si="47"/>
        <v>0</v>
      </c>
      <c r="DIS62" s="754">
        <f t="shared" si="47"/>
        <v>0</v>
      </c>
      <c r="DIT62" s="754">
        <f t="shared" si="47"/>
        <v>0</v>
      </c>
      <c r="DIU62" s="754">
        <f t="shared" si="47"/>
        <v>0</v>
      </c>
      <c r="DIV62" s="754">
        <f t="shared" si="47"/>
        <v>0</v>
      </c>
      <c r="DIW62" s="754">
        <f t="shared" si="47"/>
        <v>0</v>
      </c>
      <c r="DIX62" s="754">
        <f t="shared" si="47"/>
        <v>0</v>
      </c>
      <c r="DIY62" s="754">
        <f t="shared" si="47"/>
        <v>0</v>
      </c>
      <c r="DIZ62" s="754">
        <f t="shared" ref="DIZ62:DLK62" si="48">DIZ60*$C$62</f>
        <v>0</v>
      </c>
      <c r="DJA62" s="754">
        <f t="shared" si="48"/>
        <v>0</v>
      </c>
      <c r="DJB62" s="754">
        <f t="shared" si="48"/>
        <v>0</v>
      </c>
      <c r="DJC62" s="754">
        <f t="shared" si="48"/>
        <v>0</v>
      </c>
      <c r="DJD62" s="754">
        <f t="shared" si="48"/>
        <v>0</v>
      </c>
      <c r="DJE62" s="754">
        <f t="shared" si="48"/>
        <v>0</v>
      </c>
      <c r="DJF62" s="754">
        <f t="shared" si="48"/>
        <v>0</v>
      </c>
      <c r="DJG62" s="754">
        <f t="shared" si="48"/>
        <v>0</v>
      </c>
      <c r="DJH62" s="754">
        <f t="shared" si="48"/>
        <v>0</v>
      </c>
      <c r="DJI62" s="754">
        <f t="shared" si="48"/>
        <v>0</v>
      </c>
      <c r="DJJ62" s="754">
        <f t="shared" si="48"/>
        <v>0</v>
      </c>
      <c r="DJK62" s="754">
        <f t="shared" si="48"/>
        <v>0</v>
      </c>
      <c r="DJL62" s="754">
        <f t="shared" si="48"/>
        <v>0</v>
      </c>
      <c r="DJM62" s="754">
        <f t="shared" si="48"/>
        <v>0</v>
      </c>
      <c r="DJN62" s="754">
        <f t="shared" si="48"/>
        <v>0</v>
      </c>
      <c r="DJO62" s="754">
        <f t="shared" si="48"/>
        <v>0</v>
      </c>
      <c r="DJP62" s="754">
        <f t="shared" si="48"/>
        <v>0</v>
      </c>
      <c r="DJQ62" s="754">
        <f t="shared" si="48"/>
        <v>0</v>
      </c>
      <c r="DJR62" s="754">
        <f t="shared" si="48"/>
        <v>0</v>
      </c>
      <c r="DJS62" s="754">
        <f t="shared" si="48"/>
        <v>0</v>
      </c>
      <c r="DJT62" s="754">
        <f t="shared" si="48"/>
        <v>0</v>
      </c>
      <c r="DJU62" s="754">
        <f t="shared" si="48"/>
        <v>0</v>
      </c>
      <c r="DJV62" s="754">
        <f t="shared" si="48"/>
        <v>0</v>
      </c>
      <c r="DJW62" s="754">
        <f t="shared" si="48"/>
        <v>0</v>
      </c>
      <c r="DJX62" s="754">
        <f t="shared" si="48"/>
        <v>0</v>
      </c>
      <c r="DJY62" s="754">
        <f t="shared" si="48"/>
        <v>0</v>
      </c>
      <c r="DJZ62" s="754">
        <f t="shared" si="48"/>
        <v>0</v>
      </c>
      <c r="DKA62" s="754">
        <f t="shared" si="48"/>
        <v>0</v>
      </c>
      <c r="DKB62" s="754">
        <f t="shared" si="48"/>
        <v>0</v>
      </c>
      <c r="DKC62" s="754">
        <f t="shared" si="48"/>
        <v>0</v>
      </c>
      <c r="DKD62" s="754">
        <f t="shared" si="48"/>
        <v>0</v>
      </c>
      <c r="DKE62" s="754">
        <f t="shared" si="48"/>
        <v>0</v>
      </c>
      <c r="DKF62" s="754">
        <f t="shared" si="48"/>
        <v>0</v>
      </c>
      <c r="DKG62" s="754">
        <f t="shared" si="48"/>
        <v>0</v>
      </c>
      <c r="DKH62" s="754">
        <f t="shared" si="48"/>
        <v>0</v>
      </c>
      <c r="DKI62" s="754">
        <f t="shared" si="48"/>
        <v>0</v>
      </c>
      <c r="DKJ62" s="754">
        <f t="shared" si="48"/>
        <v>0</v>
      </c>
      <c r="DKK62" s="754">
        <f t="shared" si="48"/>
        <v>0</v>
      </c>
      <c r="DKL62" s="754">
        <f t="shared" si="48"/>
        <v>0</v>
      </c>
      <c r="DKM62" s="754">
        <f t="shared" si="48"/>
        <v>0</v>
      </c>
      <c r="DKN62" s="754">
        <f t="shared" si="48"/>
        <v>0</v>
      </c>
      <c r="DKO62" s="754">
        <f t="shared" si="48"/>
        <v>0</v>
      </c>
      <c r="DKP62" s="754">
        <f t="shared" si="48"/>
        <v>0</v>
      </c>
      <c r="DKQ62" s="754">
        <f t="shared" si="48"/>
        <v>0</v>
      </c>
      <c r="DKR62" s="754">
        <f t="shared" si="48"/>
        <v>0</v>
      </c>
      <c r="DKS62" s="754">
        <f t="shared" si="48"/>
        <v>0</v>
      </c>
      <c r="DKT62" s="754">
        <f t="shared" si="48"/>
        <v>0</v>
      </c>
      <c r="DKU62" s="754">
        <f t="shared" si="48"/>
        <v>0</v>
      </c>
      <c r="DKV62" s="754">
        <f t="shared" si="48"/>
        <v>0</v>
      </c>
      <c r="DKW62" s="754">
        <f t="shared" si="48"/>
        <v>0</v>
      </c>
      <c r="DKX62" s="754">
        <f t="shared" si="48"/>
        <v>0</v>
      </c>
      <c r="DKY62" s="754">
        <f t="shared" si="48"/>
        <v>0</v>
      </c>
      <c r="DKZ62" s="754">
        <f t="shared" si="48"/>
        <v>0</v>
      </c>
      <c r="DLA62" s="754">
        <f t="shared" si="48"/>
        <v>0</v>
      </c>
      <c r="DLB62" s="754">
        <f t="shared" si="48"/>
        <v>0</v>
      </c>
      <c r="DLC62" s="754">
        <f t="shared" si="48"/>
        <v>0</v>
      </c>
      <c r="DLD62" s="754">
        <f t="shared" si="48"/>
        <v>0</v>
      </c>
      <c r="DLE62" s="754">
        <f t="shared" si="48"/>
        <v>0</v>
      </c>
      <c r="DLF62" s="754">
        <f t="shared" si="48"/>
        <v>0</v>
      </c>
      <c r="DLG62" s="754">
        <f t="shared" si="48"/>
        <v>0</v>
      </c>
      <c r="DLH62" s="754">
        <f t="shared" si="48"/>
        <v>0</v>
      </c>
      <c r="DLI62" s="754">
        <f t="shared" si="48"/>
        <v>0</v>
      </c>
      <c r="DLJ62" s="754">
        <f t="shared" si="48"/>
        <v>0</v>
      </c>
      <c r="DLK62" s="754">
        <f t="shared" si="48"/>
        <v>0</v>
      </c>
      <c r="DLL62" s="754">
        <f t="shared" ref="DLL62:DNW62" si="49">DLL60*$C$62</f>
        <v>0</v>
      </c>
      <c r="DLM62" s="754">
        <f t="shared" si="49"/>
        <v>0</v>
      </c>
      <c r="DLN62" s="754">
        <f t="shared" si="49"/>
        <v>0</v>
      </c>
      <c r="DLO62" s="754">
        <f t="shared" si="49"/>
        <v>0</v>
      </c>
      <c r="DLP62" s="754">
        <f t="shared" si="49"/>
        <v>0</v>
      </c>
      <c r="DLQ62" s="754">
        <f t="shared" si="49"/>
        <v>0</v>
      </c>
      <c r="DLR62" s="754">
        <f t="shared" si="49"/>
        <v>0</v>
      </c>
      <c r="DLS62" s="754">
        <f t="shared" si="49"/>
        <v>0</v>
      </c>
      <c r="DLT62" s="754">
        <f t="shared" si="49"/>
        <v>0</v>
      </c>
      <c r="DLU62" s="754">
        <f t="shared" si="49"/>
        <v>0</v>
      </c>
      <c r="DLV62" s="754">
        <f t="shared" si="49"/>
        <v>0</v>
      </c>
      <c r="DLW62" s="754">
        <f t="shared" si="49"/>
        <v>0</v>
      </c>
      <c r="DLX62" s="754">
        <f t="shared" si="49"/>
        <v>0</v>
      </c>
      <c r="DLY62" s="754">
        <f t="shared" si="49"/>
        <v>0</v>
      </c>
      <c r="DLZ62" s="754">
        <f t="shared" si="49"/>
        <v>0</v>
      </c>
      <c r="DMA62" s="754">
        <f t="shared" si="49"/>
        <v>0</v>
      </c>
      <c r="DMB62" s="754">
        <f t="shared" si="49"/>
        <v>0</v>
      </c>
      <c r="DMC62" s="754">
        <f t="shared" si="49"/>
        <v>0</v>
      </c>
      <c r="DMD62" s="754">
        <f t="shared" si="49"/>
        <v>0</v>
      </c>
      <c r="DME62" s="754">
        <f t="shared" si="49"/>
        <v>0</v>
      </c>
      <c r="DMF62" s="754">
        <f t="shared" si="49"/>
        <v>0</v>
      </c>
      <c r="DMG62" s="754">
        <f t="shared" si="49"/>
        <v>0</v>
      </c>
      <c r="DMH62" s="754">
        <f t="shared" si="49"/>
        <v>0</v>
      </c>
      <c r="DMI62" s="754">
        <f t="shared" si="49"/>
        <v>0</v>
      </c>
      <c r="DMJ62" s="754">
        <f t="shared" si="49"/>
        <v>0</v>
      </c>
      <c r="DMK62" s="754">
        <f t="shared" si="49"/>
        <v>0</v>
      </c>
      <c r="DML62" s="754">
        <f t="shared" si="49"/>
        <v>0</v>
      </c>
      <c r="DMM62" s="754">
        <f t="shared" si="49"/>
        <v>0</v>
      </c>
      <c r="DMN62" s="754">
        <f t="shared" si="49"/>
        <v>0</v>
      </c>
      <c r="DMO62" s="754">
        <f t="shared" si="49"/>
        <v>0</v>
      </c>
      <c r="DMP62" s="754">
        <f t="shared" si="49"/>
        <v>0</v>
      </c>
      <c r="DMQ62" s="754">
        <f t="shared" si="49"/>
        <v>0</v>
      </c>
      <c r="DMR62" s="754">
        <f t="shared" si="49"/>
        <v>0</v>
      </c>
      <c r="DMS62" s="754">
        <f t="shared" si="49"/>
        <v>0</v>
      </c>
      <c r="DMT62" s="754">
        <f t="shared" si="49"/>
        <v>0</v>
      </c>
      <c r="DMU62" s="754">
        <f t="shared" si="49"/>
        <v>0</v>
      </c>
      <c r="DMV62" s="754">
        <f t="shared" si="49"/>
        <v>0</v>
      </c>
      <c r="DMW62" s="754">
        <f t="shared" si="49"/>
        <v>0</v>
      </c>
      <c r="DMX62" s="754">
        <f t="shared" si="49"/>
        <v>0</v>
      </c>
      <c r="DMY62" s="754">
        <f t="shared" si="49"/>
        <v>0</v>
      </c>
      <c r="DMZ62" s="754">
        <f t="shared" si="49"/>
        <v>0</v>
      </c>
      <c r="DNA62" s="754">
        <f t="shared" si="49"/>
        <v>0</v>
      </c>
      <c r="DNB62" s="754">
        <f t="shared" si="49"/>
        <v>0</v>
      </c>
      <c r="DNC62" s="754">
        <f t="shared" si="49"/>
        <v>0</v>
      </c>
      <c r="DND62" s="754">
        <f t="shared" si="49"/>
        <v>0</v>
      </c>
      <c r="DNE62" s="754">
        <f t="shared" si="49"/>
        <v>0</v>
      </c>
      <c r="DNF62" s="754">
        <f t="shared" si="49"/>
        <v>0</v>
      </c>
      <c r="DNG62" s="754">
        <f t="shared" si="49"/>
        <v>0</v>
      </c>
      <c r="DNH62" s="754">
        <f t="shared" si="49"/>
        <v>0</v>
      </c>
      <c r="DNI62" s="754">
        <f t="shared" si="49"/>
        <v>0</v>
      </c>
      <c r="DNJ62" s="754">
        <f t="shared" si="49"/>
        <v>0</v>
      </c>
      <c r="DNK62" s="754">
        <f t="shared" si="49"/>
        <v>0</v>
      </c>
      <c r="DNL62" s="754">
        <f t="shared" si="49"/>
        <v>0</v>
      </c>
      <c r="DNM62" s="754">
        <f t="shared" si="49"/>
        <v>0</v>
      </c>
      <c r="DNN62" s="754">
        <f t="shared" si="49"/>
        <v>0</v>
      </c>
      <c r="DNO62" s="754">
        <f t="shared" si="49"/>
        <v>0</v>
      </c>
      <c r="DNP62" s="754">
        <f t="shared" si="49"/>
        <v>0</v>
      </c>
      <c r="DNQ62" s="754">
        <f t="shared" si="49"/>
        <v>0</v>
      </c>
      <c r="DNR62" s="754">
        <f t="shared" si="49"/>
        <v>0</v>
      </c>
      <c r="DNS62" s="754">
        <f t="shared" si="49"/>
        <v>0</v>
      </c>
      <c r="DNT62" s="754">
        <f t="shared" si="49"/>
        <v>0</v>
      </c>
      <c r="DNU62" s="754">
        <f t="shared" si="49"/>
        <v>0</v>
      </c>
      <c r="DNV62" s="754">
        <f t="shared" si="49"/>
        <v>0</v>
      </c>
      <c r="DNW62" s="754">
        <f t="shared" si="49"/>
        <v>0</v>
      </c>
      <c r="DNX62" s="754">
        <f t="shared" ref="DNX62:DQI62" si="50">DNX60*$C$62</f>
        <v>0</v>
      </c>
      <c r="DNY62" s="754">
        <f t="shared" si="50"/>
        <v>0</v>
      </c>
      <c r="DNZ62" s="754">
        <f t="shared" si="50"/>
        <v>0</v>
      </c>
      <c r="DOA62" s="754">
        <f t="shared" si="50"/>
        <v>0</v>
      </c>
      <c r="DOB62" s="754">
        <f t="shared" si="50"/>
        <v>0</v>
      </c>
      <c r="DOC62" s="754">
        <f t="shared" si="50"/>
        <v>0</v>
      </c>
      <c r="DOD62" s="754">
        <f t="shared" si="50"/>
        <v>0</v>
      </c>
      <c r="DOE62" s="754">
        <f t="shared" si="50"/>
        <v>0</v>
      </c>
      <c r="DOF62" s="754">
        <f t="shared" si="50"/>
        <v>0</v>
      </c>
      <c r="DOG62" s="754">
        <f t="shared" si="50"/>
        <v>0</v>
      </c>
      <c r="DOH62" s="754">
        <f t="shared" si="50"/>
        <v>0</v>
      </c>
      <c r="DOI62" s="754">
        <f t="shared" si="50"/>
        <v>0</v>
      </c>
      <c r="DOJ62" s="754">
        <f t="shared" si="50"/>
        <v>0</v>
      </c>
      <c r="DOK62" s="754">
        <f t="shared" si="50"/>
        <v>0</v>
      </c>
      <c r="DOL62" s="754">
        <f t="shared" si="50"/>
        <v>0</v>
      </c>
      <c r="DOM62" s="754">
        <f t="shared" si="50"/>
        <v>0</v>
      </c>
      <c r="DON62" s="754">
        <f t="shared" si="50"/>
        <v>0</v>
      </c>
      <c r="DOO62" s="754">
        <f t="shared" si="50"/>
        <v>0</v>
      </c>
      <c r="DOP62" s="754">
        <f t="shared" si="50"/>
        <v>0</v>
      </c>
      <c r="DOQ62" s="754">
        <f t="shared" si="50"/>
        <v>0</v>
      </c>
      <c r="DOR62" s="754">
        <f t="shared" si="50"/>
        <v>0</v>
      </c>
      <c r="DOS62" s="754">
        <f t="shared" si="50"/>
        <v>0</v>
      </c>
      <c r="DOT62" s="754">
        <f t="shared" si="50"/>
        <v>0</v>
      </c>
      <c r="DOU62" s="754">
        <f t="shared" si="50"/>
        <v>0</v>
      </c>
      <c r="DOV62" s="754">
        <f t="shared" si="50"/>
        <v>0</v>
      </c>
      <c r="DOW62" s="754">
        <f t="shared" si="50"/>
        <v>0</v>
      </c>
      <c r="DOX62" s="754">
        <f t="shared" si="50"/>
        <v>0</v>
      </c>
      <c r="DOY62" s="754">
        <f t="shared" si="50"/>
        <v>0</v>
      </c>
      <c r="DOZ62" s="754">
        <f t="shared" si="50"/>
        <v>0</v>
      </c>
      <c r="DPA62" s="754">
        <f t="shared" si="50"/>
        <v>0</v>
      </c>
      <c r="DPB62" s="754">
        <f t="shared" si="50"/>
        <v>0</v>
      </c>
      <c r="DPC62" s="754">
        <f t="shared" si="50"/>
        <v>0</v>
      </c>
      <c r="DPD62" s="754">
        <f t="shared" si="50"/>
        <v>0</v>
      </c>
      <c r="DPE62" s="754">
        <f t="shared" si="50"/>
        <v>0</v>
      </c>
      <c r="DPF62" s="754">
        <f t="shared" si="50"/>
        <v>0</v>
      </c>
      <c r="DPG62" s="754">
        <f t="shared" si="50"/>
        <v>0</v>
      </c>
      <c r="DPH62" s="754">
        <f t="shared" si="50"/>
        <v>0</v>
      </c>
      <c r="DPI62" s="754">
        <f t="shared" si="50"/>
        <v>0</v>
      </c>
      <c r="DPJ62" s="754">
        <f t="shared" si="50"/>
        <v>0</v>
      </c>
      <c r="DPK62" s="754">
        <f t="shared" si="50"/>
        <v>0</v>
      </c>
      <c r="DPL62" s="754">
        <f t="shared" si="50"/>
        <v>0</v>
      </c>
      <c r="DPM62" s="754">
        <f t="shared" si="50"/>
        <v>0</v>
      </c>
      <c r="DPN62" s="754">
        <f t="shared" si="50"/>
        <v>0</v>
      </c>
      <c r="DPO62" s="754">
        <f t="shared" si="50"/>
        <v>0</v>
      </c>
      <c r="DPP62" s="754">
        <f t="shared" si="50"/>
        <v>0</v>
      </c>
      <c r="DPQ62" s="754">
        <f t="shared" si="50"/>
        <v>0</v>
      </c>
      <c r="DPR62" s="754">
        <f t="shared" si="50"/>
        <v>0</v>
      </c>
      <c r="DPS62" s="754">
        <f t="shared" si="50"/>
        <v>0</v>
      </c>
      <c r="DPT62" s="754">
        <f t="shared" si="50"/>
        <v>0</v>
      </c>
      <c r="DPU62" s="754">
        <f t="shared" si="50"/>
        <v>0</v>
      </c>
      <c r="DPV62" s="754">
        <f t="shared" si="50"/>
        <v>0</v>
      </c>
      <c r="DPW62" s="754">
        <f t="shared" si="50"/>
        <v>0</v>
      </c>
      <c r="DPX62" s="754">
        <f t="shared" si="50"/>
        <v>0</v>
      </c>
      <c r="DPY62" s="754">
        <f t="shared" si="50"/>
        <v>0</v>
      </c>
      <c r="DPZ62" s="754">
        <f t="shared" si="50"/>
        <v>0</v>
      </c>
      <c r="DQA62" s="754">
        <f t="shared" si="50"/>
        <v>0</v>
      </c>
      <c r="DQB62" s="754">
        <f t="shared" si="50"/>
        <v>0</v>
      </c>
      <c r="DQC62" s="754">
        <f t="shared" si="50"/>
        <v>0</v>
      </c>
      <c r="DQD62" s="754">
        <f t="shared" si="50"/>
        <v>0</v>
      </c>
      <c r="DQE62" s="754">
        <f t="shared" si="50"/>
        <v>0</v>
      </c>
      <c r="DQF62" s="754">
        <f t="shared" si="50"/>
        <v>0</v>
      </c>
      <c r="DQG62" s="754">
        <f t="shared" si="50"/>
        <v>0</v>
      </c>
      <c r="DQH62" s="754">
        <f t="shared" si="50"/>
        <v>0</v>
      </c>
      <c r="DQI62" s="754">
        <f t="shared" si="50"/>
        <v>0</v>
      </c>
      <c r="DQJ62" s="754">
        <f t="shared" ref="DQJ62:DSU62" si="51">DQJ60*$C$62</f>
        <v>0</v>
      </c>
      <c r="DQK62" s="754">
        <f t="shared" si="51"/>
        <v>0</v>
      </c>
      <c r="DQL62" s="754">
        <f t="shared" si="51"/>
        <v>0</v>
      </c>
      <c r="DQM62" s="754">
        <f t="shared" si="51"/>
        <v>0</v>
      </c>
      <c r="DQN62" s="754">
        <f t="shared" si="51"/>
        <v>0</v>
      </c>
      <c r="DQO62" s="754">
        <f t="shared" si="51"/>
        <v>0</v>
      </c>
      <c r="DQP62" s="754">
        <f t="shared" si="51"/>
        <v>0</v>
      </c>
      <c r="DQQ62" s="754">
        <f t="shared" si="51"/>
        <v>0</v>
      </c>
      <c r="DQR62" s="754">
        <f t="shared" si="51"/>
        <v>0</v>
      </c>
      <c r="DQS62" s="754">
        <f t="shared" si="51"/>
        <v>0</v>
      </c>
      <c r="DQT62" s="754">
        <f t="shared" si="51"/>
        <v>0</v>
      </c>
      <c r="DQU62" s="754">
        <f t="shared" si="51"/>
        <v>0</v>
      </c>
      <c r="DQV62" s="754">
        <f t="shared" si="51"/>
        <v>0</v>
      </c>
      <c r="DQW62" s="754">
        <f t="shared" si="51"/>
        <v>0</v>
      </c>
      <c r="DQX62" s="754">
        <f t="shared" si="51"/>
        <v>0</v>
      </c>
      <c r="DQY62" s="754">
        <f t="shared" si="51"/>
        <v>0</v>
      </c>
      <c r="DQZ62" s="754">
        <f t="shared" si="51"/>
        <v>0</v>
      </c>
      <c r="DRA62" s="754">
        <f t="shared" si="51"/>
        <v>0</v>
      </c>
      <c r="DRB62" s="754">
        <f t="shared" si="51"/>
        <v>0</v>
      </c>
      <c r="DRC62" s="754">
        <f t="shared" si="51"/>
        <v>0</v>
      </c>
      <c r="DRD62" s="754">
        <f t="shared" si="51"/>
        <v>0</v>
      </c>
      <c r="DRE62" s="754">
        <f t="shared" si="51"/>
        <v>0</v>
      </c>
      <c r="DRF62" s="754">
        <f t="shared" si="51"/>
        <v>0</v>
      </c>
      <c r="DRG62" s="754">
        <f t="shared" si="51"/>
        <v>0</v>
      </c>
      <c r="DRH62" s="754">
        <f t="shared" si="51"/>
        <v>0</v>
      </c>
      <c r="DRI62" s="754">
        <f t="shared" si="51"/>
        <v>0</v>
      </c>
      <c r="DRJ62" s="754">
        <f t="shared" si="51"/>
        <v>0</v>
      </c>
      <c r="DRK62" s="754">
        <f t="shared" si="51"/>
        <v>0</v>
      </c>
      <c r="DRL62" s="754">
        <f t="shared" si="51"/>
        <v>0</v>
      </c>
      <c r="DRM62" s="754">
        <f t="shared" si="51"/>
        <v>0</v>
      </c>
      <c r="DRN62" s="754">
        <f t="shared" si="51"/>
        <v>0</v>
      </c>
      <c r="DRO62" s="754">
        <f t="shared" si="51"/>
        <v>0</v>
      </c>
      <c r="DRP62" s="754">
        <f t="shared" si="51"/>
        <v>0</v>
      </c>
      <c r="DRQ62" s="754">
        <f t="shared" si="51"/>
        <v>0</v>
      </c>
      <c r="DRR62" s="754">
        <f t="shared" si="51"/>
        <v>0</v>
      </c>
      <c r="DRS62" s="754">
        <f t="shared" si="51"/>
        <v>0</v>
      </c>
      <c r="DRT62" s="754">
        <f t="shared" si="51"/>
        <v>0</v>
      </c>
      <c r="DRU62" s="754">
        <f t="shared" si="51"/>
        <v>0</v>
      </c>
      <c r="DRV62" s="754">
        <f t="shared" si="51"/>
        <v>0</v>
      </c>
      <c r="DRW62" s="754">
        <f t="shared" si="51"/>
        <v>0</v>
      </c>
      <c r="DRX62" s="754">
        <f t="shared" si="51"/>
        <v>0</v>
      </c>
      <c r="DRY62" s="754">
        <f t="shared" si="51"/>
        <v>0</v>
      </c>
      <c r="DRZ62" s="754">
        <f t="shared" si="51"/>
        <v>0</v>
      </c>
      <c r="DSA62" s="754">
        <f t="shared" si="51"/>
        <v>0</v>
      </c>
      <c r="DSB62" s="754">
        <f t="shared" si="51"/>
        <v>0</v>
      </c>
      <c r="DSC62" s="754">
        <f t="shared" si="51"/>
        <v>0</v>
      </c>
      <c r="DSD62" s="754">
        <f t="shared" si="51"/>
        <v>0</v>
      </c>
      <c r="DSE62" s="754">
        <f t="shared" si="51"/>
        <v>0</v>
      </c>
      <c r="DSF62" s="754">
        <f t="shared" si="51"/>
        <v>0</v>
      </c>
      <c r="DSG62" s="754">
        <f t="shared" si="51"/>
        <v>0</v>
      </c>
      <c r="DSH62" s="754">
        <f t="shared" si="51"/>
        <v>0</v>
      </c>
      <c r="DSI62" s="754">
        <f t="shared" si="51"/>
        <v>0</v>
      </c>
      <c r="DSJ62" s="754">
        <f t="shared" si="51"/>
        <v>0</v>
      </c>
      <c r="DSK62" s="754">
        <f t="shared" si="51"/>
        <v>0</v>
      </c>
      <c r="DSL62" s="754">
        <f t="shared" si="51"/>
        <v>0</v>
      </c>
      <c r="DSM62" s="754">
        <f t="shared" si="51"/>
        <v>0</v>
      </c>
      <c r="DSN62" s="754">
        <f t="shared" si="51"/>
        <v>0</v>
      </c>
      <c r="DSO62" s="754">
        <f t="shared" si="51"/>
        <v>0</v>
      </c>
      <c r="DSP62" s="754">
        <f t="shared" si="51"/>
        <v>0</v>
      </c>
      <c r="DSQ62" s="754">
        <f t="shared" si="51"/>
        <v>0</v>
      </c>
      <c r="DSR62" s="754">
        <f t="shared" si="51"/>
        <v>0</v>
      </c>
      <c r="DSS62" s="754">
        <f t="shared" si="51"/>
        <v>0</v>
      </c>
      <c r="DST62" s="754">
        <f t="shared" si="51"/>
        <v>0</v>
      </c>
      <c r="DSU62" s="754">
        <f t="shared" si="51"/>
        <v>0</v>
      </c>
      <c r="DSV62" s="754">
        <f t="shared" ref="DSV62:DVG62" si="52">DSV60*$C$62</f>
        <v>0</v>
      </c>
      <c r="DSW62" s="754">
        <f t="shared" si="52"/>
        <v>0</v>
      </c>
      <c r="DSX62" s="754">
        <f t="shared" si="52"/>
        <v>0</v>
      </c>
      <c r="DSY62" s="754">
        <f t="shared" si="52"/>
        <v>0</v>
      </c>
      <c r="DSZ62" s="754">
        <f t="shared" si="52"/>
        <v>0</v>
      </c>
      <c r="DTA62" s="754">
        <f t="shared" si="52"/>
        <v>0</v>
      </c>
      <c r="DTB62" s="754">
        <f t="shared" si="52"/>
        <v>0</v>
      </c>
      <c r="DTC62" s="754">
        <f t="shared" si="52"/>
        <v>0</v>
      </c>
      <c r="DTD62" s="754">
        <f t="shared" si="52"/>
        <v>0</v>
      </c>
      <c r="DTE62" s="754">
        <f t="shared" si="52"/>
        <v>0</v>
      </c>
      <c r="DTF62" s="754">
        <f t="shared" si="52"/>
        <v>0</v>
      </c>
      <c r="DTG62" s="754">
        <f t="shared" si="52"/>
        <v>0</v>
      </c>
      <c r="DTH62" s="754">
        <f t="shared" si="52"/>
        <v>0</v>
      </c>
      <c r="DTI62" s="754">
        <f t="shared" si="52"/>
        <v>0</v>
      </c>
      <c r="DTJ62" s="754">
        <f t="shared" si="52"/>
        <v>0</v>
      </c>
      <c r="DTK62" s="754">
        <f t="shared" si="52"/>
        <v>0</v>
      </c>
      <c r="DTL62" s="754">
        <f t="shared" si="52"/>
        <v>0</v>
      </c>
      <c r="DTM62" s="754">
        <f t="shared" si="52"/>
        <v>0</v>
      </c>
      <c r="DTN62" s="754">
        <f t="shared" si="52"/>
        <v>0</v>
      </c>
      <c r="DTO62" s="754">
        <f t="shared" si="52"/>
        <v>0</v>
      </c>
      <c r="DTP62" s="754">
        <f t="shared" si="52"/>
        <v>0</v>
      </c>
      <c r="DTQ62" s="754">
        <f t="shared" si="52"/>
        <v>0</v>
      </c>
      <c r="DTR62" s="754">
        <f t="shared" si="52"/>
        <v>0</v>
      </c>
      <c r="DTS62" s="754">
        <f t="shared" si="52"/>
        <v>0</v>
      </c>
      <c r="DTT62" s="754">
        <f t="shared" si="52"/>
        <v>0</v>
      </c>
      <c r="DTU62" s="754">
        <f t="shared" si="52"/>
        <v>0</v>
      </c>
      <c r="DTV62" s="754">
        <f t="shared" si="52"/>
        <v>0</v>
      </c>
      <c r="DTW62" s="754">
        <f t="shared" si="52"/>
        <v>0</v>
      </c>
      <c r="DTX62" s="754">
        <f t="shared" si="52"/>
        <v>0</v>
      </c>
      <c r="DTY62" s="754">
        <f t="shared" si="52"/>
        <v>0</v>
      </c>
      <c r="DTZ62" s="754">
        <f t="shared" si="52"/>
        <v>0</v>
      </c>
      <c r="DUA62" s="754">
        <f t="shared" si="52"/>
        <v>0</v>
      </c>
      <c r="DUB62" s="754">
        <f t="shared" si="52"/>
        <v>0</v>
      </c>
      <c r="DUC62" s="754">
        <f t="shared" si="52"/>
        <v>0</v>
      </c>
      <c r="DUD62" s="754">
        <f t="shared" si="52"/>
        <v>0</v>
      </c>
      <c r="DUE62" s="754">
        <f t="shared" si="52"/>
        <v>0</v>
      </c>
      <c r="DUF62" s="754">
        <f t="shared" si="52"/>
        <v>0</v>
      </c>
      <c r="DUG62" s="754">
        <f t="shared" si="52"/>
        <v>0</v>
      </c>
      <c r="DUH62" s="754">
        <f t="shared" si="52"/>
        <v>0</v>
      </c>
      <c r="DUI62" s="754">
        <f t="shared" si="52"/>
        <v>0</v>
      </c>
      <c r="DUJ62" s="754">
        <f t="shared" si="52"/>
        <v>0</v>
      </c>
      <c r="DUK62" s="754">
        <f t="shared" si="52"/>
        <v>0</v>
      </c>
      <c r="DUL62" s="754">
        <f t="shared" si="52"/>
        <v>0</v>
      </c>
      <c r="DUM62" s="754">
        <f t="shared" si="52"/>
        <v>0</v>
      </c>
      <c r="DUN62" s="754">
        <f t="shared" si="52"/>
        <v>0</v>
      </c>
      <c r="DUO62" s="754">
        <f t="shared" si="52"/>
        <v>0</v>
      </c>
      <c r="DUP62" s="754">
        <f t="shared" si="52"/>
        <v>0</v>
      </c>
      <c r="DUQ62" s="754">
        <f t="shared" si="52"/>
        <v>0</v>
      </c>
      <c r="DUR62" s="754">
        <f t="shared" si="52"/>
        <v>0</v>
      </c>
      <c r="DUS62" s="754">
        <f t="shared" si="52"/>
        <v>0</v>
      </c>
      <c r="DUT62" s="754">
        <f t="shared" si="52"/>
        <v>0</v>
      </c>
      <c r="DUU62" s="754">
        <f t="shared" si="52"/>
        <v>0</v>
      </c>
      <c r="DUV62" s="754">
        <f t="shared" si="52"/>
        <v>0</v>
      </c>
      <c r="DUW62" s="754">
        <f t="shared" si="52"/>
        <v>0</v>
      </c>
      <c r="DUX62" s="754">
        <f t="shared" si="52"/>
        <v>0</v>
      </c>
      <c r="DUY62" s="754">
        <f t="shared" si="52"/>
        <v>0</v>
      </c>
      <c r="DUZ62" s="754">
        <f t="shared" si="52"/>
        <v>0</v>
      </c>
      <c r="DVA62" s="754">
        <f t="shared" si="52"/>
        <v>0</v>
      </c>
      <c r="DVB62" s="754">
        <f t="shared" si="52"/>
        <v>0</v>
      </c>
      <c r="DVC62" s="754">
        <f t="shared" si="52"/>
        <v>0</v>
      </c>
      <c r="DVD62" s="754">
        <f t="shared" si="52"/>
        <v>0</v>
      </c>
      <c r="DVE62" s="754">
        <f t="shared" si="52"/>
        <v>0</v>
      </c>
      <c r="DVF62" s="754">
        <f t="shared" si="52"/>
        <v>0</v>
      </c>
      <c r="DVG62" s="754">
        <f t="shared" si="52"/>
        <v>0</v>
      </c>
      <c r="DVH62" s="754">
        <f t="shared" ref="DVH62:DXS62" si="53">DVH60*$C$62</f>
        <v>0</v>
      </c>
      <c r="DVI62" s="754">
        <f t="shared" si="53"/>
        <v>0</v>
      </c>
      <c r="DVJ62" s="754">
        <f t="shared" si="53"/>
        <v>0</v>
      </c>
      <c r="DVK62" s="754">
        <f t="shared" si="53"/>
        <v>0</v>
      </c>
      <c r="DVL62" s="754">
        <f t="shared" si="53"/>
        <v>0</v>
      </c>
      <c r="DVM62" s="754">
        <f t="shared" si="53"/>
        <v>0</v>
      </c>
      <c r="DVN62" s="754">
        <f t="shared" si="53"/>
        <v>0</v>
      </c>
      <c r="DVO62" s="754">
        <f t="shared" si="53"/>
        <v>0</v>
      </c>
      <c r="DVP62" s="754">
        <f t="shared" si="53"/>
        <v>0</v>
      </c>
      <c r="DVQ62" s="754">
        <f t="shared" si="53"/>
        <v>0</v>
      </c>
      <c r="DVR62" s="754">
        <f t="shared" si="53"/>
        <v>0</v>
      </c>
      <c r="DVS62" s="754">
        <f t="shared" si="53"/>
        <v>0</v>
      </c>
      <c r="DVT62" s="754">
        <f t="shared" si="53"/>
        <v>0</v>
      </c>
      <c r="DVU62" s="754">
        <f t="shared" si="53"/>
        <v>0</v>
      </c>
      <c r="DVV62" s="754">
        <f t="shared" si="53"/>
        <v>0</v>
      </c>
      <c r="DVW62" s="754">
        <f t="shared" si="53"/>
        <v>0</v>
      </c>
      <c r="DVX62" s="754">
        <f t="shared" si="53"/>
        <v>0</v>
      </c>
      <c r="DVY62" s="754">
        <f t="shared" si="53"/>
        <v>0</v>
      </c>
      <c r="DVZ62" s="754">
        <f t="shared" si="53"/>
        <v>0</v>
      </c>
      <c r="DWA62" s="754">
        <f t="shared" si="53"/>
        <v>0</v>
      </c>
      <c r="DWB62" s="754">
        <f t="shared" si="53"/>
        <v>0</v>
      </c>
      <c r="DWC62" s="754">
        <f t="shared" si="53"/>
        <v>0</v>
      </c>
      <c r="DWD62" s="754">
        <f t="shared" si="53"/>
        <v>0</v>
      </c>
      <c r="DWE62" s="754">
        <f t="shared" si="53"/>
        <v>0</v>
      </c>
      <c r="DWF62" s="754">
        <f t="shared" si="53"/>
        <v>0</v>
      </c>
      <c r="DWG62" s="754">
        <f t="shared" si="53"/>
        <v>0</v>
      </c>
      <c r="DWH62" s="754">
        <f t="shared" si="53"/>
        <v>0</v>
      </c>
      <c r="DWI62" s="754">
        <f t="shared" si="53"/>
        <v>0</v>
      </c>
      <c r="DWJ62" s="754">
        <f t="shared" si="53"/>
        <v>0</v>
      </c>
      <c r="DWK62" s="754">
        <f t="shared" si="53"/>
        <v>0</v>
      </c>
      <c r="DWL62" s="754">
        <f t="shared" si="53"/>
        <v>0</v>
      </c>
      <c r="DWM62" s="754">
        <f t="shared" si="53"/>
        <v>0</v>
      </c>
      <c r="DWN62" s="754">
        <f t="shared" si="53"/>
        <v>0</v>
      </c>
      <c r="DWO62" s="754">
        <f t="shared" si="53"/>
        <v>0</v>
      </c>
      <c r="DWP62" s="754">
        <f t="shared" si="53"/>
        <v>0</v>
      </c>
      <c r="DWQ62" s="754">
        <f t="shared" si="53"/>
        <v>0</v>
      </c>
      <c r="DWR62" s="754">
        <f t="shared" si="53"/>
        <v>0</v>
      </c>
      <c r="DWS62" s="754">
        <f t="shared" si="53"/>
        <v>0</v>
      </c>
      <c r="DWT62" s="754">
        <f t="shared" si="53"/>
        <v>0</v>
      </c>
      <c r="DWU62" s="754">
        <f t="shared" si="53"/>
        <v>0</v>
      </c>
      <c r="DWV62" s="754">
        <f t="shared" si="53"/>
        <v>0</v>
      </c>
      <c r="DWW62" s="754">
        <f t="shared" si="53"/>
        <v>0</v>
      </c>
      <c r="DWX62" s="754">
        <f t="shared" si="53"/>
        <v>0</v>
      </c>
      <c r="DWY62" s="754">
        <f t="shared" si="53"/>
        <v>0</v>
      </c>
      <c r="DWZ62" s="754">
        <f t="shared" si="53"/>
        <v>0</v>
      </c>
      <c r="DXA62" s="754">
        <f t="shared" si="53"/>
        <v>0</v>
      </c>
      <c r="DXB62" s="754">
        <f t="shared" si="53"/>
        <v>0</v>
      </c>
      <c r="DXC62" s="754">
        <f t="shared" si="53"/>
        <v>0</v>
      </c>
      <c r="DXD62" s="754">
        <f t="shared" si="53"/>
        <v>0</v>
      </c>
      <c r="DXE62" s="754">
        <f t="shared" si="53"/>
        <v>0</v>
      </c>
      <c r="DXF62" s="754">
        <f t="shared" si="53"/>
        <v>0</v>
      </c>
      <c r="DXG62" s="754">
        <f t="shared" si="53"/>
        <v>0</v>
      </c>
      <c r="DXH62" s="754">
        <f t="shared" si="53"/>
        <v>0</v>
      </c>
      <c r="DXI62" s="754">
        <f t="shared" si="53"/>
        <v>0</v>
      </c>
      <c r="DXJ62" s="754">
        <f t="shared" si="53"/>
        <v>0</v>
      </c>
      <c r="DXK62" s="754">
        <f t="shared" si="53"/>
        <v>0</v>
      </c>
      <c r="DXL62" s="754">
        <f t="shared" si="53"/>
        <v>0</v>
      </c>
      <c r="DXM62" s="754">
        <f t="shared" si="53"/>
        <v>0</v>
      </c>
      <c r="DXN62" s="754">
        <f t="shared" si="53"/>
        <v>0</v>
      </c>
      <c r="DXO62" s="754">
        <f t="shared" si="53"/>
        <v>0</v>
      </c>
      <c r="DXP62" s="754">
        <f t="shared" si="53"/>
        <v>0</v>
      </c>
      <c r="DXQ62" s="754">
        <f t="shared" si="53"/>
        <v>0</v>
      </c>
      <c r="DXR62" s="754">
        <f t="shared" si="53"/>
        <v>0</v>
      </c>
      <c r="DXS62" s="754">
        <f t="shared" si="53"/>
        <v>0</v>
      </c>
      <c r="DXT62" s="754">
        <f t="shared" ref="DXT62:EAE62" si="54">DXT60*$C$62</f>
        <v>0</v>
      </c>
      <c r="DXU62" s="754">
        <f t="shared" si="54"/>
        <v>0</v>
      </c>
      <c r="DXV62" s="754">
        <f t="shared" si="54"/>
        <v>0</v>
      </c>
      <c r="DXW62" s="754">
        <f t="shared" si="54"/>
        <v>0</v>
      </c>
      <c r="DXX62" s="754">
        <f t="shared" si="54"/>
        <v>0</v>
      </c>
      <c r="DXY62" s="754">
        <f t="shared" si="54"/>
        <v>0</v>
      </c>
      <c r="DXZ62" s="754">
        <f t="shared" si="54"/>
        <v>0</v>
      </c>
      <c r="DYA62" s="754">
        <f t="shared" si="54"/>
        <v>0</v>
      </c>
      <c r="DYB62" s="754">
        <f t="shared" si="54"/>
        <v>0</v>
      </c>
      <c r="DYC62" s="754">
        <f t="shared" si="54"/>
        <v>0</v>
      </c>
      <c r="DYD62" s="754">
        <f t="shared" si="54"/>
        <v>0</v>
      </c>
      <c r="DYE62" s="754">
        <f t="shared" si="54"/>
        <v>0</v>
      </c>
      <c r="DYF62" s="754">
        <f t="shared" si="54"/>
        <v>0</v>
      </c>
      <c r="DYG62" s="754">
        <f t="shared" si="54"/>
        <v>0</v>
      </c>
      <c r="DYH62" s="754">
        <f t="shared" si="54"/>
        <v>0</v>
      </c>
      <c r="DYI62" s="754">
        <f t="shared" si="54"/>
        <v>0</v>
      </c>
      <c r="DYJ62" s="754">
        <f t="shared" si="54"/>
        <v>0</v>
      </c>
      <c r="DYK62" s="754">
        <f t="shared" si="54"/>
        <v>0</v>
      </c>
      <c r="DYL62" s="754">
        <f t="shared" si="54"/>
        <v>0</v>
      </c>
      <c r="DYM62" s="754">
        <f t="shared" si="54"/>
        <v>0</v>
      </c>
      <c r="DYN62" s="754">
        <f t="shared" si="54"/>
        <v>0</v>
      </c>
      <c r="DYO62" s="754">
        <f t="shared" si="54"/>
        <v>0</v>
      </c>
      <c r="DYP62" s="754">
        <f t="shared" si="54"/>
        <v>0</v>
      </c>
      <c r="DYQ62" s="754">
        <f t="shared" si="54"/>
        <v>0</v>
      </c>
      <c r="DYR62" s="754">
        <f t="shared" si="54"/>
        <v>0</v>
      </c>
      <c r="DYS62" s="754">
        <f t="shared" si="54"/>
        <v>0</v>
      </c>
      <c r="DYT62" s="754">
        <f t="shared" si="54"/>
        <v>0</v>
      </c>
      <c r="DYU62" s="754">
        <f t="shared" si="54"/>
        <v>0</v>
      </c>
      <c r="DYV62" s="754">
        <f t="shared" si="54"/>
        <v>0</v>
      </c>
      <c r="DYW62" s="754">
        <f t="shared" si="54"/>
        <v>0</v>
      </c>
      <c r="DYX62" s="754">
        <f t="shared" si="54"/>
        <v>0</v>
      </c>
      <c r="DYY62" s="754">
        <f t="shared" si="54"/>
        <v>0</v>
      </c>
      <c r="DYZ62" s="754">
        <f t="shared" si="54"/>
        <v>0</v>
      </c>
      <c r="DZA62" s="754">
        <f t="shared" si="54"/>
        <v>0</v>
      </c>
      <c r="DZB62" s="754">
        <f t="shared" si="54"/>
        <v>0</v>
      </c>
      <c r="DZC62" s="754">
        <f t="shared" si="54"/>
        <v>0</v>
      </c>
      <c r="DZD62" s="754">
        <f t="shared" si="54"/>
        <v>0</v>
      </c>
      <c r="DZE62" s="754">
        <f t="shared" si="54"/>
        <v>0</v>
      </c>
      <c r="DZF62" s="754">
        <f t="shared" si="54"/>
        <v>0</v>
      </c>
      <c r="DZG62" s="754">
        <f t="shared" si="54"/>
        <v>0</v>
      </c>
      <c r="DZH62" s="754">
        <f t="shared" si="54"/>
        <v>0</v>
      </c>
      <c r="DZI62" s="754">
        <f t="shared" si="54"/>
        <v>0</v>
      </c>
      <c r="DZJ62" s="754">
        <f t="shared" si="54"/>
        <v>0</v>
      </c>
      <c r="DZK62" s="754">
        <f t="shared" si="54"/>
        <v>0</v>
      </c>
      <c r="DZL62" s="754">
        <f t="shared" si="54"/>
        <v>0</v>
      </c>
      <c r="DZM62" s="754">
        <f t="shared" si="54"/>
        <v>0</v>
      </c>
      <c r="DZN62" s="754">
        <f t="shared" si="54"/>
        <v>0</v>
      </c>
      <c r="DZO62" s="754">
        <f t="shared" si="54"/>
        <v>0</v>
      </c>
      <c r="DZP62" s="754">
        <f t="shared" si="54"/>
        <v>0</v>
      </c>
      <c r="DZQ62" s="754">
        <f t="shared" si="54"/>
        <v>0</v>
      </c>
      <c r="DZR62" s="754">
        <f t="shared" si="54"/>
        <v>0</v>
      </c>
      <c r="DZS62" s="754">
        <f t="shared" si="54"/>
        <v>0</v>
      </c>
      <c r="DZT62" s="754">
        <f t="shared" si="54"/>
        <v>0</v>
      </c>
      <c r="DZU62" s="754">
        <f t="shared" si="54"/>
        <v>0</v>
      </c>
      <c r="DZV62" s="754">
        <f t="shared" si="54"/>
        <v>0</v>
      </c>
      <c r="DZW62" s="754">
        <f t="shared" si="54"/>
        <v>0</v>
      </c>
      <c r="DZX62" s="754">
        <f t="shared" si="54"/>
        <v>0</v>
      </c>
      <c r="DZY62" s="754">
        <f t="shared" si="54"/>
        <v>0</v>
      </c>
      <c r="DZZ62" s="754">
        <f t="shared" si="54"/>
        <v>0</v>
      </c>
      <c r="EAA62" s="754">
        <f t="shared" si="54"/>
        <v>0</v>
      </c>
      <c r="EAB62" s="754">
        <f t="shared" si="54"/>
        <v>0</v>
      </c>
      <c r="EAC62" s="754">
        <f t="shared" si="54"/>
        <v>0</v>
      </c>
      <c r="EAD62" s="754">
        <f t="shared" si="54"/>
        <v>0</v>
      </c>
      <c r="EAE62" s="754">
        <f t="shared" si="54"/>
        <v>0</v>
      </c>
      <c r="EAF62" s="754">
        <f t="shared" ref="EAF62:ECQ62" si="55">EAF60*$C$62</f>
        <v>0</v>
      </c>
      <c r="EAG62" s="754">
        <f t="shared" si="55"/>
        <v>0</v>
      </c>
      <c r="EAH62" s="754">
        <f t="shared" si="55"/>
        <v>0</v>
      </c>
      <c r="EAI62" s="754">
        <f t="shared" si="55"/>
        <v>0</v>
      </c>
      <c r="EAJ62" s="754">
        <f t="shared" si="55"/>
        <v>0</v>
      </c>
      <c r="EAK62" s="754">
        <f t="shared" si="55"/>
        <v>0</v>
      </c>
      <c r="EAL62" s="754">
        <f t="shared" si="55"/>
        <v>0</v>
      </c>
      <c r="EAM62" s="754">
        <f t="shared" si="55"/>
        <v>0</v>
      </c>
      <c r="EAN62" s="754">
        <f t="shared" si="55"/>
        <v>0</v>
      </c>
      <c r="EAO62" s="754">
        <f t="shared" si="55"/>
        <v>0</v>
      </c>
      <c r="EAP62" s="754">
        <f t="shared" si="55"/>
        <v>0</v>
      </c>
      <c r="EAQ62" s="754">
        <f t="shared" si="55"/>
        <v>0</v>
      </c>
      <c r="EAR62" s="754">
        <f t="shared" si="55"/>
        <v>0</v>
      </c>
      <c r="EAS62" s="754">
        <f t="shared" si="55"/>
        <v>0</v>
      </c>
      <c r="EAT62" s="754">
        <f t="shared" si="55"/>
        <v>0</v>
      </c>
      <c r="EAU62" s="754">
        <f t="shared" si="55"/>
        <v>0</v>
      </c>
      <c r="EAV62" s="754">
        <f t="shared" si="55"/>
        <v>0</v>
      </c>
      <c r="EAW62" s="754">
        <f t="shared" si="55"/>
        <v>0</v>
      </c>
      <c r="EAX62" s="754">
        <f t="shared" si="55"/>
        <v>0</v>
      </c>
      <c r="EAY62" s="754">
        <f t="shared" si="55"/>
        <v>0</v>
      </c>
      <c r="EAZ62" s="754">
        <f t="shared" si="55"/>
        <v>0</v>
      </c>
      <c r="EBA62" s="754">
        <f t="shared" si="55"/>
        <v>0</v>
      </c>
      <c r="EBB62" s="754">
        <f t="shared" si="55"/>
        <v>0</v>
      </c>
      <c r="EBC62" s="754">
        <f t="shared" si="55"/>
        <v>0</v>
      </c>
      <c r="EBD62" s="754">
        <f t="shared" si="55"/>
        <v>0</v>
      </c>
      <c r="EBE62" s="754">
        <f t="shared" si="55"/>
        <v>0</v>
      </c>
      <c r="EBF62" s="754">
        <f t="shared" si="55"/>
        <v>0</v>
      </c>
      <c r="EBG62" s="754">
        <f t="shared" si="55"/>
        <v>0</v>
      </c>
      <c r="EBH62" s="754">
        <f t="shared" si="55"/>
        <v>0</v>
      </c>
      <c r="EBI62" s="754">
        <f t="shared" si="55"/>
        <v>0</v>
      </c>
      <c r="EBJ62" s="754">
        <f t="shared" si="55"/>
        <v>0</v>
      </c>
      <c r="EBK62" s="754">
        <f t="shared" si="55"/>
        <v>0</v>
      </c>
      <c r="EBL62" s="754">
        <f t="shared" si="55"/>
        <v>0</v>
      </c>
      <c r="EBM62" s="754">
        <f t="shared" si="55"/>
        <v>0</v>
      </c>
      <c r="EBN62" s="754">
        <f t="shared" si="55"/>
        <v>0</v>
      </c>
      <c r="EBO62" s="754">
        <f t="shared" si="55"/>
        <v>0</v>
      </c>
      <c r="EBP62" s="754">
        <f t="shared" si="55"/>
        <v>0</v>
      </c>
      <c r="EBQ62" s="754">
        <f t="shared" si="55"/>
        <v>0</v>
      </c>
      <c r="EBR62" s="754">
        <f t="shared" si="55"/>
        <v>0</v>
      </c>
      <c r="EBS62" s="754">
        <f t="shared" si="55"/>
        <v>0</v>
      </c>
      <c r="EBT62" s="754">
        <f t="shared" si="55"/>
        <v>0</v>
      </c>
      <c r="EBU62" s="754">
        <f t="shared" si="55"/>
        <v>0</v>
      </c>
      <c r="EBV62" s="754">
        <f t="shared" si="55"/>
        <v>0</v>
      </c>
      <c r="EBW62" s="754">
        <f t="shared" si="55"/>
        <v>0</v>
      </c>
      <c r="EBX62" s="754">
        <f t="shared" si="55"/>
        <v>0</v>
      </c>
      <c r="EBY62" s="754">
        <f t="shared" si="55"/>
        <v>0</v>
      </c>
      <c r="EBZ62" s="754">
        <f t="shared" si="55"/>
        <v>0</v>
      </c>
      <c r="ECA62" s="754">
        <f t="shared" si="55"/>
        <v>0</v>
      </c>
      <c r="ECB62" s="754">
        <f t="shared" si="55"/>
        <v>0</v>
      </c>
      <c r="ECC62" s="754">
        <f t="shared" si="55"/>
        <v>0</v>
      </c>
      <c r="ECD62" s="754">
        <f t="shared" si="55"/>
        <v>0</v>
      </c>
      <c r="ECE62" s="754">
        <f t="shared" si="55"/>
        <v>0</v>
      </c>
      <c r="ECF62" s="754">
        <f t="shared" si="55"/>
        <v>0</v>
      </c>
      <c r="ECG62" s="754">
        <f t="shared" si="55"/>
        <v>0</v>
      </c>
      <c r="ECH62" s="754">
        <f t="shared" si="55"/>
        <v>0</v>
      </c>
      <c r="ECI62" s="754">
        <f t="shared" si="55"/>
        <v>0</v>
      </c>
      <c r="ECJ62" s="754">
        <f t="shared" si="55"/>
        <v>0</v>
      </c>
      <c r="ECK62" s="754">
        <f t="shared" si="55"/>
        <v>0</v>
      </c>
      <c r="ECL62" s="754">
        <f t="shared" si="55"/>
        <v>0</v>
      </c>
      <c r="ECM62" s="754">
        <f t="shared" si="55"/>
        <v>0</v>
      </c>
      <c r="ECN62" s="754">
        <f t="shared" si="55"/>
        <v>0</v>
      </c>
      <c r="ECO62" s="754">
        <f t="shared" si="55"/>
        <v>0</v>
      </c>
      <c r="ECP62" s="754">
        <f t="shared" si="55"/>
        <v>0</v>
      </c>
      <c r="ECQ62" s="754">
        <f t="shared" si="55"/>
        <v>0</v>
      </c>
      <c r="ECR62" s="754">
        <f t="shared" ref="ECR62:EFC62" si="56">ECR60*$C$62</f>
        <v>0</v>
      </c>
      <c r="ECS62" s="754">
        <f t="shared" si="56"/>
        <v>0</v>
      </c>
      <c r="ECT62" s="754">
        <f t="shared" si="56"/>
        <v>0</v>
      </c>
      <c r="ECU62" s="754">
        <f t="shared" si="56"/>
        <v>0</v>
      </c>
      <c r="ECV62" s="754">
        <f t="shared" si="56"/>
        <v>0</v>
      </c>
      <c r="ECW62" s="754">
        <f t="shared" si="56"/>
        <v>0</v>
      </c>
      <c r="ECX62" s="754">
        <f t="shared" si="56"/>
        <v>0</v>
      </c>
      <c r="ECY62" s="754">
        <f t="shared" si="56"/>
        <v>0</v>
      </c>
      <c r="ECZ62" s="754">
        <f t="shared" si="56"/>
        <v>0</v>
      </c>
      <c r="EDA62" s="754">
        <f t="shared" si="56"/>
        <v>0</v>
      </c>
      <c r="EDB62" s="754">
        <f t="shared" si="56"/>
        <v>0</v>
      </c>
      <c r="EDC62" s="754">
        <f t="shared" si="56"/>
        <v>0</v>
      </c>
      <c r="EDD62" s="754">
        <f t="shared" si="56"/>
        <v>0</v>
      </c>
      <c r="EDE62" s="754">
        <f t="shared" si="56"/>
        <v>0</v>
      </c>
      <c r="EDF62" s="754">
        <f t="shared" si="56"/>
        <v>0</v>
      </c>
      <c r="EDG62" s="754">
        <f t="shared" si="56"/>
        <v>0</v>
      </c>
      <c r="EDH62" s="754">
        <f t="shared" si="56"/>
        <v>0</v>
      </c>
      <c r="EDI62" s="754">
        <f t="shared" si="56"/>
        <v>0</v>
      </c>
      <c r="EDJ62" s="754">
        <f t="shared" si="56"/>
        <v>0</v>
      </c>
      <c r="EDK62" s="754">
        <f t="shared" si="56"/>
        <v>0</v>
      </c>
      <c r="EDL62" s="754">
        <f t="shared" si="56"/>
        <v>0</v>
      </c>
      <c r="EDM62" s="754">
        <f t="shared" si="56"/>
        <v>0</v>
      </c>
      <c r="EDN62" s="754">
        <f t="shared" si="56"/>
        <v>0</v>
      </c>
      <c r="EDO62" s="754">
        <f t="shared" si="56"/>
        <v>0</v>
      </c>
      <c r="EDP62" s="754">
        <f t="shared" si="56"/>
        <v>0</v>
      </c>
      <c r="EDQ62" s="754">
        <f t="shared" si="56"/>
        <v>0</v>
      </c>
      <c r="EDR62" s="754">
        <f t="shared" si="56"/>
        <v>0</v>
      </c>
      <c r="EDS62" s="754">
        <f t="shared" si="56"/>
        <v>0</v>
      </c>
      <c r="EDT62" s="754">
        <f t="shared" si="56"/>
        <v>0</v>
      </c>
      <c r="EDU62" s="754">
        <f t="shared" si="56"/>
        <v>0</v>
      </c>
      <c r="EDV62" s="754">
        <f t="shared" si="56"/>
        <v>0</v>
      </c>
      <c r="EDW62" s="754">
        <f t="shared" si="56"/>
        <v>0</v>
      </c>
      <c r="EDX62" s="754">
        <f t="shared" si="56"/>
        <v>0</v>
      </c>
      <c r="EDY62" s="754">
        <f t="shared" si="56"/>
        <v>0</v>
      </c>
      <c r="EDZ62" s="754">
        <f t="shared" si="56"/>
        <v>0</v>
      </c>
      <c r="EEA62" s="754">
        <f t="shared" si="56"/>
        <v>0</v>
      </c>
      <c r="EEB62" s="754">
        <f t="shared" si="56"/>
        <v>0</v>
      </c>
      <c r="EEC62" s="754">
        <f t="shared" si="56"/>
        <v>0</v>
      </c>
      <c r="EED62" s="754">
        <f t="shared" si="56"/>
        <v>0</v>
      </c>
      <c r="EEE62" s="754">
        <f t="shared" si="56"/>
        <v>0</v>
      </c>
      <c r="EEF62" s="754">
        <f t="shared" si="56"/>
        <v>0</v>
      </c>
      <c r="EEG62" s="754">
        <f t="shared" si="56"/>
        <v>0</v>
      </c>
      <c r="EEH62" s="754">
        <f t="shared" si="56"/>
        <v>0</v>
      </c>
      <c r="EEI62" s="754">
        <f t="shared" si="56"/>
        <v>0</v>
      </c>
      <c r="EEJ62" s="754">
        <f t="shared" si="56"/>
        <v>0</v>
      </c>
      <c r="EEK62" s="754">
        <f t="shared" si="56"/>
        <v>0</v>
      </c>
      <c r="EEL62" s="754">
        <f t="shared" si="56"/>
        <v>0</v>
      </c>
      <c r="EEM62" s="754">
        <f t="shared" si="56"/>
        <v>0</v>
      </c>
      <c r="EEN62" s="754">
        <f t="shared" si="56"/>
        <v>0</v>
      </c>
      <c r="EEO62" s="754">
        <f t="shared" si="56"/>
        <v>0</v>
      </c>
      <c r="EEP62" s="754">
        <f t="shared" si="56"/>
        <v>0</v>
      </c>
      <c r="EEQ62" s="754">
        <f t="shared" si="56"/>
        <v>0</v>
      </c>
      <c r="EER62" s="754">
        <f t="shared" si="56"/>
        <v>0</v>
      </c>
      <c r="EES62" s="754">
        <f t="shared" si="56"/>
        <v>0</v>
      </c>
      <c r="EET62" s="754">
        <f t="shared" si="56"/>
        <v>0</v>
      </c>
      <c r="EEU62" s="754">
        <f t="shared" si="56"/>
        <v>0</v>
      </c>
      <c r="EEV62" s="754">
        <f t="shared" si="56"/>
        <v>0</v>
      </c>
      <c r="EEW62" s="754">
        <f t="shared" si="56"/>
        <v>0</v>
      </c>
      <c r="EEX62" s="754">
        <f t="shared" si="56"/>
        <v>0</v>
      </c>
      <c r="EEY62" s="754">
        <f t="shared" si="56"/>
        <v>0</v>
      </c>
      <c r="EEZ62" s="754">
        <f t="shared" si="56"/>
        <v>0</v>
      </c>
      <c r="EFA62" s="754">
        <f t="shared" si="56"/>
        <v>0</v>
      </c>
      <c r="EFB62" s="754">
        <f t="shared" si="56"/>
        <v>0</v>
      </c>
      <c r="EFC62" s="754">
        <f t="shared" si="56"/>
        <v>0</v>
      </c>
      <c r="EFD62" s="754">
        <f t="shared" ref="EFD62:EHO62" si="57">EFD60*$C$62</f>
        <v>0</v>
      </c>
      <c r="EFE62" s="754">
        <f t="shared" si="57"/>
        <v>0</v>
      </c>
      <c r="EFF62" s="754">
        <f t="shared" si="57"/>
        <v>0</v>
      </c>
      <c r="EFG62" s="754">
        <f t="shared" si="57"/>
        <v>0</v>
      </c>
      <c r="EFH62" s="754">
        <f t="shared" si="57"/>
        <v>0</v>
      </c>
      <c r="EFI62" s="754">
        <f t="shared" si="57"/>
        <v>0</v>
      </c>
      <c r="EFJ62" s="754">
        <f t="shared" si="57"/>
        <v>0</v>
      </c>
      <c r="EFK62" s="754">
        <f t="shared" si="57"/>
        <v>0</v>
      </c>
      <c r="EFL62" s="754">
        <f t="shared" si="57"/>
        <v>0</v>
      </c>
      <c r="EFM62" s="754">
        <f t="shared" si="57"/>
        <v>0</v>
      </c>
      <c r="EFN62" s="754">
        <f t="shared" si="57"/>
        <v>0</v>
      </c>
      <c r="EFO62" s="754">
        <f t="shared" si="57"/>
        <v>0</v>
      </c>
      <c r="EFP62" s="754">
        <f t="shared" si="57"/>
        <v>0</v>
      </c>
      <c r="EFQ62" s="754">
        <f t="shared" si="57"/>
        <v>0</v>
      </c>
      <c r="EFR62" s="754">
        <f t="shared" si="57"/>
        <v>0</v>
      </c>
      <c r="EFS62" s="754">
        <f t="shared" si="57"/>
        <v>0</v>
      </c>
      <c r="EFT62" s="754">
        <f t="shared" si="57"/>
        <v>0</v>
      </c>
      <c r="EFU62" s="754">
        <f t="shared" si="57"/>
        <v>0</v>
      </c>
      <c r="EFV62" s="754">
        <f t="shared" si="57"/>
        <v>0</v>
      </c>
      <c r="EFW62" s="754">
        <f t="shared" si="57"/>
        <v>0</v>
      </c>
      <c r="EFX62" s="754">
        <f t="shared" si="57"/>
        <v>0</v>
      </c>
      <c r="EFY62" s="754">
        <f t="shared" si="57"/>
        <v>0</v>
      </c>
      <c r="EFZ62" s="754">
        <f t="shared" si="57"/>
        <v>0</v>
      </c>
      <c r="EGA62" s="754">
        <f t="shared" si="57"/>
        <v>0</v>
      </c>
      <c r="EGB62" s="754">
        <f t="shared" si="57"/>
        <v>0</v>
      </c>
      <c r="EGC62" s="754">
        <f t="shared" si="57"/>
        <v>0</v>
      </c>
      <c r="EGD62" s="754">
        <f t="shared" si="57"/>
        <v>0</v>
      </c>
      <c r="EGE62" s="754">
        <f t="shared" si="57"/>
        <v>0</v>
      </c>
      <c r="EGF62" s="754">
        <f t="shared" si="57"/>
        <v>0</v>
      </c>
      <c r="EGG62" s="754">
        <f t="shared" si="57"/>
        <v>0</v>
      </c>
      <c r="EGH62" s="754">
        <f t="shared" si="57"/>
        <v>0</v>
      </c>
      <c r="EGI62" s="754">
        <f t="shared" si="57"/>
        <v>0</v>
      </c>
      <c r="EGJ62" s="754">
        <f t="shared" si="57"/>
        <v>0</v>
      </c>
      <c r="EGK62" s="754">
        <f t="shared" si="57"/>
        <v>0</v>
      </c>
      <c r="EGL62" s="754">
        <f t="shared" si="57"/>
        <v>0</v>
      </c>
      <c r="EGM62" s="754">
        <f t="shared" si="57"/>
        <v>0</v>
      </c>
      <c r="EGN62" s="754">
        <f t="shared" si="57"/>
        <v>0</v>
      </c>
      <c r="EGO62" s="754">
        <f t="shared" si="57"/>
        <v>0</v>
      </c>
      <c r="EGP62" s="754">
        <f t="shared" si="57"/>
        <v>0</v>
      </c>
      <c r="EGQ62" s="754">
        <f t="shared" si="57"/>
        <v>0</v>
      </c>
      <c r="EGR62" s="754">
        <f t="shared" si="57"/>
        <v>0</v>
      </c>
      <c r="EGS62" s="754">
        <f t="shared" si="57"/>
        <v>0</v>
      </c>
      <c r="EGT62" s="754">
        <f t="shared" si="57"/>
        <v>0</v>
      </c>
      <c r="EGU62" s="754">
        <f t="shared" si="57"/>
        <v>0</v>
      </c>
      <c r="EGV62" s="754">
        <f t="shared" si="57"/>
        <v>0</v>
      </c>
      <c r="EGW62" s="754">
        <f t="shared" si="57"/>
        <v>0</v>
      </c>
      <c r="EGX62" s="754">
        <f t="shared" si="57"/>
        <v>0</v>
      </c>
      <c r="EGY62" s="754">
        <f t="shared" si="57"/>
        <v>0</v>
      </c>
      <c r="EGZ62" s="754">
        <f t="shared" si="57"/>
        <v>0</v>
      </c>
      <c r="EHA62" s="754">
        <f t="shared" si="57"/>
        <v>0</v>
      </c>
      <c r="EHB62" s="754">
        <f t="shared" si="57"/>
        <v>0</v>
      </c>
      <c r="EHC62" s="754">
        <f t="shared" si="57"/>
        <v>0</v>
      </c>
      <c r="EHD62" s="754">
        <f t="shared" si="57"/>
        <v>0</v>
      </c>
      <c r="EHE62" s="754">
        <f t="shared" si="57"/>
        <v>0</v>
      </c>
      <c r="EHF62" s="754">
        <f t="shared" si="57"/>
        <v>0</v>
      </c>
      <c r="EHG62" s="754">
        <f t="shared" si="57"/>
        <v>0</v>
      </c>
      <c r="EHH62" s="754">
        <f t="shared" si="57"/>
        <v>0</v>
      </c>
      <c r="EHI62" s="754">
        <f t="shared" si="57"/>
        <v>0</v>
      </c>
      <c r="EHJ62" s="754">
        <f t="shared" si="57"/>
        <v>0</v>
      </c>
      <c r="EHK62" s="754">
        <f t="shared" si="57"/>
        <v>0</v>
      </c>
      <c r="EHL62" s="754">
        <f t="shared" si="57"/>
        <v>0</v>
      </c>
      <c r="EHM62" s="754">
        <f t="shared" si="57"/>
        <v>0</v>
      </c>
      <c r="EHN62" s="754">
        <f t="shared" si="57"/>
        <v>0</v>
      </c>
      <c r="EHO62" s="754">
        <f t="shared" si="57"/>
        <v>0</v>
      </c>
      <c r="EHP62" s="754">
        <f t="shared" ref="EHP62:EKA62" si="58">EHP60*$C$62</f>
        <v>0</v>
      </c>
      <c r="EHQ62" s="754">
        <f t="shared" si="58"/>
        <v>0</v>
      </c>
      <c r="EHR62" s="754">
        <f t="shared" si="58"/>
        <v>0</v>
      </c>
      <c r="EHS62" s="754">
        <f t="shared" si="58"/>
        <v>0</v>
      </c>
      <c r="EHT62" s="754">
        <f t="shared" si="58"/>
        <v>0</v>
      </c>
      <c r="EHU62" s="754">
        <f t="shared" si="58"/>
        <v>0</v>
      </c>
      <c r="EHV62" s="754">
        <f t="shared" si="58"/>
        <v>0</v>
      </c>
      <c r="EHW62" s="754">
        <f t="shared" si="58"/>
        <v>0</v>
      </c>
      <c r="EHX62" s="754">
        <f t="shared" si="58"/>
        <v>0</v>
      </c>
      <c r="EHY62" s="754">
        <f t="shared" si="58"/>
        <v>0</v>
      </c>
      <c r="EHZ62" s="754">
        <f t="shared" si="58"/>
        <v>0</v>
      </c>
      <c r="EIA62" s="754">
        <f t="shared" si="58"/>
        <v>0</v>
      </c>
      <c r="EIB62" s="754">
        <f t="shared" si="58"/>
        <v>0</v>
      </c>
      <c r="EIC62" s="754">
        <f t="shared" si="58"/>
        <v>0</v>
      </c>
      <c r="EID62" s="754">
        <f t="shared" si="58"/>
        <v>0</v>
      </c>
      <c r="EIE62" s="754">
        <f t="shared" si="58"/>
        <v>0</v>
      </c>
      <c r="EIF62" s="754">
        <f t="shared" si="58"/>
        <v>0</v>
      </c>
      <c r="EIG62" s="754">
        <f t="shared" si="58"/>
        <v>0</v>
      </c>
      <c r="EIH62" s="754">
        <f t="shared" si="58"/>
        <v>0</v>
      </c>
      <c r="EII62" s="754">
        <f t="shared" si="58"/>
        <v>0</v>
      </c>
      <c r="EIJ62" s="754">
        <f t="shared" si="58"/>
        <v>0</v>
      </c>
      <c r="EIK62" s="754">
        <f t="shared" si="58"/>
        <v>0</v>
      </c>
      <c r="EIL62" s="754">
        <f t="shared" si="58"/>
        <v>0</v>
      </c>
      <c r="EIM62" s="754">
        <f t="shared" si="58"/>
        <v>0</v>
      </c>
      <c r="EIN62" s="754">
        <f t="shared" si="58"/>
        <v>0</v>
      </c>
      <c r="EIO62" s="754">
        <f t="shared" si="58"/>
        <v>0</v>
      </c>
      <c r="EIP62" s="754">
        <f t="shared" si="58"/>
        <v>0</v>
      </c>
      <c r="EIQ62" s="754">
        <f t="shared" si="58"/>
        <v>0</v>
      </c>
      <c r="EIR62" s="754">
        <f t="shared" si="58"/>
        <v>0</v>
      </c>
      <c r="EIS62" s="754">
        <f t="shared" si="58"/>
        <v>0</v>
      </c>
      <c r="EIT62" s="754">
        <f t="shared" si="58"/>
        <v>0</v>
      </c>
      <c r="EIU62" s="754">
        <f t="shared" si="58"/>
        <v>0</v>
      </c>
      <c r="EIV62" s="754">
        <f t="shared" si="58"/>
        <v>0</v>
      </c>
      <c r="EIW62" s="754">
        <f t="shared" si="58"/>
        <v>0</v>
      </c>
      <c r="EIX62" s="754">
        <f t="shared" si="58"/>
        <v>0</v>
      </c>
      <c r="EIY62" s="754">
        <f t="shared" si="58"/>
        <v>0</v>
      </c>
      <c r="EIZ62" s="754">
        <f t="shared" si="58"/>
        <v>0</v>
      </c>
      <c r="EJA62" s="754">
        <f t="shared" si="58"/>
        <v>0</v>
      </c>
      <c r="EJB62" s="754">
        <f t="shared" si="58"/>
        <v>0</v>
      </c>
      <c r="EJC62" s="754">
        <f t="shared" si="58"/>
        <v>0</v>
      </c>
      <c r="EJD62" s="754">
        <f t="shared" si="58"/>
        <v>0</v>
      </c>
      <c r="EJE62" s="754">
        <f t="shared" si="58"/>
        <v>0</v>
      </c>
      <c r="EJF62" s="754">
        <f t="shared" si="58"/>
        <v>0</v>
      </c>
      <c r="EJG62" s="754">
        <f t="shared" si="58"/>
        <v>0</v>
      </c>
      <c r="EJH62" s="754">
        <f t="shared" si="58"/>
        <v>0</v>
      </c>
      <c r="EJI62" s="754">
        <f t="shared" si="58"/>
        <v>0</v>
      </c>
      <c r="EJJ62" s="754">
        <f t="shared" si="58"/>
        <v>0</v>
      </c>
      <c r="EJK62" s="754">
        <f t="shared" si="58"/>
        <v>0</v>
      </c>
      <c r="EJL62" s="754">
        <f t="shared" si="58"/>
        <v>0</v>
      </c>
      <c r="EJM62" s="754">
        <f t="shared" si="58"/>
        <v>0</v>
      </c>
      <c r="EJN62" s="754">
        <f t="shared" si="58"/>
        <v>0</v>
      </c>
      <c r="EJO62" s="754">
        <f t="shared" si="58"/>
        <v>0</v>
      </c>
      <c r="EJP62" s="754">
        <f t="shared" si="58"/>
        <v>0</v>
      </c>
      <c r="EJQ62" s="754">
        <f t="shared" si="58"/>
        <v>0</v>
      </c>
      <c r="EJR62" s="754">
        <f t="shared" si="58"/>
        <v>0</v>
      </c>
      <c r="EJS62" s="754">
        <f t="shared" si="58"/>
        <v>0</v>
      </c>
      <c r="EJT62" s="754">
        <f t="shared" si="58"/>
        <v>0</v>
      </c>
      <c r="EJU62" s="754">
        <f t="shared" si="58"/>
        <v>0</v>
      </c>
      <c r="EJV62" s="754">
        <f t="shared" si="58"/>
        <v>0</v>
      </c>
      <c r="EJW62" s="754">
        <f t="shared" si="58"/>
        <v>0</v>
      </c>
      <c r="EJX62" s="754">
        <f t="shared" si="58"/>
        <v>0</v>
      </c>
      <c r="EJY62" s="754">
        <f t="shared" si="58"/>
        <v>0</v>
      </c>
      <c r="EJZ62" s="754">
        <f t="shared" si="58"/>
        <v>0</v>
      </c>
      <c r="EKA62" s="754">
        <f t="shared" si="58"/>
        <v>0</v>
      </c>
      <c r="EKB62" s="754">
        <f t="shared" ref="EKB62:EMM62" si="59">EKB60*$C$62</f>
        <v>0</v>
      </c>
      <c r="EKC62" s="754">
        <f t="shared" si="59"/>
        <v>0</v>
      </c>
      <c r="EKD62" s="754">
        <f t="shared" si="59"/>
        <v>0</v>
      </c>
      <c r="EKE62" s="754">
        <f t="shared" si="59"/>
        <v>0</v>
      </c>
      <c r="EKF62" s="754">
        <f t="shared" si="59"/>
        <v>0</v>
      </c>
      <c r="EKG62" s="754">
        <f t="shared" si="59"/>
        <v>0</v>
      </c>
      <c r="EKH62" s="754">
        <f t="shared" si="59"/>
        <v>0</v>
      </c>
      <c r="EKI62" s="754">
        <f t="shared" si="59"/>
        <v>0</v>
      </c>
      <c r="EKJ62" s="754">
        <f t="shared" si="59"/>
        <v>0</v>
      </c>
      <c r="EKK62" s="754">
        <f t="shared" si="59"/>
        <v>0</v>
      </c>
      <c r="EKL62" s="754">
        <f t="shared" si="59"/>
        <v>0</v>
      </c>
      <c r="EKM62" s="754">
        <f t="shared" si="59"/>
        <v>0</v>
      </c>
      <c r="EKN62" s="754">
        <f t="shared" si="59"/>
        <v>0</v>
      </c>
      <c r="EKO62" s="754">
        <f t="shared" si="59"/>
        <v>0</v>
      </c>
      <c r="EKP62" s="754">
        <f t="shared" si="59"/>
        <v>0</v>
      </c>
      <c r="EKQ62" s="754">
        <f t="shared" si="59"/>
        <v>0</v>
      </c>
      <c r="EKR62" s="754">
        <f t="shared" si="59"/>
        <v>0</v>
      </c>
      <c r="EKS62" s="754">
        <f t="shared" si="59"/>
        <v>0</v>
      </c>
      <c r="EKT62" s="754">
        <f t="shared" si="59"/>
        <v>0</v>
      </c>
      <c r="EKU62" s="754">
        <f t="shared" si="59"/>
        <v>0</v>
      </c>
      <c r="EKV62" s="754">
        <f t="shared" si="59"/>
        <v>0</v>
      </c>
      <c r="EKW62" s="754">
        <f t="shared" si="59"/>
        <v>0</v>
      </c>
      <c r="EKX62" s="754">
        <f t="shared" si="59"/>
        <v>0</v>
      </c>
      <c r="EKY62" s="754">
        <f t="shared" si="59"/>
        <v>0</v>
      </c>
      <c r="EKZ62" s="754">
        <f t="shared" si="59"/>
        <v>0</v>
      </c>
      <c r="ELA62" s="754">
        <f t="shared" si="59"/>
        <v>0</v>
      </c>
      <c r="ELB62" s="754">
        <f t="shared" si="59"/>
        <v>0</v>
      </c>
      <c r="ELC62" s="754">
        <f t="shared" si="59"/>
        <v>0</v>
      </c>
      <c r="ELD62" s="754">
        <f t="shared" si="59"/>
        <v>0</v>
      </c>
      <c r="ELE62" s="754">
        <f t="shared" si="59"/>
        <v>0</v>
      </c>
      <c r="ELF62" s="754">
        <f t="shared" si="59"/>
        <v>0</v>
      </c>
      <c r="ELG62" s="754">
        <f t="shared" si="59"/>
        <v>0</v>
      </c>
      <c r="ELH62" s="754">
        <f t="shared" si="59"/>
        <v>0</v>
      </c>
      <c r="ELI62" s="754">
        <f t="shared" si="59"/>
        <v>0</v>
      </c>
      <c r="ELJ62" s="754">
        <f t="shared" si="59"/>
        <v>0</v>
      </c>
      <c r="ELK62" s="754">
        <f t="shared" si="59"/>
        <v>0</v>
      </c>
      <c r="ELL62" s="754">
        <f t="shared" si="59"/>
        <v>0</v>
      </c>
      <c r="ELM62" s="754">
        <f t="shared" si="59"/>
        <v>0</v>
      </c>
      <c r="ELN62" s="754">
        <f t="shared" si="59"/>
        <v>0</v>
      </c>
      <c r="ELO62" s="754">
        <f t="shared" si="59"/>
        <v>0</v>
      </c>
      <c r="ELP62" s="754">
        <f t="shared" si="59"/>
        <v>0</v>
      </c>
      <c r="ELQ62" s="754">
        <f t="shared" si="59"/>
        <v>0</v>
      </c>
      <c r="ELR62" s="754">
        <f t="shared" si="59"/>
        <v>0</v>
      </c>
      <c r="ELS62" s="754">
        <f t="shared" si="59"/>
        <v>0</v>
      </c>
      <c r="ELT62" s="754">
        <f t="shared" si="59"/>
        <v>0</v>
      </c>
      <c r="ELU62" s="754">
        <f t="shared" si="59"/>
        <v>0</v>
      </c>
      <c r="ELV62" s="754">
        <f t="shared" si="59"/>
        <v>0</v>
      </c>
      <c r="ELW62" s="754">
        <f t="shared" si="59"/>
        <v>0</v>
      </c>
      <c r="ELX62" s="754">
        <f t="shared" si="59"/>
        <v>0</v>
      </c>
      <c r="ELY62" s="754">
        <f t="shared" si="59"/>
        <v>0</v>
      </c>
      <c r="ELZ62" s="754">
        <f t="shared" si="59"/>
        <v>0</v>
      </c>
      <c r="EMA62" s="754">
        <f t="shared" si="59"/>
        <v>0</v>
      </c>
      <c r="EMB62" s="754">
        <f t="shared" si="59"/>
        <v>0</v>
      </c>
      <c r="EMC62" s="754">
        <f t="shared" si="59"/>
        <v>0</v>
      </c>
      <c r="EMD62" s="754">
        <f t="shared" si="59"/>
        <v>0</v>
      </c>
      <c r="EME62" s="754">
        <f t="shared" si="59"/>
        <v>0</v>
      </c>
      <c r="EMF62" s="754">
        <f t="shared" si="59"/>
        <v>0</v>
      </c>
      <c r="EMG62" s="754">
        <f t="shared" si="59"/>
        <v>0</v>
      </c>
      <c r="EMH62" s="754">
        <f t="shared" si="59"/>
        <v>0</v>
      </c>
      <c r="EMI62" s="754">
        <f t="shared" si="59"/>
        <v>0</v>
      </c>
      <c r="EMJ62" s="754">
        <f t="shared" si="59"/>
        <v>0</v>
      </c>
      <c r="EMK62" s="754">
        <f t="shared" si="59"/>
        <v>0</v>
      </c>
      <c r="EML62" s="754">
        <f t="shared" si="59"/>
        <v>0</v>
      </c>
      <c r="EMM62" s="754">
        <f t="shared" si="59"/>
        <v>0</v>
      </c>
      <c r="EMN62" s="754">
        <f t="shared" ref="EMN62:EOY62" si="60">EMN60*$C$62</f>
        <v>0</v>
      </c>
      <c r="EMO62" s="754">
        <f t="shared" si="60"/>
        <v>0</v>
      </c>
      <c r="EMP62" s="754">
        <f t="shared" si="60"/>
        <v>0</v>
      </c>
      <c r="EMQ62" s="754">
        <f t="shared" si="60"/>
        <v>0</v>
      </c>
      <c r="EMR62" s="754">
        <f t="shared" si="60"/>
        <v>0</v>
      </c>
      <c r="EMS62" s="754">
        <f t="shared" si="60"/>
        <v>0</v>
      </c>
      <c r="EMT62" s="754">
        <f t="shared" si="60"/>
        <v>0</v>
      </c>
      <c r="EMU62" s="754">
        <f t="shared" si="60"/>
        <v>0</v>
      </c>
      <c r="EMV62" s="754">
        <f t="shared" si="60"/>
        <v>0</v>
      </c>
      <c r="EMW62" s="754">
        <f t="shared" si="60"/>
        <v>0</v>
      </c>
      <c r="EMX62" s="754">
        <f t="shared" si="60"/>
        <v>0</v>
      </c>
      <c r="EMY62" s="754">
        <f t="shared" si="60"/>
        <v>0</v>
      </c>
      <c r="EMZ62" s="754">
        <f t="shared" si="60"/>
        <v>0</v>
      </c>
      <c r="ENA62" s="754">
        <f t="shared" si="60"/>
        <v>0</v>
      </c>
      <c r="ENB62" s="754">
        <f t="shared" si="60"/>
        <v>0</v>
      </c>
      <c r="ENC62" s="754">
        <f t="shared" si="60"/>
        <v>0</v>
      </c>
      <c r="END62" s="754">
        <f t="shared" si="60"/>
        <v>0</v>
      </c>
      <c r="ENE62" s="754">
        <f t="shared" si="60"/>
        <v>0</v>
      </c>
      <c r="ENF62" s="754">
        <f t="shared" si="60"/>
        <v>0</v>
      </c>
      <c r="ENG62" s="754">
        <f t="shared" si="60"/>
        <v>0</v>
      </c>
      <c r="ENH62" s="754">
        <f t="shared" si="60"/>
        <v>0</v>
      </c>
      <c r="ENI62" s="754">
        <f t="shared" si="60"/>
        <v>0</v>
      </c>
      <c r="ENJ62" s="754">
        <f t="shared" si="60"/>
        <v>0</v>
      </c>
      <c r="ENK62" s="754">
        <f t="shared" si="60"/>
        <v>0</v>
      </c>
      <c r="ENL62" s="754">
        <f t="shared" si="60"/>
        <v>0</v>
      </c>
      <c r="ENM62" s="754">
        <f t="shared" si="60"/>
        <v>0</v>
      </c>
      <c r="ENN62" s="754">
        <f t="shared" si="60"/>
        <v>0</v>
      </c>
      <c r="ENO62" s="754">
        <f t="shared" si="60"/>
        <v>0</v>
      </c>
      <c r="ENP62" s="754">
        <f t="shared" si="60"/>
        <v>0</v>
      </c>
      <c r="ENQ62" s="754">
        <f t="shared" si="60"/>
        <v>0</v>
      </c>
      <c r="ENR62" s="754">
        <f t="shared" si="60"/>
        <v>0</v>
      </c>
      <c r="ENS62" s="754">
        <f t="shared" si="60"/>
        <v>0</v>
      </c>
      <c r="ENT62" s="754">
        <f t="shared" si="60"/>
        <v>0</v>
      </c>
      <c r="ENU62" s="754">
        <f t="shared" si="60"/>
        <v>0</v>
      </c>
      <c r="ENV62" s="754">
        <f t="shared" si="60"/>
        <v>0</v>
      </c>
      <c r="ENW62" s="754">
        <f t="shared" si="60"/>
        <v>0</v>
      </c>
      <c r="ENX62" s="754">
        <f t="shared" si="60"/>
        <v>0</v>
      </c>
      <c r="ENY62" s="754">
        <f t="shared" si="60"/>
        <v>0</v>
      </c>
      <c r="ENZ62" s="754">
        <f t="shared" si="60"/>
        <v>0</v>
      </c>
      <c r="EOA62" s="754">
        <f t="shared" si="60"/>
        <v>0</v>
      </c>
      <c r="EOB62" s="754">
        <f t="shared" si="60"/>
        <v>0</v>
      </c>
      <c r="EOC62" s="754">
        <f t="shared" si="60"/>
        <v>0</v>
      </c>
      <c r="EOD62" s="754">
        <f t="shared" si="60"/>
        <v>0</v>
      </c>
      <c r="EOE62" s="754">
        <f t="shared" si="60"/>
        <v>0</v>
      </c>
      <c r="EOF62" s="754">
        <f t="shared" si="60"/>
        <v>0</v>
      </c>
      <c r="EOG62" s="754">
        <f t="shared" si="60"/>
        <v>0</v>
      </c>
      <c r="EOH62" s="754">
        <f t="shared" si="60"/>
        <v>0</v>
      </c>
      <c r="EOI62" s="754">
        <f t="shared" si="60"/>
        <v>0</v>
      </c>
      <c r="EOJ62" s="754">
        <f t="shared" si="60"/>
        <v>0</v>
      </c>
      <c r="EOK62" s="754">
        <f t="shared" si="60"/>
        <v>0</v>
      </c>
      <c r="EOL62" s="754">
        <f t="shared" si="60"/>
        <v>0</v>
      </c>
      <c r="EOM62" s="754">
        <f t="shared" si="60"/>
        <v>0</v>
      </c>
      <c r="EON62" s="754">
        <f t="shared" si="60"/>
        <v>0</v>
      </c>
      <c r="EOO62" s="754">
        <f t="shared" si="60"/>
        <v>0</v>
      </c>
      <c r="EOP62" s="754">
        <f t="shared" si="60"/>
        <v>0</v>
      </c>
      <c r="EOQ62" s="754">
        <f t="shared" si="60"/>
        <v>0</v>
      </c>
      <c r="EOR62" s="754">
        <f t="shared" si="60"/>
        <v>0</v>
      </c>
      <c r="EOS62" s="754">
        <f t="shared" si="60"/>
        <v>0</v>
      </c>
      <c r="EOT62" s="754">
        <f t="shared" si="60"/>
        <v>0</v>
      </c>
      <c r="EOU62" s="754">
        <f t="shared" si="60"/>
        <v>0</v>
      </c>
      <c r="EOV62" s="754">
        <f t="shared" si="60"/>
        <v>0</v>
      </c>
      <c r="EOW62" s="754">
        <f t="shared" si="60"/>
        <v>0</v>
      </c>
      <c r="EOX62" s="754">
        <f t="shared" si="60"/>
        <v>0</v>
      </c>
      <c r="EOY62" s="754">
        <f t="shared" si="60"/>
        <v>0</v>
      </c>
      <c r="EOZ62" s="754">
        <f t="shared" ref="EOZ62:ERK62" si="61">EOZ60*$C$62</f>
        <v>0</v>
      </c>
      <c r="EPA62" s="754">
        <f t="shared" si="61"/>
        <v>0</v>
      </c>
      <c r="EPB62" s="754">
        <f t="shared" si="61"/>
        <v>0</v>
      </c>
      <c r="EPC62" s="754">
        <f t="shared" si="61"/>
        <v>0</v>
      </c>
      <c r="EPD62" s="754">
        <f t="shared" si="61"/>
        <v>0</v>
      </c>
      <c r="EPE62" s="754">
        <f t="shared" si="61"/>
        <v>0</v>
      </c>
      <c r="EPF62" s="754">
        <f t="shared" si="61"/>
        <v>0</v>
      </c>
      <c r="EPG62" s="754">
        <f t="shared" si="61"/>
        <v>0</v>
      </c>
      <c r="EPH62" s="754">
        <f t="shared" si="61"/>
        <v>0</v>
      </c>
      <c r="EPI62" s="754">
        <f t="shared" si="61"/>
        <v>0</v>
      </c>
      <c r="EPJ62" s="754">
        <f t="shared" si="61"/>
        <v>0</v>
      </c>
      <c r="EPK62" s="754">
        <f t="shared" si="61"/>
        <v>0</v>
      </c>
      <c r="EPL62" s="754">
        <f t="shared" si="61"/>
        <v>0</v>
      </c>
      <c r="EPM62" s="754">
        <f t="shared" si="61"/>
        <v>0</v>
      </c>
      <c r="EPN62" s="754">
        <f t="shared" si="61"/>
        <v>0</v>
      </c>
      <c r="EPO62" s="754">
        <f t="shared" si="61"/>
        <v>0</v>
      </c>
      <c r="EPP62" s="754">
        <f t="shared" si="61"/>
        <v>0</v>
      </c>
      <c r="EPQ62" s="754">
        <f t="shared" si="61"/>
        <v>0</v>
      </c>
      <c r="EPR62" s="754">
        <f t="shared" si="61"/>
        <v>0</v>
      </c>
      <c r="EPS62" s="754">
        <f t="shared" si="61"/>
        <v>0</v>
      </c>
      <c r="EPT62" s="754">
        <f t="shared" si="61"/>
        <v>0</v>
      </c>
      <c r="EPU62" s="754">
        <f t="shared" si="61"/>
        <v>0</v>
      </c>
      <c r="EPV62" s="754">
        <f t="shared" si="61"/>
        <v>0</v>
      </c>
      <c r="EPW62" s="754">
        <f t="shared" si="61"/>
        <v>0</v>
      </c>
      <c r="EPX62" s="754">
        <f t="shared" si="61"/>
        <v>0</v>
      </c>
      <c r="EPY62" s="754">
        <f t="shared" si="61"/>
        <v>0</v>
      </c>
      <c r="EPZ62" s="754">
        <f t="shared" si="61"/>
        <v>0</v>
      </c>
      <c r="EQA62" s="754">
        <f t="shared" si="61"/>
        <v>0</v>
      </c>
      <c r="EQB62" s="754">
        <f t="shared" si="61"/>
        <v>0</v>
      </c>
      <c r="EQC62" s="754">
        <f t="shared" si="61"/>
        <v>0</v>
      </c>
      <c r="EQD62" s="754">
        <f t="shared" si="61"/>
        <v>0</v>
      </c>
      <c r="EQE62" s="754">
        <f t="shared" si="61"/>
        <v>0</v>
      </c>
      <c r="EQF62" s="754">
        <f t="shared" si="61"/>
        <v>0</v>
      </c>
      <c r="EQG62" s="754">
        <f t="shared" si="61"/>
        <v>0</v>
      </c>
      <c r="EQH62" s="754">
        <f t="shared" si="61"/>
        <v>0</v>
      </c>
      <c r="EQI62" s="754">
        <f t="shared" si="61"/>
        <v>0</v>
      </c>
      <c r="EQJ62" s="754">
        <f t="shared" si="61"/>
        <v>0</v>
      </c>
      <c r="EQK62" s="754">
        <f t="shared" si="61"/>
        <v>0</v>
      </c>
      <c r="EQL62" s="754">
        <f t="shared" si="61"/>
        <v>0</v>
      </c>
      <c r="EQM62" s="754">
        <f t="shared" si="61"/>
        <v>0</v>
      </c>
      <c r="EQN62" s="754">
        <f t="shared" si="61"/>
        <v>0</v>
      </c>
      <c r="EQO62" s="754">
        <f t="shared" si="61"/>
        <v>0</v>
      </c>
      <c r="EQP62" s="754">
        <f t="shared" si="61"/>
        <v>0</v>
      </c>
      <c r="EQQ62" s="754">
        <f t="shared" si="61"/>
        <v>0</v>
      </c>
      <c r="EQR62" s="754">
        <f t="shared" si="61"/>
        <v>0</v>
      </c>
      <c r="EQS62" s="754">
        <f t="shared" si="61"/>
        <v>0</v>
      </c>
      <c r="EQT62" s="754">
        <f t="shared" si="61"/>
        <v>0</v>
      </c>
      <c r="EQU62" s="754">
        <f t="shared" si="61"/>
        <v>0</v>
      </c>
      <c r="EQV62" s="754">
        <f t="shared" si="61"/>
        <v>0</v>
      </c>
      <c r="EQW62" s="754">
        <f t="shared" si="61"/>
        <v>0</v>
      </c>
      <c r="EQX62" s="754">
        <f t="shared" si="61"/>
        <v>0</v>
      </c>
      <c r="EQY62" s="754">
        <f t="shared" si="61"/>
        <v>0</v>
      </c>
      <c r="EQZ62" s="754">
        <f t="shared" si="61"/>
        <v>0</v>
      </c>
      <c r="ERA62" s="754">
        <f t="shared" si="61"/>
        <v>0</v>
      </c>
      <c r="ERB62" s="754">
        <f t="shared" si="61"/>
        <v>0</v>
      </c>
      <c r="ERC62" s="754">
        <f t="shared" si="61"/>
        <v>0</v>
      </c>
      <c r="ERD62" s="754">
        <f t="shared" si="61"/>
        <v>0</v>
      </c>
      <c r="ERE62" s="754">
        <f t="shared" si="61"/>
        <v>0</v>
      </c>
      <c r="ERF62" s="754">
        <f t="shared" si="61"/>
        <v>0</v>
      </c>
      <c r="ERG62" s="754">
        <f t="shared" si="61"/>
        <v>0</v>
      </c>
      <c r="ERH62" s="754">
        <f t="shared" si="61"/>
        <v>0</v>
      </c>
      <c r="ERI62" s="754">
        <f t="shared" si="61"/>
        <v>0</v>
      </c>
      <c r="ERJ62" s="754">
        <f t="shared" si="61"/>
        <v>0</v>
      </c>
      <c r="ERK62" s="754">
        <f t="shared" si="61"/>
        <v>0</v>
      </c>
      <c r="ERL62" s="754">
        <f t="shared" ref="ERL62:ETW62" si="62">ERL60*$C$62</f>
        <v>0</v>
      </c>
      <c r="ERM62" s="754">
        <f t="shared" si="62"/>
        <v>0</v>
      </c>
      <c r="ERN62" s="754">
        <f t="shared" si="62"/>
        <v>0</v>
      </c>
      <c r="ERO62" s="754">
        <f t="shared" si="62"/>
        <v>0</v>
      </c>
      <c r="ERP62" s="754">
        <f t="shared" si="62"/>
        <v>0</v>
      </c>
      <c r="ERQ62" s="754">
        <f t="shared" si="62"/>
        <v>0</v>
      </c>
      <c r="ERR62" s="754">
        <f t="shared" si="62"/>
        <v>0</v>
      </c>
      <c r="ERS62" s="754">
        <f t="shared" si="62"/>
        <v>0</v>
      </c>
      <c r="ERT62" s="754">
        <f t="shared" si="62"/>
        <v>0</v>
      </c>
      <c r="ERU62" s="754">
        <f t="shared" si="62"/>
        <v>0</v>
      </c>
      <c r="ERV62" s="754">
        <f t="shared" si="62"/>
        <v>0</v>
      </c>
      <c r="ERW62" s="754">
        <f t="shared" si="62"/>
        <v>0</v>
      </c>
      <c r="ERX62" s="754">
        <f t="shared" si="62"/>
        <v>0</v>
      </c>
      <c r="ERY62" s="754">
        <f t="shared" si="62"/>
        <v>0</v>
      </c>
      <c r="ERZ62" s="754">
        <f t="shared" si="62"/>
        <v>0</v>
      </c>
      <c r="ESA62" s="754">
        <f t="shared" si="62"/>
        <v>0</v>
      </c>
      <c r="ESB62" s="754">
        <f t="shared" si="62"/>
        <v>0</v>
      </c>
      <c r="ESC62" s="754">
        <f t="shared" si="62"/>
        <v>0</v>
      </c>
      <c r="ESD62" s="754">
        <f t="shared" si="62"/>
        <v>0</v>
      </c>
      <c r="ESE62" s="754">
        <f t="shared" si="62"/>
        <v>0</v>
      </c>
      <c r="ESF62" s="754">
        <f t="shared" si="62"/>
        <v>0</v>
      </c>
      <c r="ESG62" s="754">
        <f t="shared" si="62"/>
        <v>0</v>
      </c>
      <c r="ESH62" s="754">
        <f t="shared" si="62"/>
        <v>0</v>
      </c>
      <c r="ESI62" s="754">
        <f t="shared" si="62"/>
        <v>0</v>
      </c>
      <c r="ESJ62" s="754">
        <f t="shared" si="62"/>
        <v>0</v>
      </c>
      <c r="ESK62" s="754">
        <f t="shared" si="62"/>
        <v>0</v>
      </c>
      <c r="ESL62" s="754">
        <f t="shared" si="62"/>
        <v>0</v>
      </c>
      <c r="ESM62" s="754">
        <f t="shared" si="62"/>
        <v>0</v>
      </c>
      <c r="ESN62" s="754">
        <f t="shared" si="62"/>
        <v>0</v>
      </c>
      <c r="ESO62" s="754">
        <f t="shared" si="62"/>
        <v>0</v>
      </c>
      <c r="ESP62" s="754">
        <f t="shared" si="62"/>
        <v>0</v>
      </c>
      <c r="ESQ62" s="754">
        <f t="shared" si="62"/>
        <v>0</v>
      </c>
      <c r="ESR62" s="754">
        <f t="shared" si="62"/>
        <v>0</v>
      </c>
      <c r="ESS62" s="754">
        <f t="shared" si="62"/>
        <v>0</v>
      </c>
      <c r="EST62" s="754">
        <f t="shared" si="62"/>
        <v>0</v>
      </c>
      <c r="ESU62" s="754">
        <f t="shared" si="62"/>
        <v>0</v>
      </c>
      <c r="ESV62" s="754">
        <f t="shared" si="62"/>
        <v>0</v>
      </c>
      <c r="ESW62" s="754">
        <f t="shared" si="62"/>
        <v>0</v>
      </c>
      <c r="ESX62" s="754">
        <f t="shared" si="62"/>
        <v>0</v>
      </c>
      <c r="ESY62" s="754">
        <f t="shared" si="62"/>
        <v>0</v>
      </c>
      <c r="ESZ62" s="754">
        <f t="shared" si="62"/>
        <v>0</v>
      </c>
      <c r="ETA62" s="754">
        <f t="shared" si="62"/>
        <v>0</v>
      </c>
      <c r="ETB62" s="754">
        <f t="shared" si="62"/>
        <v>0</v>
      </c>
      <c r="ETC62" s="754">
        <f t="shared" si="62"/>
        <v>0</v>
      </c>
      <c r="ETD62" s="754">
        <f t="shared" si="62"/>
        <v>0</v>
      </c>
      <c r="ETE62" s="754">
        <f t="shared" si="62"/>
        <v>0</v>
      </c>
      <c r="ETF62" s="754">
        <f t="shared" si="62"/>
        <v>0</v>
      </c>
      <c r="ETG62" s="754">
        <f t="shared" si="62"/>
        <v>0</v>
      </c>
      <c r="ETH62" s="754">
        <f t="shared" si="62"/>
        <v>0</v>
      </c>
      <c r="ETI62" s="754">
        <f t="shared" si="62"/>
        <v>0</v>
      </c>
      <c r="ETJ62" s="754">
        <f t="shared" si="62"/>
        <v>0</v>
      </c>
      <c r="ETK62" s="754">
        <f t="shared" si="62"/>
        <v>0</v>
      </c>
      <c r="ETL62" s="754">
        <f t="shared" si="62"/>
        <v>0</v>
      </c>
      <c r="ETM62" s="754">
        <f t="shared" si="62"/>
        <v>0</v>
      </c>
      <c r="ETN62" s="754">
        <f t="shared" si="62"/>
        <v>0</v>
      </c>
      <c r="ETO62" s="754">
        <f t="shared" si="62"/>
        <v>0</v>
      </c>
      <c r="ETP62" s="754">
        <f t="shared" si="62"/>
        <v>0</v>
      </c>
      <c r="ETQ62" s="754">
        <f t="shared" si="62"/>
        <v>0</v>
      </c>
      <c r="ETR62" s="754">
        <f t="shared" si="62"/>
        <v>0</v>
      </c>
      <c r="ETS62" s="754">
        <f t="shared" si="62"/>
        <v>0</v>
      </c>
      <c r="ETT62" s="754">
        <f t="shared" si="62"/>
        <v>0</v>
      </c>
      <c r="ETU62" s="754">
        <f t="shared" si="62"/>
        <v>0</v>
      </c>
      <c r="ETV62" s="754">
        <f t="shared" si="62"/>
        <v>0</v>
      </c>
      <c r="ETW62" s="754">
        <f t="shared" si="62"/>
        <v>0</v>
      </c>
      <c r="ETX62" s="754">
        <f t="shared" ref="ETX62:EWI62" si="63">ETX60*$C$62</f>
        <v>0</v>
      </c>
      <c r="ETY62" s="754">
        <f t="shared" si="63"/>
        <v>0</v>
      </c>
      <c r="ETZ62" s="754">
        <f t="shared" si="63"/>
        <v>0</v>
      </c>
      <c r="EUA62" s="754">
        <f t="shared" si="63"/>
        <v>0</v>
      </c>
      <c r="EUB62" s="754">
        <f t="shared" si="63"/>
        <v>0</v>
      </c>
      <c r="EUC62" s="754">
        <f t="shared" si="63"/>
        <v>0</v>
      </c>
      <c r="EUD62" s="754">
        <f t="shared" si="63"/>
        <v>0</v>
      </c>
      <c r="EUE62" s="754">
        <f t="shared" si="63"/>
        <v>0</v>
      </c>
      <c r="EUF62" s="754">
        <f t="shared" si="63"/>
        <v>0</v>
      </c>
      <c r="EUG62" s="754">
        <f t="shared" si="63"/>
        <v>0</v>
      </c>
      <c r="EUH62" s="754">
        <f t="shared" si="63"/>
        <v>0</v>
      </c>
      <c r="EUI62" s="754">
        <f t="shared" si="63"/>
        <v>0</v>
      </c>
      <c r="EUJ62" s="754">
        <f t="shared" si="63"/>
        <v>0</v>
      </c>
      <c r="EUK62" s="754">
        <f t="shared" si="63"/>
        <v>0</v>
      </c>
      <c r="EUL62" s="754">
        <f t="shared" si="63"/>
        <v>0</v>
      </c>
      <c r="EUM62" s="754">
        <f t="shared" si="63"/>
        <v>0</v>
      </c>
      <c r="EUN62" s="754">
        <f t="shared" si="63"/>
        <v>0</v>
      </c>
      <c r="EUO62" s="754">
        <f t="shared" si="63"/>
        <v>0</v>
      </c>
      <c r="EUP62" s="754">
        <f t="shared" si="63"/>
        <v>0</v>
      </c>
      <c r="EUQ62" s="754">
        <f t="shared" si="63"/>
        <v>0</v>
      </c>
      <c r="EUR62" s="754">
        <f t="shared" si="63"/>
        <v>0</v>
      </c>
      <c r="EUS62" s="754">
        <f t="shared" si="63"/>
        <v>0</v>
      </c>
      <c r="EUT62" s="754">
        <f t="shared" si="63"/>
        <v>0</v>
      </c>
      <c r="EUU62" s="754">
        <f t="shared" si="63"/>
        <v>0</v>
      </c>
      <c r="EUV62" s="754">
        <f t="shared" si="63"/>
        <v>0</v>
      </c>
      <c r="EUW62" s="754">
        <f t="shared" si="63"/>
        <v>0</v>
      </c>
      <c r="EUX62" s="754">
        <f t="shared" si="63"/>
        <v>0</v>
      </c>
      <c r="EUY62" s="754">
        <f t="shared" si="63"/>
        <v>0</v>
      </c>
      <c r="EUZ62" s="754">
        <f t="shared" si="63"/>
        <v>0</v>
      </c>
      <c r="EVA62" s="754">
        <f t="shared" si="63"/>
        <v>0</v>
      </c>
      <c r="EVB62" s="754">
        <f t="shared" si="63"/>
        <v>0</v>
      </c>
      <c r="EVC62" s="754">
        <f t="shared" si="63"/>
        <v>0</v>
      </c>
      <c r="EVD62" s="754">
        <f t="shared" si="63"/>
        <v>0</v>
      </c>
      <c r="EVE62" s="754">
        <f t="shared" si="63"/>
        <v>0</v>
      </c>
      <c r="EVF62" s="754">
        <f t="shared" si="63"/>
        <v>0</v>
      </c>
      <c r="EVG62" s="754">
        <f t="shared" si="63"/>
        <v>0</v>
      </c>
      <c r="EVH62" s="754">
        <f t="shared" si="63"/>
        <v>0</v>
      </c>
      <c r="EVI62" s="754">
        <f t="shared" si="63"/>
        <v>0</v>
      </c>
      <c r="EVJ62" s="754">
        <f t="shared" si="63"/>
        <v>0</v>
      </c>
      <c r="EVK62" s="754">
        <f t="shared" si="63"/>
        <v>0</v>
      </c>
      <c r="EVL62" s="754">
        <f t="shared" si="63"/>
        <v>0</v>
      </c>
      <c r="EVM62" s="754">
        <f t="shared" si="63"/>
        <v>0</v>
      </c>
      <c r="EVN62" s="754">
        <f t="shared" si="63"/>
        <v>0</v>
      </c>
      <c r="EVO62" s="754">
        <f t="shared" si="63"/>
        <v>0</v>
      </c>
      <c r="EVP62" s="754">
        <f t="shared" si="63"/>
        <v>0</v>
      </c>
      <c r="EVQ62" s="754">
        <f t="shared" si="63"/>
        <v>0</v>
      </c>
      <c r="EVR62" s="754">
        <f t="shared" si="63"/>
        <v>0</v>
      </c>
      <c r="EVS62" s="754">
        <f t="shared" si="63"/>
        <v>0</v>
      </c>
      <c r="EVT62" s="754">
        <f t="shared" si="63"/>
        <v>0</v>
      </c>
      <c r="EVU62" s="754">
        <f t="shared" si="63"/>
        <v>0</v>
      </c>
      <c r="EVV62" s="754">
        <f t="shared" si="63"/>
        <v>0</v>
      </c>
      <c r="EVW62" s="754">
        <f t="shared" si="63"/>
        <v>0</v>
      </c>
      <c r="EVX62" s="754">
        <f t="shared" si="63"/>
        <v>0</v>
      </c>
      <c r="EVY62" s="754">
        <f t="shared" si="63"/>
        <v>0</v>
      </c>
      <c r="EVZ62" s="754">
        <f t="shared" si="63"/>
        <v>0</v>
      </c>
      <c r="EWA62" s="754">
        <f t="shared" si="63"/>
        <v>0</v>
      </c>
      <c r="EWB62" s="754">
        <f t="shared" si="63"/>
        <v>0</v>
      </c>
      <c r="EWC62" s="754">
        <f t="shared" si="63"/>
        <v>0</v>
      </c>
      <c r="EWD62" s="754">
        <f t="shared" si="63"/>
        <v>0</v>
      </c>
      <c r="EWE62" s="754">
        <f t="shared" si="63"/>
        <v>0</v>
      </c>
      <c r="EWF62" s="754">
        <f t="shared" si="63"/>
        <v>0</v>
      </c>
      <c r="EWG62" s="754">
        <f t="shared" si="63"/>
        <v>0</v>
      </c>
      <c r="EWH62" s="754">
        <f t="shared" si="63"/>
        <v>0</v>
      </c>
      <c r="EWI62" s="754">
        <f t="shared" si="63"/>
        <v>0</v>
      </c>
      <c r="EWJ62" s="754">
        <f t="shared" ref="EWJ62:EYU62" si="64">EWJ60*$C$62</f>
        <v>0</v>
      </c>
      <c r="EWK62" s="754">
        <f t="shared" si="64"/>
        <v>0</v>
      </c>
      <c r="EWL62" s="754">
        <f t="shared" si="64"/>
        <v>0</v>
      </c>
      <c r="EWM62" s="754">
        <f t="shared" si="64"/>
        <v>0</v>
      </c>
      <c r="EWN62" s="754">
        <f t="shared" si="64"/>
        <v>0</v>
      </c>
      <c r="EWO62" s="754">
        <f t="shared" si="64"/>
        <v>0</v>
      </c>
      <c r="EWP62" s="754">
        <f t="shared" si="64"/>
        <v>0</v>
      </c>
      <c r="EWQ62" s="754">
        <f t="shared" si="64"/>
        <v>0</v>
      </c>
      <c r="EWR62" s="754">
        <f t="shared" si="64"/>
        <v>0</v>
      </c>
      <c r="EWS62" s="754">
        <f t="shared" si="64"/>
        <v>0</v>
      </c>
      <c r="EWT62" s="754">
        <f t="shared" si="64"/>
        <v>0</v>
      </c>
      <c r="EWU62" s="754">
        <f t="shared" si="64"/>
        <v>0</v>
      </c>
      <c r="EWV62" s="754">
        <f t="shared" si="64"/>
        <v>0</v>
      </c>
      <c r="EWW62" s="754">
        <f t="shared" si="64"/>
        <v>0</v>
      </c>
      <c r="EWX62" s="754">
        <f t="shared" si="64"/>
        <v>0</v>
      </c>
      <c r="EWY62" s="754">
        <f t="shared" si="64"/>
        <v>0</v>
      </c>
      <c r="EWZ62" s="754">
        <f t="shared" si="64"/>
        <v>0</v>
      </c>
      <c r="EXA62" s="754">
        <f t="shared" si="64"/>
        <v>0</v>
      </c>
      <c r="EXB62" s="754">
        <f t="shared" si="64"/>
        <v>0</v>
      </c>
      <c r="EXC62" s="754">
        <f t="shared" si="64"/>
        <v>0</v>
      </c>
      <c r="EXD62" s="754">
        <f t="shared" si="64"/>
        <v>0</v>
      </c>
      <c r="EXE62" s="754">
        <f t="shared" si="64"/>
        <v>0</v>
      </c>
      <c r="EXF62" s="754">
        <f t="shared" si="64"/>
        <v>0</v>
      </c>
      <c r="EXG62" s="754">
        <f t="shared" si="64"/>
        <v>0</v>
      </c>
      <c r="EXH62" s="754">
        <f t="shared" si="64"/>
        <v>0</v>
      </c>
      <c r="EXI62" s="754">
        <f t="shared" si="64"/>
        <v>0</v>
      </c>
      <c r="EXJ62" s="754">
        <f t="shared" si="64"/>
        <v>0</v>
      </c>
      <c r="EXK62" s="754">
        <f t="shared" si="64"/>
        <v>0</v>
      </c>
      <c r="EXL62" s="754">
        <f t="shared" si="64"/>
        <v>0</v>
      </c>
      <c r="EXM62" s="754">
        <f t="shared" si="64"/>
        <v>0</v>
      </c>
      <c r="EXN62" s="754">
        <f t="shared" si="64"/>
        <v>0</v>
      </c>
      <c r="EXO62" s="754">
        <f t="shared" si="64"/>
        <v>0</v>
      </c>
      <c r="EXP62" s="754">
        <f t="shared" si="64"/>
        <v>0</v>
      </c>
      <c r="EXQ62" s="754">
        <f t="shared" si="64"/>
        <v>0</v>
      </c>
      <c r="EXR62" s="754">
        <f t="shared" si="64"/>
        <v>0</v>
      </c>
      <c r="EXS62" s="754">
        <f t="shared" si="64"/>
        <v>0</v>
      </c>
      <c r="EXT62" s="754">
        <f t="shared" si="64"/>
        <v>0</v>
      </c>
      <c r="EXU62" s="754">
        <f t="shared" si="64"/>
        <v>0</v>
      </c>
      <c r="EXV62" s="754">
        <f t="shared" si="64"/>
        <v>0</v>
      </c>
      <c r="EXW62" s="754">
        <f t="shared" si="64"/>
        <v>0</v>
      </c>
      <c r="EXX62" s="754">
        <f t="shared" si="64"/>
        <v>0</v>
      </c>
      <c r="EXY62" s="754">
        <f t="shared" si="64"/>
        <v>0</v>
      </c>
      <c r="EXZ62" s="754">
        <f t="shared" si="64"/>
        <v>0</v>
      </c>
      <c r="EYA62" s="754">
        <f t="shared" si="64"/>
        <v>0</v>
      </c>
      <c r="EYB62" s="754">
        <f t="shared" si="64"/>
        <v>0</v>
      </c>
      <c r="EYC62" s="754">
        <f t="shared" si="64"/>
        <v>0</v>
      </c>
      <c r="EYD62" s="754">
        <f t="shared" si="64"/>
        <v>0</v>
      </c>
      <c r="EYE62" s="754">
        <f t="shared" si="64"/>
        <v>0</v>
      </c>
      <c r="EYF62" s="754">
        <f t="shared" si="64"/>
        <v>0</v>
      </c>
      <c r="EYG62" s="754">
        <f t="shared" si="64"/>
        <v>0</v>
      </c>
      <c r="EYH62" s="754">
        <f t="shared" si="64"/>
        <v>0</v>
      </c>
      <c r="EYI62" s="754">
        <f t="shared" si="64"/>
        <v>0</v>
      </c>
      <c r="EYJ62" s="754">
        <f t="shared" si="64"/>
        <v>0</v>
      </c>
      <c r="EYK62" s="754">
        <f t="shared" si="64"/>
        <v>0</v>
      </c>
      <c r="EYL62" s="754">
        <f t="shared" si="64"/>
        <v>0</v>
      </c>
      <c r="EYM62" s="754">
        <f t="shared" si="64"/>
        <v>0</v>
      </c>
      <c r="EYN62" s="754">
        <f t="shared" si="64"/>
        <v>0</v>
      </c>
      <c r="EYO62" s="754">
        <f t="shared" si="64"/>
        <v>0</v>
      </c>
      <c r="EYP62" s="754">
        <f t="shared" si="64"/>
        <v>0</v>
      </c>
      <c r="EYQ62" s="754">
        <f t="shared" si="64"/>
        <v>0</v>
      </c>
      <c r="EYR62" s="754">
        <f t="shared" si="64"/>
        <v>0</v>
      </c>
      <c r="EYS62" s="754">
        <f t="shared" si="64"/>
        <v>0</v>
      </c>
      <c r="EYT62" s="754">
        <f t="shared" si="64"/>
        <v>0</v>
      </c>
      <c r="EYU62" s="754">
        <f t="shared" si="64"/>
        <v>0</v>
      </c>
      <c r="EYV62" s="754">
        <f t="shared" ref="EYV62:FBG62" si="65">EYV60*$C$62</f>
        <v>0</v>
      </c>
      <c r="EYW62" s="754">
        <f t="shared" si="65"/>
        <v>0</v>
      </c>
      <c r="EYX62" s="754">
        <f t="shared" si="65"/>
        <v>0</v>
      </c>
      <c r="EYY62" s="754">
        <f t="shared" si="65"/>
        <v>0</v>
      </c>
      <c r="EYZ62" s="754">
        <f t="shared" si="65"/>
        <v>0</v>
      </c>
      <c r="EZA62" s="754">
        <f t="shared" si="65"/>
        <v>0</v>
      </c>
      <c r="EZB62" s="754">
        <f t="shared" si="65"/>
        <v>0</v>
      </c>
      <c r="EZC62" s="754">
        <f t="shared" si="65"/>
        <v>0</v>
      </c>
      <c r="EZD62" s="754">
        <f t="shared" si="65"/>
        <v>0</v>
      </c>
      <c r="EZE62" s="754">
        <f t="shared" si="65"/>
        <v>0</v>
      </c>
      <c r="EZF62" s="754">
        <f t="shared" si="65"/>
        <v>0</v>
      </c>
      <c r="EZG62" s="754">
        <f t="shared" si="65"/>
        <v>0</v>
      </c>
      <c r="EZH62" s="754">
        <f t="shared" si="65"/>
        <v>0</v>
      </c>
      <c r="EZI62" s="754">
        <f t="shared" si="65"/>
        <v>0</v>
      </c>
      <c r="EZJ62" s="754">
        <f t="shared" si="65"/>
        <v>0</v>
      </c>
      <c r="EZK62" s="754">
        <f t="shared" si="65"/>
        <v>0</v>
      </c>
      <c r="EZL62" s="754">
        <f t="shared" si="65"/>
        <v>0</v>
      </c>
      <c r="EZM62" s="754">
        <f t="shared" si="65"/>
        <v>0</v>
      </c>
      <c r="EZN62" s="754">
        <f t="shared" si="65"/>
        <v>0</v>
      </c>
      <c r="EZO62" s="754">
        <f t="shared" si="65"/>
        <v>0</v>
      </c>
      <c r="EZP62" s="754">
        <f t="shared" si="65"/>
        <v>0</v>
      </c>
      <c r="EZQ62" s="754">
        <f t="shared" si="65"/>
        <v>0</v>
      </c>
      <c r="EZR62" s="754">
        <f t="shared" si="65"/>
        <v>0</v>
      </c>
      <c r="EZS62" s="754">
        <f t="shared" si="65"/>
        <v>0</v>
      </c>
      <c r="EZT62" s="754">
        <f t="shared" si="65"/>
        <v>0</v>
      </c>
      <c r="EZU62" s="754">
        <f t="shared" si="65"/>
        <v>0</v>
      </c>
      <c r="EZV62" s="754">
        <f t="shared" si="65"/>
        <v>0</v>
      </c>
      <c r="EZW62" s="754">
        <f t="shared" si="65"/>
        <v>0</v>
      </c>
      <c r="EZX62" s="754">
        <f t="shared" si="65"/>
        <v>0</v>
      </c>
      <c r="EZY62" s="754">
        <f t="shared" si="65"/>
        <v>0</v>
      </c>
      <c r="EZZ62" s="754">
        <f t="shared" si="65"/>
        <v>0</v>
      </c>
      <c r="FAA62" s="754">
        <f t="shared" si="65"/>
        <v>0</v>
      </c>
      <c r="FAB62" s="754">
        <f t="shared" si="65"/>
        <v>0</v>
      </c>
      <c r="FAC62" s="754">
        <f t="shared" si="65"/>
        <v>0</v>
      </c>
      <c r="FAD62" s="754">
        <f t="shared" si="65"/>
        <v>0</v>
      </c>
      <c r="FAE62" s="754">
        <f t="shared" si="65"/>
        <v>0</v>
      </c>
      <c r="FAF62" s="754">
        <f t="shared" si="65"/>
        <v>0</v>
      </c>
      <c r="FAG62" s="754">
        <f t="shared" si="65"/>
        <v>0</v>
      </c>
      <c r="FAH62" s="754">
        <f t="shared" si="65"/>
        <v>0</v>
      </c>
      <c r="FAI62" s="754">
        <f t="shared" si="65"/>
        <v>0</v>
      </c>
      <c r="FAJ62" s="754">
        <f t="shared" si="65"/>
        <v>0</v>
      </c>
      <c r="FAK62" s="754">
        <f t="shared" si="65"/>
        <v>0</v>
      </c>
      <c r="FAL62" s="754">
        <f t="shared" si="65"/>
        <v>0</v>
      </c>
      <c r="FAM62" s="754">
        <f t="shared" si="65"/>
        <v>0</v>
      </c>
      <c r="FAN62" s="754">
        <f t="shared" si="65"/>
        <v>0</v>
      </c>
      <c r="FAO62" s="754">
        <f t="shared" si="65"/>
        <v>0</v>
      </c>
      <c r="FAP62" s="754">
        <f t="shared" si="65"/>
        <v>0</v>
      </c>
      <c r="FAQ62" s="754">
        <f t="shared" si="65"/>
        <v>0</v>
      </c>
      <c r="FAR62" s="754">
        <f t="shared" si="65"/>
        <v>0</v>
      </c>
      <c r="FAS62" s="754">
        <f t="shared" si="65"/>
        <v>0</v>
      </c>
      <c r="FAT62" s="754">
        <f t="shared" si="65"/>
        <v>0</v>
      </c>
      <c r="FAU62" s="754">
        <f t="shared" si="65"/>
        <v>0</v>
      </c>
      <c r="FAV62" s="754">
        <f t="shared" si="65"/>
        <v>0</v>
      </c>
      <c r="FAW62" s="754">
        <f t="shared" si="65"/>
        <v>0</v>
      </c>
      <c r="FAX62" s="754">
        <f t="shared" si="65"/>
        <v>0</v>
      </c>
      <c r="FAY62" s="754">
        <f t="shared" si="65"/>
        <v>0</v>
      </c>
      <c r="FAZ62" s="754">
        <f t="shared" si="65"/>
        <v>0</v>
      </c>
      <c r="FBA62" s="754">
        <f t="shared" si="65"/>
        <v>0</v>
      </c>
      <c r="FBB62" s="754">
        <f t="shared" si="65"/>
        <v>0</v>
      </c>
      <c r="FBC62" s="754">
        <f t="shared" si="65"/>
        <v>0</v>
      </c>
      <c r="FBD62" s="754">
        <f t="shared" si="65"/>
        <v>0</v>
      </c>
      <c r="FBE62" s="754">
        <f t="shared" si="65"/>
        <v>0</v>
      </c>
      <c r="FBF62" s="754">
        <f t="shared" si="65"/>
        <v>0</v>
      </c>
      <c r="FBG62" s="754">
        <f t="shared" si="65"/>
        <v>0</v>
      </c>
      <c r="FBH62" s="754">
        <f t="shared" ref="FBH62:FDS62" si="66">FBH60*$C$62</f>
        <v>0</v>
      </c>
      <c r="FBI62" s="754">
        <f t="shared" si="66"/>
        <v>0</v>
      </c>
      <c r="FBJ62" s="754">
        <f t="shared" si="66"/>
        <v>0</v>
      </c>
      <c r="FBK62" s="754">
        <f t="shared" si="66"/>
        <v>0</v>
      </c>
      <c r="FBL62" s="754">
        <f t="shared" si="66"/>
        <v>0</v>
      </c>
      <c r="FBM62" s="754">
        <f t="shared" si="66"/>
        <v>0</v>
      </c>
      <c r="FBN62" s="754">
        <f t="shared" si="66"/>
        <v>0</v>
      </c>
      <c r="FBO62" s="754">
        <f t="shared" si="66"/>
        <v>0</v>
      </c>
      <c r="FBP62" s="754">
        <f t="shared" si="66"/>
        <v>0</v>
      </c>
      <c r="FBQ62" s="754">
        <f t="shared" si="66"/>
        <v>0</v>
      </c>
      <c r="FBR62" s="754">
        <f t="shared" si="66"/>
        <v>0</v>
      </c>
      <c r="FBS62" s="754">
        <f t="shared" si="66"/>
        <v>0</v>
      </c>
      <c r="FBT62" s="754">
        <f t="shared" si="66"/>
        <v>0</v>
      </c>
      <c r="FBU62" s="754">
        <f t="shared" si="66"/>
        <v>0</v>
      </c>
      <c r="FBV62" s="754">
        <f t="shared" si="66"/>
        <v>0</v>
      </c>
      <c r="FBW62" s="754">
        <f t="shared" si="66"/>
        <v>0</v>
      </c>
      <c r="FBX62" s="754">
        <f t="shared" si="66"/>
        <v>0</v>
      </c>
      <c r="FBY62" s="754">
        <f t="shared" si="66"/>
        <v>0</v>
      </c>
      <c r="FBZ62" s="754">
        <f t="shared" si="66"/>
        <v>0</v>
      </c>
      <c r="FCA62" s="754">
        <f t="shared" si="66"/>
        <v>0</v>
      </c>
      <c r="FCB62" s="754">
        <f t="shared" si="66"/>
        <v>0</v>
      </c>
      <c r="FCC62" s="754">
        <f t="shared" si="66"/>
        <v>0</v>
      </c>
      <c r="FCD62" s="754">
        <f t="shared" si="66"/>
        <v>0</v>
      </c>
      <c r="FCE62" s="754">
        <f t="shared" si="66"/>
        <v>0</v>
      </c>
      <c r="FCF62" s="754">
        <f t="shared" si="66"/>
        <v>0</v>
      </c>
      <c r="FCG62" s="754">
        <f t="shared" si="66"/>
        <v>0</v>
      </c>
      <c r="FCH62" s="754">
        <f t="shared" si="66"/>
        <v>0</v>
      </c>
      <c r="FCI62" s="754">
        <f t="shared" si="66"/>
        <v>0</v>
      </c>
      <c r="FCJ62" s="754">
        <f t="shared" si="66"/>
        <v>0</v>
      </c>
      <c r="FCK62" s="754">
        <f t="shared" si="66"/>
        <v>0</v>
      </c>
      <c r="FCL62" s="754">
        <f t="shared" si="66"/>
        <v>0</v>
      </c>
      <c r="FCM62" s="754">
        <f t="shared" si="66"/>
        <v>0</v>
      </c>
      <c r="FCN62" s="754">
        <f t="shared" si="66"/>
        <v>0</v>
      </c>
      <c r="FCO62" s="754">
        <f t="shared" si="66"/>
        <v>0</v>
      </c>
      <c r="FCP62" s="754">
        <f t="shared" si="66"/>
        <v>0</v>
      </c>
      <c r="FCQ62" s="754">
        <f t="shared" si="66"/>
        <v>0</v>
      </c>
      <c r="FCR62" s="754">
        <f t="shared" si="66"/>
        <v>0</v>
      </c>
      <c r="FCS62" s="754">
        <f t="shared" si="66"/>
        <v>0</v>
      </c>
      <c r="FCT62" s="754">
        <f t="shared" si="66"/>
        <v>0</v>
      </c>
      <c r="FCU62" s="754">
        <f t="shared" si="66"/>
        <v>0</v>
      </c>
      <c r="FCV62" s="754">
        <f t="shared" si="66"/>
        <v>0</v>
      </c>
      <c r="FCW62" s="754">
        <f t="shared" si="66"/>
        <v>0</v>
      </c>
      <c r="FCX62" s="754">
        <f t="shared" si="66"/>
        <v>0</v>
      </c>
      <c r="FCY62" s="754">
        <f t="shared" si="66"/>
        <v>0</v>
      </c>
      <c r="FCZ62" s="754">
        <f t="shared" si="66"/>
        <v>0</v>
      </c>
      <c r="FDA62" s="754">
        <f t="shared" si="66"/>
        <v>0</v>
      </c>
      <c r="FDB62" s="754">
        <f t="shared" si="66"/>
        <v>0</v>
      </c>
      <c r="FDC62" s="754">
        <f t="shared" si="66"/>
        <v>0</v>
      </c>
      <c r="FDD62" s="754">
        <f t="shared" si="66"/>
        <v>0</v>
      </c>
      <c r="FDE62" s="754">
        <f t="shared" si="66"/>
        <v>0</v>
      </c>
      <c r="FDF62" s="754">
        <f t="shared" si="66"/>
        <v>0</v>
      </c>
      <c r="FDG62" s="754">
        <f t="shared" si="66"/>
        <v>0</v>
      </c>
      <c r="FDH62" s="754">
        <f t="shared" si="66"/>
        <v>0</v>
      </c>
      <c r="FDI62" s="754">
        <f t="shared" si="66"/>
        <v>0</v>
      </c>
      <c r="FDJ62" s="754">
        <f t="shared" si="66"/>
        <v>0</v>
      </c>
      <c r="FDK62" s="754">
        <f t="shared" si="66"/>
        <v>0</v>
      </c>
      <c r="FDL62" s="754">
        <f t="shared" si="66"/>
        <v>0</v>
      </c>
      <c r="FDM62" s="754">
        <f t="shared" si="66"/>
        <v>0</v>
      </c>
      <c r="FDN62" s="754">
        <f t="shared" si="66"/>
        <v>0</v>
      </c>
      <c r="FDO62" s="754">
        <f t="shared" si="66"/>
        <v>0</v>
      </c>
      <c r="FDP62" s="754">
        <f t="shared" si="66"/>
        <v>0</v>
      </c>
      <c r="FDQ62" s="754">
        <f t="shared" si="66"/>
        <v>0</v>
      </c>
      <c r="FDR62" s="754">
        <f t="shared" si="66"/>
        <v>0</v>
      </c>
      <c r="FDS62" s="754">
        <f t="shared" si="66"/>
        <v>0</v>
      </c>
      <c r="FDT62" s="754">
        <f t="shared" ref="FDT62:FGE62" si="67">FDT60*$C$62</f>
        <v>0</v>
      </c>
      <c r="FDU62" s="754">
        <f t="shared" si="67"/>
        <v>0</v>
      </c>
      <c r="FDV62" s="754">
        <f t="shared" si="67"/>
        <v>0</v>
      </c>
      <c r="FDW62" s="754">
        <f t="shared" si="67"/>
        <v>0</v>
      </c>
      <c r="FDX62" s="754">
        <f t="shared" si="67"/>
        <v>0</v>
      </c>
      <c r="FDY62" s="754">
        <f t="shared" si="67"/>
        <v>0</v>
      </c>
      <c r="FDZ62" s="754">
        <f t="shared" si="67"/>
        <v>0</v>
      </c>
      <c r="FEA62" s="754">
        <f t="shared" si="67"/>
        <v>0</v>
      </c>
      <c r="FEB62" s="754">
        <f t="shared" si="67"/>
        <v>0</v>
      </c>
      <c r="FEC62" s="754">
        <f t="shared" si="67"/>
        <v>0</v>
      </c>
      <c r="FED62" s="754">
        <f t="shared" si="67"/>
        <v>0</v>
      </c>
      <c r="FEE62" s="754">
        <f t="shared" si="67"/>
        <v>0</v>
      </c>
      <c r="FEF62" s="754">
        <f t="shared" si="67"/>
        <v>0</v>
      </c>
      <c r="FEG62" s="754">
        <f t="shared" si="67"/>
        <v>0</v>
      </c>
      <c r="FEH62" s="754">
        <f t="shared" si="67"/>
        <v>0</v>
      </c>
      <c r="FEI62" s="754">
        <f t="shared" si="67"/>
        <v>0</v>
      </c>
      <c r="FEJ62" s="754">
        <f t="shared" si="67"/>
        <v>0</v>
      </c>
      <c r="FEK62" s="754">
        <f t="shared" si="67"/>
        <v>0</v>
      </c>
      <c r="FEL62" s="754">
        <f t="shared" si="67"/>
        <v>0</v>
      </c>
      <c r="FEM62" s="754">
        <f t="shared" si="67"/>
        <v>0</v>
      </c>
      <c r="FEN62" s="754">
        <f t="shared" si="67"/>
        <v>0</v>
      </c>
      <c r="FEO62" s="754">
        <f t="shared" si="67"/>
        <v>0</v>
      </c>
      <c r="FEP62" s="754">
        <f t="shared" si="67"/>
        <v>0</v>
      </c>
      <c r="FEQ62" s="754">
        <f t="shared" si="67"/>
        <v>0</v>
      </c>
      <c r="FER62" s="754">
        <f t="shared" si="67"/>
        <v>0</v>
      </c>
      <c r="FES62" s="754">
        <f t="shared" si="67"/>
        <v>0</v>
      </c>
      <c r="FET62" s="754">
        <f t="shared" si="67"/>
        <v>0</v>
      </c>
      <c r="FEU62" s="754">
        <f t="shared" si="67"/>
        <v>0</v>
      </c>
      <c r="FEV62" s="754">
        <f t="shared" si="67"/>
        <v>0</v>
      </c>
      <c r="FEW62" s="754">
        <f t="shared" si="67"/>
        <v>0</v>
      </c>
      <c r="FEX62" s="754">
        <f t="shared" si="67"/>
        <v>0</v>
      </c>
      <c r="FEY62" s="754">
        <f t="shared" si="67"/>
        <v>0</v>
      </c>
      <c r="FEZ62" s="754">
        <f t="shared" si="67"/>
        <v>0</v>
      </c>
      <c r="FFA62" s="754">
        <f t="shared" si="67"/>
        <v>0</v>
      </c>
      <c r="FFB62" s="754">
        <f t="shared" si="67"/>
        <v>0</v>
      </c>
      <c r="FFC62" s="754">
        <f t="shared" si="67"/>
        <v>0</v>
      </c>
      <c r="FFD62" s="754">
        <f t="shared" si="67"/>
        <v>0</v>
      </c>
      <c r="FFE62" s="754">
        <f t="shared" si="67"/>
        <v>0</v>
      </c>
      <c r="FFF62" s="754">
        <f t="shared" si="67"/>
        <v>0</v>
      </c>
      <c r="FFG62" s="754">
        <f t="shared" si="67"/>
        <v>0</v>
      </c>
      <c r="FFH62" s="754">
        <f t="shared" si="67"/>
        <v>0</v>
      </c>
      <c r="FFI62" s="754">
        <f t="shared" si="67"/>
        <v>0</v>
      </c>
      <c r="FFJ62" s="754">
        <f t="shared" si="67"/>
        <v>0</v>
      </c>
      <c r="FFK62" s="754">
        <f t="shared" si="67"/>
        <v>0</v>
      </c>
      <c r="FFL62" s="754">
        <f t="shared" si="67"/>
        <v>0</v>
      </c>
      <c r="FFM62" s="754">
        <f t="shared" si="67"/>
        <v>0</v>
      </c>
      <c r="FFN62" s="754">
        <f t="shared" si="67"/>
        <v>0</v>
      </c>
      <c r="FFO62" s="754">
        <f t="shared" si="67"/>
        <v>0</v>
      </c>
      <c r="FFP62" s="754">
        <f t="shared" si="67"/>
        <v>0</v>
      </c>
      <c r="FFQ62" s="754">
        <f t="shared" si="67"/>
        <v>0</v>
      </c>
      <c r="FFR62" s="754">
        <f t="shared" si="67"/>
        <v>0</v>
      </c>
      <c r="FFS62" s="754">
        <f t="shared" si="67"/>
        <v>0</v>
      </c>
      <c r="FFT62" s="754">
        <f t="shared" si="67"/>
        <v>0</v>
      </c>
      <c r="FFU62" s="754">
        <f t="shared" si="67"/>
        <v>0</v>
      </c>
      <c r="FFV62" s="754">
        <f t="shared" si="67"/>
        <v>0</v>
      </c>
      <c r="FFW62" s="754">
        <f t="shared" si="67"/>
        <v>0</v>
      </c>
      <c r="FFX62" s="754">
        <f t="shared" si="67"/>
        <v>0</v>
      </c>
      <c r="FFY62" s="754">
        <f t="shared" si="67"/>
        <v>0</v>
      </c>
      <c r="FFZ62" s="754">
        <f t="shared" si="67"/>
        <v>0</v>
      </c>
      <c r="FGA62" s="754">
        <f t="shared" si="67"/>
        <v>0</v>
      </c>
      <c r="FGB62" s="754">
        <f t="shared" si="67"/>
        <v>0</v>
      </c>
      <c r="FGC62" s="754">
        <f t="shared" si="67"/>
        <v>0</v>
      </c>
      <c r="FGD62" s="754">
        <f t="shared" si="67"/>
        <v>0</v>
      </c>
      <c r="FGE62" s="754">
        <f t="shared" si="67"/>
        <v>0</v>
      </c>
      <c r="FGF62" s="754">
        <f t="shared" ref="FGF62:FIQ62" si="68">FGF60*$C$62</f>
        <v>0</v>
      </c>
      <c r="FGG62" s="754">
        <f t="shared" si="68"/>
        <v>0</v>
      </c>
      <c r="FGH62" s="754">
        <f t="shared" si="68"/>
        <v>0</v>
      </c>
      <c r="FGI62" s="754">
        <f t="shared" si="68"/>
        <v>0</v>
      </c>
      <c r="FGJ62" s="754">
        <f t="shared" si="68"/>
        <v>0</v>
      </c>
      <c r="FGK62" s="754">
        <f t="shared" si="68"/>
        <v>0</v>
      </c>
      <c r="FGL62" s="754">
        <f t="shared" si="68"/>
        <v>0</v>
      </c>
      <c r="FGM62" s="754">
        <f t="shared" si="68"/>
        <v>0</v>
      </c>
      <c r="FGN62" s="754">
        <f t="shared" si="68"/>
        <v>0</v>
      </c>
      <c r="FGO62" s="754">
        <f t="shared" si="68"/>
        <v>0</v>
      </c>
      <c r="FGP62" s="754">
        <f t="shared" si="68"/>
        <v>0</v>
      </c>
      <c r="FGQ62" s="754">
        <f t="shared" si="68"/>
        <v>0</v>
      </c>
      <c r="FGR62" s="754">
        <f t="shared" si="68"/>
        <v>0</v>
      </c>
      <c r="FGS62" s="754">
        <f t="shared" si="68"/>
        <v>0</v>
      </c>
      <c r="FGT62" s="754">
        <f t="shared" si="68"/>
        <v>0</v>
      </c>
      <c r="FGU62" s="754">
        <f t="shared" si="68"/>
        <v>0</v>
      </c>
      <c r="FGV62" s="754">
        <f t="shared" si="68"/>
        <v>0</v>
      </c>
      <c r="FGW62" s="754">
        <f t="shared" si="68"/>
        <v>0</v>
      </c>
      <c r="FGX62" s="754">
        <f t="shared" si="68"/>
        <v>0</v>
      </c>
      <c r="FGY62" s="754">
        <f t="shared" si="68"/>
        <v>0</v>
      </c>
      <c r="FGZ62" s="754">
        <f t="shared" si="68"/>
        <v>0</v>
      </c>
      <c r="FHA62" s="754">
        <f t="shared" si="68"/>
        <v>0</v>
      </c>
      <c r="FHB62" s="754">
        <f t="shared" si="68"/>
        <v>0</v>
      </c>
      <c r="FHC62" s="754">
        <f t="shared" si="68"/>
        <v>0</v>
      </c>
      <c r="FHD62" s="754">
        <f t="shared" si="68"/>
        <v>0</v>
      </c>
      <c r="FHE62" s="754">
        <f t="shared" si="68"/>
        <v>0</v>
      </c>
      <c r="FHF62" s="754">
        <f t="shared" si="68"/>
        <v>0</v>
      </c>
      <c r="FHG62" s="754">
        <f t="shared" si="68"/>
        <v>0</v>
      </c>
      <c r="FHH62" s="754">
        <f t="shared" si="68"/>
        <v>0</v>
      </c>
      <c r="FHI62" s="754">
        <f t="shared" si="68"/>
        <v>0</v>
      </c>
      <c r="FHJ62" s="754">
        <f t="shared" si="68"/>
        <v>0</v>
      </c>
      <c r="FHK62" s="754">
        <f t="shared" si="68"/>
        <v>0</v>
      </c>
      <c r="FHL62" s="754">
        <f t="shared" si="68"/>
        <v>0</v>
      </c>
      <c r="FHM62" s="754">
        <f t="shared" si="68"/>
        <v>0</v>
      </c>
      <c r="FHN62" s="754">
        <f t="shared" si="68"/>
        <v>0</v>
      </c>
      <c r="FHO62" s="754">
        <f t="shared" si="68"/>
        <v>0</v>
      </c>
      <c r="FHP62" s="754">
        <f t="shared" si="68"/>
        <v>0</v>
      </c>
      <c r="FHQ62" s="754">
        <f t="shared" si="68"/>
        <v>0</v>
      </c>
      <c r="FHR62" s="754">
        <f t="shared" si="68"/>
        <v>0</v>
      </c>
      <c r="FHS62" s="754">
        <f t="shared" si="68"/>
        <v>0</v>
      </c>
      <c r="FHT62" s="754">
        <f t="shared" si="68"/>
        <v>0</v>
      </c>
      <c r="FHU62" s="754">
        <f t="shared" si="68"/>
        <v>0</v>
      </c>
      <c r="FHV62" s="754">
        <f t="shared" si="68"/>
        <v>0</v>
      </c>
      <c r="FHW62" s="754">
        <f t="shared" si="68"/>
        <v>0</v>
      </c>
      <c r="FHX62" s="754">
        <f t="shared" si="68"/>
        <v>0</v>
      </c>
      <c r="FHY62" s="754">
        <f t="shared" si="68"/>
        <v>0</v>
      </c>
      <c r="FHZ62" s="754">
        <f t="shared" si="68"/>
        <v>0</v>
      </c>
      <c r="FIA62" s="754">
        <f t="shared" si="68"/>
        <v>0</v>
      </c>
      <c r="FIB62" s="754">
        <f t="shared" si="68"/>
        <v>0</v>
      </c>
      <c r="FIC62" s="754">
        <f t="shared" si="68"/>
        <v>0</v>
      </c>
      <c r="FID62" s="754">
        <f t="shared" si="68"/>
        <v>0</v>
      </c>
      <c r="FIE62" s="754">
        <f t="shared" si="68"/>
        <v>0</v>
      </c>
      <c r="FIF62" s="754">
        <f t="shared" si="68"/>
        <v>0</v>
      </c>
      <c r="FIG62" s="754">
        <f t="shared" si="68"/>
        <v>0</v>
      </c>
      <c r="FIH62" s="754">
        <f t="shared" si="68"/>
        <v>0</v>
      </c>
      <c r="FII62" s="754">
        <f t="shared" si="68"/>
        <v>0</v>
      </c>
      <c r="FIJ62" s="754">
        <f t="shared" si="68"/>
        <v>0</v>
      </c>
      <c r="FIK62" s="754">
        <f t="shared" si="68"/>
        <v>0</v>
      </c>
      <c r="FIL62" s="754">
        <f t="shared" si="68"/>
        <v>0</v>
      </c>
      <c r="FIM62" s="754">
        <f t="shared" si="68"/>
        <v>0</v>
      </c>
      <c r="FIN62" s="754">
        <f t="shared" si="68"/>
        <v>0</v>
      </c>
      <c r="FIO62" s="754">
        <f t="shared" si="68"/>
        <v>0</v>
      </c>
      <c r="FIP62" s="754">
        <f t="shared" si="68"/>
        <v>0</v>
      </c>
      <c r="FIQ62" s="754">
        <f t="shared" si="68"/>
        <v>0</v>
      </c>
      <c r="FIR62" s="754">
        <f t="shared" ref="FIR62:FLC62" si="69">FIR60*$C$62</f>
        <v>0</v>
      </c>
      <c r="FIS62" s="754">
        <f t="shared" si="69"/>
        <v>0</v>
      </c>
      <c r="FIT62" s="754">
        <f t="shared" si="69"/>
        <v>0</v>
      </c>
      <c r="FIU62" s="754">
        <f t="shared" si="69"/>
        <v>0</v>
      </c>
      <c r="FIV62" s="754">
        <f t="shared" si="69"/>
        <v>0</v>
      </c>
      <c r="FIW62" s="754">
        <f t="shared" si="69"/>
        <v>0</v>
      </c>
      <c r="FIX62" s="754">
        <f t="shared" si="69"/>
        <v>0</v>
      </c>
      <c r="FIY62" s="754">
        <f t="shared" si="69"/>
        <v>0</v>
      </c>
      <c r="FIZ62" s="754">
        <f t="shared" si="69"/>
        <v>0</v>
      </c>
      <c r="FJA62" s="754">
        <f t="shared" si="69"/>
        <v>0</v>
      </c>
      <c r="FJB62" s="754">
        <f t="shared" si="69"/>
        <v>0</v>
      </c>
      <c r="FJC62" s="754">
        <f t="shared" si="69"/>
        <v>0</v>
      </c>
      <c r="FJD62" s="754">
        <f t="shared" si="69"/>
        <v>0</v>
      </c>
      <c r="FJE62" s="754">
        <f t="shared" si="69"/>
        <v>0</v>
      </c>
      <c r="FJF62" s="754">
        <f t="shared" si="69"/>
        <v>0</v>
      </c>
      <c r="FJG62" s="754">
        <f t="shared" si="69"/>
        <v>0</v>
      </c>
      <c r="FJH62" s="754">
        <f t="shared" si="69"/>
        <v>0</v>
      </c>
      <c r="FJI62" s="754">
        <f t="shared" si="69"/>
        <v>0</v>
      </c>
      <c r="FJJ62" s="754">
        <f t="shared" si="69"/>
        <v>0</v>
      </c>
      <c r="FJK62" s="754">
        <f t="shared" si="69"/>
        <v>0</v>
      </c>
      <c r="FJL62" s="754">
        <f t="shared" si="69"/>
        <v>0</v>
      </c>
      <c r="FJM62" s="754">
        <f t="shared" si="69"/>
        <v>0</v>
      </c>
      <c r="FJN62" s="754">
        <f t="shared" si="69"/>
        <v>0</v>
      </c>
      <c r="FJO62" s="754">
        <f t="shared" si="69"/>
        <v>0</v>
      </c>
      <c r="FJP62" s="754">
        <f t="shared" si="69"/>
        <v>0</v>
      </c>
      <c r="FJQ62" s="754">
        <f t="shared" si="69"/>
        <v>0</v>
      </c>
      <c r="FJR62" s="754">
        <f t="shared" si="69"/>
        <v>0</v>
      </c>
      <c r="FJS62" s="754">
        <f t="shared" si="69"/>
        <v>0</v>
      </c>
      <c r="FJT62" s="754">
        <f t="shared" si="69"/>
        <v>0</v>
      </c>
      <c r="FJU62" s="754">
        <f t="shared" si="69"/>
        <v>0</v>
      </c>
      <c r="FJV62" s="754">
        <f t="shared" si="69"/>
        <v>0</v>
      </c>
      <c r="FJW62" s="754">
        <f t="shared" si="69"/>
        <v>0</v>
      </c>
      <c r="FJX62" s="754">
        <f t="shared" si="69"/>
        <v>0</v>
      </c>
      <c r="FJY62" s="754">
        <f t="shared" si="69"/>
        <v>0</v>
      </c>
      <c r="FJZ62" s="754">
        <f t="shared" si="69"/>
        <v>0</v>
      </c>
      <c r="FKA62" s="754">
        <f t="shared" si="69"/>
        <v>0</v>
      </c>
      <c r="FKB62" s="754">
        <f t="shared" si="69"/>
        <v>0</v>
      </c>
      <c r="FKC62" s="754">
        <f t="shared" si="69"/>
        <v>0</v>
      </c>
      <c r="FKD62" s="754">
        <f t="shared" si="69"/>
        <v>0</v>
      </c>
      <c r="FKE62" s="754">
        <f t="shared" si="69"/>
        <v>0</v>
      </c>
      <c r="FKF62" s="754">
        <f t="shared" si="69"/>
        <v>0</v>
      </c>
      <c r="FKG62" s="754">
        <f t="shared" si="69"/>
        <v>0</v>
      </c>
      <c r="FKH62" s="754">
        <f t="shared" si="69"/>
        <v>0</v>
      </c>
      <c r="FKI62" s="754">
        <f t="shared" si="69"/>
        <v>0</v>
      </c>
      <c r="FKJ62" s="754">
        <f t="shared" si="69"/>
        <v>0</v>
      </c>
      <c r="FKK62" s="754">
        <f t="shared" si="69"/>
        <v>0</v>
      </c>
      <c r="FKL62" s="754">
        <f t="shared" si="69"/>
        <v>0</v>
      </c>
      <c r="FKM62" s="754">
        <f t="shared" si="69"/>
        <v>0</v>
      </c>
      <c r="FKN62" s="754">
        <f t="shared" si="69"/>
        <v>0</v>
      </c>
      <c r="FKO62" s="754">
        <f t="shared" si="69"/>
        <v>0</v>
      </c>
      <c r="FKP62" s="754">
        <f t="shared" si="69"/>
        <v>0</v>
      </c>
      <c r="FKQ62" s="754">
        <f t="shared" si="69"/>
        <v>0</v>
      </c>
      <c r="FKR62" s="754">
        <f t="shared" si="69"/>
        <v>0</v>
      </c>
      <c r="FKS62" s="754">
        <f t="shared" si="69"/>
        <v>0</v>
      </c>
      <c r="FKT62" s="754">
        <f t="shared" si="69"/>
        <v>0</v>
      </c>
      <c r="FKU62" s="754">
        <f t="shared" si="69"/>
        <v>0</v>
      </c>
      <c r="FKV62" s="754">
        <f t="shared" si="69"/>
        <v>0</v>
      </c>
      <c r="FKW62" s="754">
        <f t="shared" si="69"/>
        <v>0</v>
      </c>
      <c r="FKX62" s="754">
        <f t="shared" si="69"/>
        <v>0</v>
      </c>
      <c r="FKY62" s="754">
        <f t="shared" si="69"/>
        <v>0</v>
      </c>
      <c r="FKZ62" s="754">
        <f t="shared" si="69"/>
        <v>0</v>
      </c>
      <c r="FLA62" s="754">
        <f t="shared" si="69"/>
        <v>0</v>
      </c>
      <c r="FLB62" s="754">
        <f t="shared" si="69"/>
        <v>0</v>
      </c>
      <c r="FLC62" s="754">
        <f t="shared" si="69"/>
        <v>0</v>
      </c>
      <c r="FLD62" s="754">
        <f t="shared" ref="FLD62:FNO62" si="70">FLD60*$C$62</f>
        <v>0</v>
      </c>
      <c r="FLE62" s="754">
        <f t="shared" si="70"/>
        <v>0</v>
      </c>
      <c r="FLF62" s="754">
        <f t="shared" si="70"/>
        <v>0</v>
      </c>
      <c r="FLG62" s="754">
        <f t="shared" si="70"/>
        <v>0</v>
      </c>
      <c r="FLH62" s="754">
        <f t="shared" si="70"/>
        <v>0</v>
      </c>
      <c r="FLI62" s="754">
        <f t="shared" si="70"/>
        <v>0</v>
      </c>
      <c r="FLJ62" s="754">
        <f t="shared" si="70"/>
        <v>0</v>
      </c>
      <c r="FLK62" s="754">
        <f t="shared" si="70"/>
        <v>0</v>
      </c>
      <c r="FLL62" s="754">
        <f t="shared" si="70"/>
        <v>0</v>
      </c>
      <c r="FLM62" s="754">
        <f t="shared" si="70"/>
        <v>0</v>
      </c>
      <c r="FLN62" s="754">
        <f t="shared" si="70"/>
        <v>0</v>
      </c>
      <c r="FLO62" s="754">
        <f t="shared" si="70"/>
        <v>0</v>
      </c>
      <c r="FLP62" s="754">
        <f t="shared" si="70"/>
        <v>0</v>
      </c>
      <c r="FLQ62" s="754">
        <f t="shared" si="70"/>
        <v>0</v>
      </c>
      <c r="FLR62" s="754">
        <f t="shared" si="70"/>
        <v>0</v>
      </c>
      <c r="FLS62" s="754">
        <f t="shared" si="70"/>
        <v>0</v>
      </c>
      <c r="FLT62" s="754">
        <f t="shared" si="70"/>
        <v>0</v>
      </c>
      <c r="FLU62" s="754">
        <f t="shared" si="70"/>
        <v>0</v>
      </c>
      <c r="FLV62" s="754">
        <f t="shared" si="70"/>
        <v>0</v>
      </c>
      <c r="FLW62" s="754">
        <f t="shared" si="70"/>
        <v>0</v>
      </c>
      <c r="FLX62" s="754">
        <f t="shared" si="70"/>
        <v>0</v>
      </c>
      <c r="FLY62" s="754">
        <f t="shared" si="70"/>
        <v>0</v>
      </c>
      <c r="FLZ62" s="754">
        <f t="shared" si="70"/>
        <v>0</v>
      </c>
      <c r="FMA62" s="754">
        <f t="shared" si="70"/>
        <v>0</v>
      </c>
      <c r="FMB62" s="754">
        <f t="shared" si="70"/>
        <v>0</v>
      </c>
      <c r="FMC62" s="754">
        <f t="shared" si="70"/>
        <v>0</v>
      </c>
      <c r="FMD62" s="754">
        <f t="shared" si="70"/>
        <v>0</v>
      </c>
      <c r="FME62" s="754">
        <f t="shared" si="70"/>
        <v>0</v>
      </c>
      <c r="FMF62" s="754">
        <f t="shared" si="70"/>
        <v>0</v>
      </c>
      <c r="FMG62" s="754">
        <f t="shared" si="70"/>
        <v>0</v>
      </c>
      <c r="FMH62" s="754">
        <f t="shared" si="70"/>
        <v>0</v>
      </c>
      <c r="FMI62" s="754">
        <f t="shared" si="70"/>
        <v>0</v>
      </c>
      <c r="FMJ62" s="754">
        <f t="shared" si="70"/>
        <v>0</v>
      </c>
      <c r="FMK62" s="754">
        <f t="shared" si="70"/>
        <v>0</v>
      </c>
      <c r="FML62" s="754">
        <f t="shared" si="70"/>
        <v>0</v>
      </c>
      <c r="FMM62" s="754">
        <f t="shared" si="70"/>
        <v>0</v>
      </c>
      <c r="FMN62" s="754">
        <f t="shared" si="70"/>
        <v>0</v>
      </c>
      <c r="FMO62" s="754">
        <f t="shared" si="70"/>
        <v>0</v>
      </c>
      <c r="FMP62" s="754">
        <f t="shared" si="70"/>
        <v>0</v>
      </c>
      <c r="FMQ62" s="754">
        <f t="shared" si="70"/>
        <v>0</v>
      </c>
      <c r="FMR62" s="754">
        <f t="shared" si="70"/>
        <v>0</v>
      </c>
      <c r="FMS62" s="754">
        <f t="shared" si="70"/>
        <v>0</v>
      </c>
      <c r="FMT62" s="754">
        <f t="shared" si="70"/>
        <v>0</v>
      </c>
      <c r="FMU62" s="754">
        <f t="shared" si="70"/>
        <v>0</v>
      </c>
      <c r="FMV62" s="754">
        <f t="shared" si="70"/>
        <v>0</v>
      </c>
      <c r="FMW62" s="754">
        <f t="shared" si="70"/>
        <v>0</v>
      </c>
      <c r="FMX62" s="754">
        <f t="shared" si="70"/>
        <v>0</v>
      </c>
      <c r="FMY62" s="754">
        <f t="shared" si="70"/>
        <v>0</v>
      </c>
      <c r="FMZ62" s="754">
        <f t="shared" si="70"/>
        <v>0</v>
      </c>
      <c r="FNA62" s="754">
        <f t="shared" si="70"/>
        <v>0</v>
      </c>
      <c r="FNB62" s="754">
        <f t="shared" si="70"/>
        <v>0</v>
      </c>
      <c r="FNC62" s="754">
        <f t="shared" si="70"/>
        <v>0</v>
      </c>
      <c r="FND62" s="754">
        <f t="shared" si="70"/>
        <v>0</v>
      </c>
      <c r="FNE62" s="754">
        <f t="shared" si="70"/>
        <v>0</v>
      </c>
      <c r="FNF62" s="754">
        <f t="shared" si="70"/>
        <v>0</v>
      </c>
      <c r="FNG62" s="754">
        <f t="shared" si="70"/>
        <v>0</v>
      </c>
      <c r="FNH62" s="754">
        <f t="shared" si="70"/>
        <v>0</v>
      </c>
      <c r="FNI62" s="754">
        <f t="shared" si="70"/>
        <v>0</v>
      </c>
      <c r="FNJ62" s="754">
        <f t="shared" si="70"/>
        <v>0</v>
      </c>
      <c r="FNK62" s="754">
        <f t="shared" si="70"/>
        <v>0</v>
      </c>
      <c r="FNL62" s="754">
        <f t="shared" si="70"/>
        <v>0</v>
      </c>
      <c r="FNM62" s="754">
        <f t="shared" si="70"/>
        <v>0</v>
      </c>
      <c r="FNN62" s="754">
        <f t="shared" si="70"/>
        <v>0</v>
      </c>
      <c r="FNO62" s="754">
        <f t="shared" si="70"/>
        <v>0</v>
      </c>
      <c r="FNP62" s="754">
        <f t="shared" ref="FNP62:FQA62" si="71">FNP60*$C$62</f>
        <v>0</v>
      </c>
      <c r="FNQ62" s="754">
        <f t="shared" si="71"/>
        <v>0</v>
      </c>
      <c r="FNR62" s="754">
        <f t="shared" si="71"/>
        <v>0</v>
      </c>
      <c r="FNS62" s="754">
        <f t="shared" si="71"/>
        <v>0</v>
      </c>
      <c r="FNT62" s="754">
        <f t="shared" si="71"/>
        <v>0</v>
      </c>
      <c r="FNU62" s="754">
        <f t="shared" si="71"/>
        <v>0</v>
      </c>
      <c r="FNV62" s="754">
        <f t="shared" si="71"/>
        <v>0</v>
      </c>
      <c r="FNW62" s="754">
        <f t="shared" si="71"/>
        <v>0</v>
      </c>
      <c r="FNX62" s="754">
        <f t="shared" si="71"/>
        <v>0</v>
      </c>
      <c r="FNY62" s="754">
        <f t="shared" si="71"/>
        <v>0</v>
      </c>
      <c r="FNZ62" s="754">
        <f t="shared" si="71"/>
        <v>0</v>
      </c>
      <c r="FOA62" s="754">
        <f t="shared" si="71"/>
        <v>0</v>
      </c>
      <c r="FOB62" s="754">
        <f t="shared" si="71"/>
        <v>0</v>
      </c>
      <c r="FOC62" s="754">
        <f t="shared" si="71"/>
        <v>0</v>
      </c>
      <c r="FOD62" s="754">
        <f t="shared" si="71"/>
        <v>0</v>
      </c>
      <c r="FOE62" s="754">
        <f t="shared" si="71"/>
        <v>0</v>
      </c>
      <c r="FOF62" s="754">
        <f t="shared" si="71"/>
        <v>0</v>
      </c>
      <c r="FOG62" s="754">
        <f t="shared" si="71"/>
        <v>0</v>
      </c>
      <c r="FOH62" s="754">
        <f t="shared" si="71"/>
        <v>0</v>
      </c>
      <c r="FOI62" s="754">
        <f t="shared" si="71"/>
        <v>0</v>
      </c>
      <c r="FOJ62" s="754">
        <f t="shared" si="71"/>
        <v>0</v>
      </c>
      <c r="FOK62" s="754">
        <f t="shared" si="71"/>
        <v>0</v>
      </c>
      <c r="FOL62" s="754">
        <f t="shared" si="71"/>
        <v>0</v>
      </c>
      <c r="FOM62" s="754">
        <f t="shared" si="71"/>
        <v>0</v>
      </c>
      <c r="FON62" s="754">
        <f t="shared" si="71"/>
        <v>0</v>
      </c>
      <c r="FOO62" s="754">
        <f t="shared" si="71"/>
        <v>0</v>
      </c>
      <c r="FOP62" s="754">
        <f t="shared" si="71"/>
        <v>0</v>
      </c>
      <c r="FOQ62" s="754">
        <f t="shared" si="71"/>
        <v>0</v>
      </c>
      <c r="FOR62" s="754">
        <f t="shared" si="71"/>
        <v>0</v>
      </c>
      <c r="FOS62" s="754">
        <f t="shared" si="71"/>
        <v>0</v>
      </c>
      <c r="FOT62" s="754">
        <f t="shared" si="71"/>
        <v>0</v>
      </c>
      <c r="FOU62" s="754">
        <f t="shared" si="71"/>
        <v>0</v>
      </c>
      <c r="FOV62" s="754">
        <f t="shared" si="71"/>
        <v>0</v>
      </c>
      <c r="FOW62" s="754">
        <f t="shared" si="71"/>
        <v>0</v>
      </c>
      <c r="FOX62" s="754">
        <f t="shared" si="71"/>
        <v>0</v>
      </c>
      <c r="FOY62" s="754">
        <f t="shared" si="71"/>
        <v>0</v>
      </c>
      <c r="FOZ62" s="754">
        <f t="shared" si="71"/>
        <v>0</v>
      </c>
      <c r="FPA62" s="754">
        <f t="shared" si="71"/>
        <v>0</v>
      </c>
      <c r="FPB62" s="754">
        <f t="shared" si="71"/>
        <v>0</v>
      </c>
      <c r="FPC62" s="754">
        <f t="shared" si="71"/>
        <v>0</v>
      </c>
      <c r="FPD62" s="754">
        <f t="shared" si="71"/>
        <v>0</v>
      </c>
      <c r="FPE62" s="754">
        <f t="shared" si="71"/>
        <v>0</v>
      </c>
      <c r="FPF62" s="754">
        <f t="shared" si="71"/>
        <v>0</v>
      </c>
      <c r="FPG62" s="754">
        <f t="shared" si="71"/>
        <v>0</v>
      </c>
      <c r="FPH62" s="754">
        <f t="shared" si="71"/>
        <v>0</v>
      </c>
      <c r="FPI62" s="754">
        <f t="shared" si="71"/>
        <v>0</v>
      </c>
      <c r="FPJ62" s="754">
        <f t="shared" si="71"/>
        <v>0</v>
      </c>
      <c r="FPK62" s="754">
        <f t="shared" si="71"/>
        <v>0</v>
      </c>
      <c r="FPL62" s="754">
        <f t="shared" si="71"/>
        <v>0</v>
      </c>
      <c r="FPM62" s="754">
        <f t="shared" si="71"/>
        <v>0</v>
      </c>
      <c r="FPN62" s="754">
        <f t="shared" si="71"/>
        <v>0</v>
      </c>
      <c r="FPO62" s="754">
        <f t="shared" si="71"/>
        <v>0</v>
      </c>
      <c r="FPP62" s="754">
        <f t="shared" si="71"/>
        <v>0</v>
      </c>
      <c r="FPQ62" s="754">
        <f t="shared" si="71"/>
        <v>0</v>
      </c>
      <c r="FPR62" s="754">
        <f t="shared" si="71"/>
        <v>0</v>
      </c>
      <c r="FPS62" s="754">
        <f t="shared" si="71"/>
        <v>0</v>
      </c>
      <c r="FPT62" s="754">
        <f t="shared" si="71"/>
        <v>0</v>
      </c>
      <c r="FPU62" s="754">
        <f t="shared" si="71"/>
        <v>0</v>
      </c>
      <c r="FPV62" s="754">
        <f t="shared" si="71"/>
        <v>0</v>
      </c>
      <c r="FPW62" s="754">
        <f t="shared" si="71"/>
        <v>0</v>
      </c>
      <c r="FPX62" s="754">
        <f t="shared" si="71"/>
        <v>0</v>
      </c>
      <c r="FPY62" s="754">
        <f t="shared" si="71"/>
        <v>0</v>
      </c>
      <c r="FPZ62" s="754">
        <f t="shared" si="71"/>
        <v>0</v>
      </c>
      <c r="FQA62" s="754">
        <f t="shared" si="71"/>
        <v>0</v>
      </c>
      <c r="FQB62" s="754">
        <f t="shared" ref="FQB62:FSM62" si="72">FQB60*$C$62</f>
        <v>0</v>
      </c>
      <c r="FQC62" s="754">
        <f t="shared" si="72"/>
        <v>0</v>
      </c>
      <c r="FQD62" s="754">
        <f t="shared" si="72"/>
        <v>0</v>
      </c>
      <c r="FQE62" s="754">
        <f t="shared" si="72"/>
        <v>0</v>
      </c>
      <c r="FQF62" s="754">
        <f t="shared" si="72"/>
        <v>0</v>
      </c>
      <c r="FQG62" s="754">
        <f t="shared" si="72"/>
        <v>0</v>
      </c>
      <c r="FQH62" s="754">
        <f t="shared" si="72"/>
        <v>0</v>
      </c>
      <c r="FQI62" s="754">
        <f t="shared" si="72"/>
        <v>0</v>
      </c>
      <c r="FQJ62" s="754">
        <f t="shared" si="72"/>
        <v>0</v>
      </c>
      <c r="FQK62" s="754">
        <f t="shared" si="72"/>
        <v>0</v>
      </c>
      <c r="FQL62" s="754">
        <f t="shared" si="72"/>
        <v>0</v>
      </c>
      <c r="FQM62" s="754">
        <f t="shared" si="72"/>
        <v>0</v>
      </c>
      <c r="FQN62" s="754">
        <f t="shared" si="72"/>
        <v>0</v>
      </c>
      <c r="FQO62" s="754">
        <f t="shared" si="72"/>
        <v>0</v>
      </c>
      <c r="FQP62" s="754">
        <f t="shared" si="72"/>
        <v>0</v>
      </c>
      <c r="FQQ62" s="754">
        <f t="shared" si="72"/>
        <v>0</v>
      </c>
      <c r="FQR62" s="754">
        <f t="shared" si="72"/>
        <v>0</v>
      </c>
      <c r="FQS62" s="754">
        <f t="shared" si="72"/>
        <v>0</v>
      </c>
      <c r="FQT62" s="754">
        <f t="shared" si="72"/>
        <v>0</v>
      </c>
      <c r="FQU62" s="754">
        <f t="shared" si="72"/>
        <v>0</v>
      </c>
      <c r="FQV62" s="754">
        <f t="shared" si="72"/>
        <v>0</v>
      </c>
      <c r="FQW62" s="754">
        <f t="shared" si="72"/>
        <v>0</v>
      </c>
      <c r="FQX62" s="754">
        <f t="shared" si="72"/>
        <v>0</v>
      </c>
      <c r="FQY62" s="754">
        <f t="shared" si="72"/>
        <v>0</v>
      </c>
      <c r="FQZ62" s="754">
        <f t="shared" si="72"/>
        <v>0</v>
      </c>
      <c r="FRA62" s="754">
        <f t="shared" si="72"/>
        <v>0</v>
      </c>
      <c r="FRB62" s="754">
        <f t="shared" si="72"/>
        <v>0</v>
      </c>
      <c r="FRC62" s="754">
        <f t="shared" si="72"/>
        <v>0</v>
      </c>
      <c r="FRD62" s="754">
        <f t="shared" si="72"/>
        <v>0</v>
      </c>
      <c r="FRE62" s="754">
        <f t="shared" si="72"/>
        <v>0</v>
      </c>
      <c r="FRF62" s="754">
        <f t="shared" si="72"/>
        <v>0</v>
      </c>
      <c r="FRG62" s="754">
        <f t="shared" si="72"/>
        <v>0</v>
      </c>
      <c r="FRH62" s="754">
        <f t="shared" si="72"/>
        <v>0</v>
      </c>
      <c r="FRI62" s="754">
        <f t="shared" si="72"/>
        <v>0</v>
      </c>
      <c r="FRJ62" s="754">
        <f t="shared" si="72"/>
        <v>0</v>
      </c>
      <c r="FRK62" s="754">
        <f t="shared" si="72"/>
        <v>0</v>
      </c>
      <c r="FRL62" s="754">
        <f t="shared" si="72"/>
        <v>0</v>
      </c>
      <c r="FRM62" s="754">
        <f t="shared" si="72"/>
        <v>0</v>
      </c>
      <c r="FRN62" s="754">
        <f t="shared" si="72"/>
        <v>0</v>
      </c>
      <c r="FRO62" s="754">
        <f t="shared" si="72"/>
        <v>0</v>
      </c>
      <c r="FRP62" s="754">
        <f t="shared" si="72"/>
        <v>0</v>
      </c>
      <c r="FRQ62" s="754">
        <f t="shared" si="72"/>
        <v>0</v>
      </c>
      <c r="FRR62" s="754">
        <f t="shared" si="72"/>
        <v>0</v>
      </c>
      <c r="FRS62" s="754">
        <f t="shared" si="72"/>
        <v>0</v>
      </c>
      <c r="FRT62" s="754">
        <f t="shared" si="72"/>
        <v>0</v>
      </c>
      <c r="FRU62" s="754">
        <f t="shared" si="72"/>
        <v>0</v>
      </c>
      <c r="FRV62" s="754">
        <f t="shared" si="72"/>
        <v>0</v>
      </c>
      <c r="FRW62" s="754">
        <f t="shared" si="72"/>
        <v>0</v>
      </c>
      <c r="FRX62" s="754">
        <f t="shared" si="72"/>
        <v>0</v>
      </c>
      <c r="FRY62" s="754">
        <f t="shared" si="72"/>
        <v>0</v>
      </c>
      <c r="FRZ62" s="754">
        <f t="shared" si="72"/>
        <v>0</v>
      </c>
      <c r="FSA62" s="754">
        <f t="shared" si="72"/>
        <v>0</v>
      </c>
      <c r="FSB62" s="754">
        <f t="shared" si="72"/>
        <v>0</v>
      </c>
      <c r="FSC62" s="754">
        <f t="shared" si="72"/>
        <v>0</v>
      </c>
      <c r="FSD62" s="754">
        <f t="shared" si="72"/>
        <v>0</v>
      </c>
      <c r="FSE62" s="754">
        <f t="shared" si="72"/>
        <v>0</v>
      </c>
      <c r="FSF62" s="754">
        <f t="shared" si="72"/>
        <v>0</v>
      </c>
      <c r="FSG62" s="754">
        <f t="shared" si="72"/>
        <v>0</v>
      </c>
      <c r="FSH62" s="754">
        <f t="shared" si="72"/>
        <v>0</v>
      </c>
      <c r="FSI62" s="754">
        <f t="shared" si="72"/>
        <v>0</v>
      </c>
      <c r="FSJ62" s="754">
        <f t="shared" si="72"/>
        <v>0</v>
      </c>
      <c r="FSK62" s="754">
        <f t="shared" si="72"/>
        <v>0</v>
      </c>
      <c r="FSL62" s="754">
        <f t="shared" si="72"/>
        <v>0</v>
      </c>
      <c r="FSM62" s="754">
        <f t="shared" si="72"/>
        <v>0</v>
      </c>
      <c r="FSN62" s="754">
        <f t="shared" ref="FSN62:FUY62" si="73">FSN60*$C$62</f>
        <v>0</v>
      </c>
      <c r="FSO62" s="754">
        <f t="shared" si="73"/>
        <v>0</v>
      </c>
      <c r="FSP62" s="754">
        <f t="shared" si="73"/>
        <v>0</v>
      </c>
      <c r="FSQ62" s="754">
        <f t="shared" si="73"/>
        <v>0</v>
      </c>
      <c r="FSR62" s="754">
        <f t="shared" si="73"/>
        <v>0</v>
      </c>
      <c r="FSS62" s="754">
        <f t="shared" si="73"/>
        <v>0</v>
      </c>
      <c r="FST62" s="754">
        <f t="shared" si="73"/>
        <v>0</v>
      </c>
      <c r="FSU62" s="754">
        <f t="shared" si="73"/>
        <v>0</v>
      </c>
      <c r="FSV62" s="754">
        <f t="shared" si="73"/>
        <v>0</v>
      </c>
      <c r="FSW62" s="754">
        <f t="shared" si="73"/>
        <v>0</v>
      </c>
      <c r="FSX62" s="754">
        <f t="shared" si="73"/>
        <v>0</v>
      </c>
      <c r="FSY62" s="754">
        <f t="shared" si="73"/>
        <v>0</v>
      </c>
      <c r="FSZ62" s="754">
        <f t="shared" si="73"/>
        <v>0</v>
      </c>
      <c r="FTA62" s="754">
        <f t="shared" si="73"/>
        <v>0</v>
      </c>
      <c r="FTB62" s="754">
        <f t="shared" si="73"/>
        <v>0</v>
      </c>
      <c r="FTC62" s="754">
        <f t="shared" si="73"/>
        <v>0</v>
      </c>
      <c r="FTD62" s="754">
        <f t="shared" si="73"/>
        <v>0</v>
      </c>
      <c r="FTE62" s="754">
        <f t="shared" si="73"/>
        <v>0</v>
      </c>
      <c r="FTF62" s="754">
        <f t="shared" si="73"/>
        <v>0</v>
      </c>
      <c r="FTG62" s="754">
        <f t="shared" si="73"/>
        <v>0</v>
      </c>
      <c r="FTH62" s="754">
        <f t="shared" si="73"/>
        <v>0</v>
      </c>
      <c r="FTI62" s="754">
        <f t="shared" si="73"/>
        <v>0</v>
      </c>
      <c r="FTJ62" s="754">
        <f t="shared" si="73"/>
        <v>0</v>
      </c>
      <c r="FTK62" s="754">
        <f t="shared" si="73"/>
        <v>0</v>
      </c>
      <c r="FTL62" s="754">
        <f t="shared" si="73"/>
        <v>0</v>
      </c>
      <c r="FTM62" s="754">
        <f t="shared" si="73"/>
        <v>0</v>
      </c>
      <c r="FTN62" s="754">
        <f t="shared" si="73"/>
        <v>0</v>
      </c>
      <c r="FTO62" s="754">
        <f t="shared" si="73"/>
        <v>0</v>
      </c>
      <c r="FTP62" s="754">
        <f t="shared" si="73"/>
        <v>0</v>
      </c>
      <c r="FTQ62" s="754">
        <f t="shared" si="73"/>
        <v>0</v>
      </c>
      <c r="FTR62" s="754">
        <f t="shared" si="73"/>
        <v>0</v>
      </c>
      <c r="FTS62" s="754">
        <f t="shared" si="73"/>
        <v>0</v>
      </c>
      <c r="FTT62" s="754">
        <f t="shared" si="73"/>
        <v>0</v>
      </c>
      <c r="FTU62" s="754">
        <f t="shared" si="73"/>
        <v>0</v>
      </c>
      <c r="FTV62" s="754">
        <f t="shared" si="73"/>
        <v>0</v>
      </c>
      <c r="FTW62" s="754">
        <f t="shared" si="73"/>
        <v>0</v>
      </c>
      <c r="FTX62" s="754">
        <f t="shared" si="73"/>
        <v>0</v>
      </c>
      <c r="FTY62" s="754">
        <f t="shared" si="73"/>
        <v>0</v>
      </c>
      <c r="FTZ62" s="754">
        <f t="shared" si="73"/>
        <v>0</v>
      </c>
      <c r="FUA62" s="754">
        <f t="shared" si="73"/>
        <v>0</v>
      </c>
      <c r="FUB62" s="754">
        <f t="shared" si="73"/>
        <v>0</v>
      </c>
      <c r="FUC62" s="754">
        <f t="shared" si="73"/>
        <v>0</v>
      </c>
      <c r="FUD62" s="754">
        <f t="shared" si="73"/>
        <v>0</v>
      </c>
      <c r="FUE62" s="754">
        <f t="shared" si="73"/>
        <v>0</v>
      </c>
      <c r="FUF62" s="754">
        <f t="shared" si="73"/>
        <v>0</v>
      </c>
      <c r="FUG62" s="754">
        <f t="shared" si="73"/>
        <v>0</v>
      </c>
      <c r="FUH62" s="754">
        <f t="shared" si="73"/>
        <v>0</v>
      </c>
      <c r="FUI62" s="754">
        <f t="shared" si="73"/>
        <v>0</v>
      </c>
      <c r="FUJ62" s="754">
        <f t="shared" si="73"/>
        <v>0</v>
      </c>
      <c r="FUK62" s="754">
        <f t="shared" si="73"/>
        <v>0</v>
      </c>
      <c r="FUL62" s="754">
        <f t="shared" si="73"/>
        <v>0</v>
      </c>
      <c r="FUM62" s="754">
        <f t="shared" si="73"/>
        <v>0</v>
      </c>
      <c r="FUN62" s="754">
        <f t="shared" si="73"/>
        <v>0</v>
      </c>
      <c r="FUO62" s="754">
        <f t="shared" si="73"/>
        <v>0</v>
      </c>
      <c r="FUP62" s="754">
        <f t="shared" si="73"/>
        <v>0</v>
      </c>
      <c r="FUQ62" s="754">
        <f t="shared" si="73"/>
        <v>0</v>
      </c>
      <c r="FUR62" s="754">
        <f t="shared" si="73"/>
        <v>0</v>
      </c>
      <c r="FUS62" s="754">
        <f t="shared" si="73"/>
        <v>0</v>
      </c>
      <c r="FUT62" s="754">
        <f t="shared" si="73"/>
        <v>0</v>
      </c>
      <c r="FUU62" s="754">
        <f t="shared" si="73"/>
        <v>0</v>
      </c>
      <c r="FUV62" s="754">
        <f t="shared" si="73"/>
        <v>0</v>
      </c>
      <c r="FUW62" s="754">
        <f t="shared" si="73"/>
        <v>0</v>
      </c>
      <c r="FUX62" s="754">
        <f t="shared" si="73"/>
        <v>0</v>
      </c>
      <c r="FUY62" s="754">
        <f t="shared" si="73"/>
        <v>0</v>
      </c>
      <c r="FUZ62" s="754">
        <f t="shared" ref="FUZ62:FXK62" si="74">FUZ60*$C$62</f>
        <v>0</v>
      </c>
      <c r="FVA62" s="754">
        <f t="shared" si="74"/>
        <v>0</v>
      </c>
      <c r="FVB62" s="754">
        <f t="shared" si="74"/>
        <v>0</v>
      </c>
      <c r="FVC62" s="754">
        <f t="shared" si="74"/>
        <v>0</v>
      </c>
      <c r="FVD62" s="754">
        <f t="shared" si="74"/>
        <v>0</v>
      </c>
      <c r="FVE62" s="754">
        <f t="shared" si="74"/>
        <v>0</v>
      </c>
      <c r="FVF62" s="754">
        <f t="shared" si="74"/>
        <v>0</v>
      </c>
      <c r="FVG62" s="754">
        <f t="shared" si="74"/>
        <v>0</v>
      </c>
      <c r="FVH62" s="754">
        <f t="shared" si="74"/>
        <v>0</v>
      </c>
      <c r="FVI62" s="754">
        <f t="shared" si="74"/>
        <v>0</v>
      </c>
      <c r="FVJ62" s="754">
        <f t="shared" si="74"/>
        <v>0</v>
      </c>
      <c r="FVK62" s="754">
        <f t="shared" si="74"/>
        <v>0</v>
      </c>
      <c r="FVL62" s="754">
        <f t="shared" si="74"/>
        <v>0</v>
      </c>
      <c r="FVM62" s="754">
        <f t="shared" si="74"/>
        <v>0</v>
      </c>
      <c r="FVN62" s="754">
        <f t="shared" si="74"/>
        <v>0</v>
      </c>
      <c r="FVO62" s="754">
        <f t="shared" si="74"/>
        <v>0</v>
      </c>
      <c r="FVP62" s="754">
        <f t="shared" si="74"/>
        <v>0</v>
      </c>
      <c r="FVQ62" s="754">
        <f t="shared" si="74"/>
        <v>0</v>
      </c>
      <c r="FVR62" s="754">
        <f t="shared" si="74"/>
        <v>0</v>
      </c>
      <c r="FVS62" s="754">
        <f t="shared" si="74"/>
        <v>0</v>
      </c>
      <c r="FVT62" s="754">
        <f t="shared" si="74"/>
        <v>0</v>
      </c>
      <c r="FVU62" s="754">
        <f t="shared" si="74"/>
        <v>0</v>
      </c>
      <c r="FVV62" s="754">
        <f t="shared" si="74"/>
        <v>0</v>
      </c>
      <c r="FVW62" s="754">
        <f t="shared" si="74"/>
        <v>0</v>
      </c>
      <c r="FVX62" s="754">
        <f t="shared" si="74"/>
        <v>0</v>
      </c>
      <c r="FVY62" s="754">
        <f t="shared" si="74"/>
        <v>0</v>
      </c>
      <c r="FVZ62" s="754">
        <f t="shared" si="74"/>
        <v>0</v>
      </c>
      <c r="FWA62" s="754">
        <f t="shared" si="74"/>
        <v>0</v>
      </c>
      <c r="FWB62" s="754">
        <f t="shared" si="74"/>
        <v>0</v>
      </c>
      <c r="FWC62" s="754">
        <f t="shared" si="74"/>
        <v>0</v>
      </c>
      <c r="FWD62" s="754">
        <f t="shared" si="74"/>
        <v>0</v>
      </c>
      <c r="FWE62" s="754">
        <f t="shared" si="74"/>
        <v>0</v>
      </c>
      <c r="FWF62" s="754">
        <f t="shared" si="74"/>
        <v>0</v>
      </c>
      <c r="FWG62" s="754">
        <f t="shared" si="74"/>
        <v>0</v>
      </c>
      <c r="FWH62" s="754">
        <f t="shared" si="74"/>
        <v>0</v>
      </c>
      <c r="FWI62" s="754">
        <f t="shared" si="74"/>
        <v>0</v>
      </c>
      <c r="FWJ62" s="754">
        <f t="shared" si="74"/>
        <v>0</v>
      </c>
      <c r="FWK62" s="754">
        <f t="shared" si="74"/>
        <v>0</v>
      </c>
      <c r="FWL62" s="754">
        <f t="shared" si="74"/>
        <v>0</v>
      </c>
      <c r="FWM62" s="754">
        <f t="shared" si="74"/>
        <v>0</v>
      </c>
      <c r="FWN62" s="754">
        <f t="shared" si="74"/>
        <v>0</v>
      </c>
      <c r="FWO62" s="754">
        <f t="shared" si="74"/>
        <v>0</v>
      </c>
      <c r="FWP62" s="754">
        <f t="shared" si="74"/>
        <v>0</v>
      </c>
      <c r="FWQ62" s="754">
        <f t="shared" si="74"/>
        <v>0</v>
      </c>
      <c r="FWR62" s="754">
        <f t="shared" si="74"/>
        <v>0</v>
      </c>
      <c r="FWS62" s="754">
        <f t="shared" si="74"/>
        <v>0</v>
      </c>
      <c r="FWT62" s="754">
        <f t="shared" si="74"/>
        <v>0</v>
      </c>
      <c r="FWU62" s="754">
        <f t="shared" si="74"/>
        <v>0</v>
      </c>
      <c r="FWV62" s="754">
        <f t="shared" si="74"/>
        <v>0</v>
      </c>
      <c r="FWW62" s="754">
        <f t="shared" si="74"/>
        <v>0</v>
      </c>
      <c r="FWX62" s="754">
        <f t="shared" si="74"/>
        <v>0</v>
      </c>
      <c r="FWY62" s="754">
        <f t="shared" si="74"/>
        <v>0</v>
      </c>
      <c r="FWZ62" s="754">
        <f t="shared" si="74"/>
        <v>0</v>
      </c>
      <c r="FXA62" s="754">
        <f t="shared" si="74"/>
        <v>0</v>
      </c>
      <c r="FXB62" s="754">
        <f t="shared" si="74"/>
        <v>0</v>
      </c>
      <c r="FXC62" s="754">
        <f t="shared" si="74"/>
        <v>0</v>
      </c>
      <c r="FXD62" s="754">
        <f t="shared" si="74"/>
        <v>0</v>
      </c>
      <c r="FXE62" s="754">
        <f t="shared" si="74"/>
        <v>0</v>
      </c>
      <c r="FXF62" s="754">
        <f t="shared" si="74"/>
        <v>0</v>
      </c>
      <c r="FXG62" s="754">
        <f t="shared" si="74"/>
        <v>0</v>
      </c>
      <c r="FXH62" s="754">
        <f t="shared" si="74"/>
        <v>0</v>
      </c>
      <c r="FXI62" s="754">
        <f t="shared" si="74"/>
        <v>0</v>
      </c>
      <c r="FXJ62" s="754">
        <f t="shared" si="74"/>
        <v>0</v>
      </c>
      <c r="FXK62" s="754">
        <f t="shared" si="74"/>
        <v>0</v>
      </c>
      <c r="FXL62" s="754">
        <f t="shared" ref="FXL62:FZW62" si="75">FXL60*$C$62</f>
        <v>0</v>
      </c>
      <c r="FXM62" s="754">
        <f t="shared" si="75"/>
        <v>0</v>
      </c>
      <c r="FXN62" s="754">
        <f t="shared" si="75"/>
        <v>0</v>
      </c>
      <c r="FXO62" s="754">
        <f t="shared" si="75"/>
        <v>0</v>
      </c>
      <c r="FXP62" s="754">
        <f t="shared" si="75"/>
        <v>0</v>
      </c>
      <c r="FXQ62" s="754">
        <f t="shared" si="75"/>
        <v>0</v>
      </c>
      <c r="FXR62" s="754">
        <f t="shared" si="75"/>
        <v>0</v>
      </c>
      <c r="FXS62" s="754">
        <f t="shared" si="75"/>
        <v>0</v>
      </c>
      <c r="FXT62" s="754">
        <f t="shared" si="75"/>
        <v>0</v>
      </c>
      <c r="FXU62" s="754">
        <f t="shared" si="75"/>
        <v>0</v>
      </c>
      <c r="FXV62" s="754">
        <f t="shared" si="75"/>
        <v>0</v>
      </c>
      <c r="FXW62" s="754">
        <f t="shared" si="75"/>
        <v>0</v>
      </c>
      <c r="FXX62" s="754">
        <f t="shared" si="75"/>
        <v>0</v>
      </c>
      <c r="FXY62" s="754">
        <f t="shared" si="75"/>
        <v>0</v>
      </c>
      <c r="FXZ62" s="754">
        <f t="shared" si="75"/>
        <v>0</v>
      </c>
      <c r="FYA62" s="754">
        <f t="shared" si="75"/>
        <v>0</v>
      </c>
      <c r="FYB62" s="754">
        <f t="shared" si="75"/>
        <v>0</v>
      </c>
      <c r="FYC62" s="754">
        <f t="shared" si="75"/>
        <v>0</v>
      </c>
      <c r="FYD62" s="754">
        <f t="shared" si="75"/>
        <v>0</v>
      </c>
      <c r="FYE62" s="754">
        <f t="shared" si="75"/>
        <v>0</v>
      </c>
      <c r="FYF62" s="754">
        <f t="shared" si="75"/>
        <v>0</v>
      </c>
      <c r="FYG62" s="754">
        <f t="shared" si="75"/>
        <v>0</v>
      </c>
      <c r="FYH62" s="754">
        <f t="shared" si="75"/>
        <v>0</v>
      </c>
      <c r="FYI62" s="754">
        <f t="shared" si="75"/>
        <v>0</v>
      </c>
      <c r="FYJ62" s="754">
        <f t="shared" si="75"/>
        <v>0</v>
      </c>
      <c r="FYK62" s="754">
        <f t="shared" si="75"/>
        <v>0</v>
      </c>
      <c r="FYL62" s="754">
        <f t="shared" si="75"/>
        <v>0</v>
      </c>
      <c r="FYM62" s="754">
        <f t="shared" si="75"/>
        <v>0</v>
      </c>
      <c r="FYN62" s="754">
        <f t="shared" si="75"/>
        <v>0</v>
      </c>
      <c r="FYO62" s="754">
        <f t="shared" si="75"/>
        <v>0</v>
      </c>
      <c r="FYP62" s="754">
        <f t="shared" si="75"/>
        <v>0</v>
      </c>
      <c r="FYQ62" s="754">
        <f t="shared" si="75"/>
        <v>0</v>
      </c>
      <c r="FYR62" s="754">
        <f t="shared" si="75"/>
        <v>0</v>
      </c>
      <c r="FYS62" s="754">
        <f t="shared" si="75"/>
        <v>0</v>
      </c>
      <c r="FYT62" s="754">
        <f t="shared" si="75"/>
        <v>0</v>
      </c>
      <c r="FYU62" s="754">
        <f t="shared" si="75"/>
        <v>0</v>
      </c>
      <c r="FYV62" s="754">
        <f t="shared" si="75"/>
        <v>0</v>
      </c>
      <c r="FYW62" s="754">
        <f t="shared" si="75"/>
        <v>0</v>
      </c>
      <c r="FYX62" s="754">
        <f t="shared" si="75"/>
        <v>0</v>
      </c>
      <c r="FYY62" s="754">
        <f t="shared" si="75"/>
        <v>0</v>
      </c>
      <c r="FYZ62" s="754">
        <f t="shared" si="75"/>
        <v>0</v>
      </c>
      <c r="FZA62" s="754">
        <f t="shared" si="75"/>
        <v>0</v>
      </c>
      <c r="FZB62" s="754">
        <f t="shared" si="75"/>
        <v>0</v>
      </c>
      <c r="FZC62" s="754">
        <f t="shared" si="75"/>
        <v>0</v>
      </c>
      <c r="FZD62" s="754">
        <f t="shared" si="75"/>
        <v>0</v>
      </c>
      <c r="FZE62" s="754">
        <f t="shared" si="75"/>
        <v>0</v>
      </c>
      <c r="FZF62" s="754">
        <f t="shared" si="75"/>
        <v>0</v>
      </c>
      <c r="FZG62" s="754">
        <f t="shared" si="75"/>
        <v>0</v>
      </c>
      <c r="FZH62" s="754">
        <f t="shared" si="75"/>
        <v>0</v>
      </c>
      <c r="FZI62" s="754">
        <f t="shared" si="75"/>
        <v>0</v>
      </c>
      <c r="FZJ62" s="754">
        <f t="shared" si="75"/>
        <v>0</v>
      </c>
      <c r="FZK62" s="754">
        <f t="shared" si="75"/>
        <v>0</v>
      </c>
      <c r="FZL62" s="754">
        <f t="shared" si="75"/>
        <v>0</v>
      </c>
      <c r="FZM62" s="754">
        <f t="shared" si="75"/>
        <v>0</v>
      </c>
      <c r="FZN62" s="754">
        <f t="shared" si="75"/>
        <v>0</v>
      </c>
      <c r="FZO62" s="754">
        <f t="shared" si="75"/>
        <v>0</v>
      </c>
      <c r="FZP62" s="754">
        <f t="shared" si="75"/>
        <v>0</v>
      </c>
      <c r="FZQ62" s="754">
        <f t="shared" si="75"/>
        <v>0</v>
      </c>
      <c r="FZR62" s="754">
        <f t="shared" si="75"/>
        <v>0</v>
      </c>
      <c r="FZS62" s="754">
        <f t="shared" si="75"/>
        <v>0</v>
      </c>
      <c r="FZT62" s="754">
        <f t="shared" si="75"/>
        <v>0</v>
      </c>
      <c r="FZU62" s="754">
        <f t="shared" si="75"/>
        <v>0</v>
      </c>
      <c r="FZV62" s="754">
        <f t="shared" si="75"/>
        <v>0</v>
      </c>
      <c r="FZW62" s="754">
        <f t="shared" si="75"/>
        <v>0</v>
      </c>
      <c r="FZX62" s="754">
        <f t="shared" ref="FZX62:GCI62" si="76">FZX60*$C$62</f>
        <v>0</v>
      </c>
      <c r="FZY62" s="754">
        <f t="shared" si="76"/>
        <v>0</v>
      </c>
      <c r="FZZ62" s="754">
        <f t="shared" si="76"/>
        <v>0</v>
      </c>
      <c r="GAA62" s="754">
        <f t="shared" si="76"/>
        <v>0</v>
      </c>
      <c r="GAB62" s="754">
        <f t="shared" si="76"/>
        <v>0</v>
      </c>
      <c r="GAC62" s="754">
        <f t="shared" si="76"/>
        <v>0</v>
      </c>
      <c r="GAD62" s="754">
        <f t="shared" si="76"/>
        <v>0</v>
      </c>
      <c r="GAE62" s="754">
        <f t="shared" si="76"/>
        <v>0</v>
      </c>
      <c r="GAF62" s="754">
        <f t="shared" si="76"/>
        <v>0</v>
      </c>
      <c r="GAG62" s="754">
        <f t="shared" si="76"/>
        <v>0</v>
      </c>
      <c r="GAH62" s="754">
        <f t="shared" si="76"/>
        <v>0</v>
      </c>
      <c r="GAI62" s="754">
        <f t="shared" si="76"/>
        <v>0</v>
      </c>
      <c r="GAJ62" s="754">
        <f t="shared" si="76"/>
        <v>0</v>
      </c>
      <c r="GAK62" s="754">
        <f t="shared" si="76"/>
        <v>0</v>
      </c>
      <c r="GAL62" s="754">
        <f t="shared" si="76"/>
        <v>0</v>
      </c>
      <c r="GAM62" s="754">
        <f t="shared" si="76"/>
        <v>0</v>
      </c>
      <c r="GAN62" s="754">
        <f t="shared" si="76"/>
        <v>0</v>
      </c>
      <c r="GAO62" s="754">
        <f t="shared" si="76"/>
        <v>0</v>
      </c>
      <c r="GAP62" s="754">
        <f t="shared" si="76"/>
        <v>0</v>
      </c>
      <c r="GAQ62" s="754">
        <f t="shared" si="76"/>
        <v>0</v>
      </c>
      <c r="GAR62" s="754">
        <f t="shared" si="76"/>
        <v>0</v>
      </c>
      <c r="GAS62" s="754">
        <f t="shared" si="76"/>
        <v>0</v>
      </c>
      <c r="GAT62" s="754">
        <f t="shared" si="76"/>
        <v>0</v>
      </c>
      <c r="GAU62" s="754">
        <f t="shared" si="76"/>
        <v>0</v>
      </c>
      <c r="GAV62" s="754">
        <f t="shared" si="76"/>
        <v>0</v>
      </c>
      <c r="GAW62" s="754">
        <f t="shared" si="76"/>
        <v>0</v>
      </c>
      <c r="GAX62" s="754">
        <f t="shared" si="76"/>
        <v>0</v>
      </c>
      <c r="GAY62" s="754">
        <f t="shared" si="76"/>
        <v>0</v>
      </c>
      <c r="GAZ62" s="754">
        <f t="shared" si="76"/>
        <v>0</v>
      </c>
      <c r="GBA62" s="754">
        <f t="shared" si="76"/>
        <v>0</v>
      </c>
      <c r="GBB62" s="754">
        <f t="shared" si="76"/>
        <v>0</v>
      </c>
      <c r="GBC62" s="754">
        <f t="shared" si="76"/>
        <v>0</v>
      </c>
      <c r="GBD62" s="754">
        <f t="shared" si="76"/>
        <v>0</v>
      </c>
      <c r="GBE62" s="754">
        <f t="shared" si="76"/>
        <v>0</v>
      </c>
      <c r="GBF62" s="754">
        <f t="shared" si="76"/>
        <v>0</v>
      </c>
      <c r="GBG62" s="754">
        <f t="shared" si="76"/>
        <v>0</v>
      </c>
      <c r="GBH62" s="754">
        <f t="shared" si="76"/>
        <v>0</v>
      </c>
      <c r="GBI62" s="754">
        <f t="shared" si="76"/>
        <v>0</v>
      </c>
      <c r="GBJ62" s="754">
        <f t="shared" si="76"/>
        <v>0</v>
      </c>
      <c r="GBK62" s="754">
        <f t="shared" si="76"/>
        <v>0</v>
      </c>
      <c r="GBL62" s="754">
        <f t="shared" si="76"/>
        <v>0</v>
      </c>
      <c r="GBM62" s="754">
        <f t="shared" si="76"/>
        <v>0</v>
      </c>
      <c r="GBN62" s="754">
        <f t="shared" si="76"/>
        <v>0</v>
      </c>
      <c r="GBO62" s="754">
        <f t="shared" si="76"/>
        <v>0</v>
      </c>
      <c r="GBP62" s="754">
        <f t="shared" si="76"/>
        <v>0</v>
      </c>
      <c r="GBQ62" s="754">
        <f t="shared" si="76"/>
        <v>0</v>
      </c>
      <c r="GBR62" s="754">
        <f t="shared" si="76"/>
        <v>0</v>
      </c>
      <c r="GBS62" s="754">
        <f t="shared" si="76"/>
        <v>0</v>
      </c>
      <c r="GBT62" s="754">
        <f t="shared" si="76"/>
        <v>0</v>
      </c>
      <c r="GBU62" s="754">
        <f t="shared" si="76"/>
        <v>0</v>
      </c>
      <c r="GBV62" s="754">
        <f t="shared" si="76"/>
        <v>0</v>
      </c>
      <c r="GBW62" s="754">
        <f t="shared" si="76"/>
        <v>0</v>
      </c>
      <c r="GBX62" s="754">
        <f t="shared" si="76"/>
        <v>0</v>
      </c>
      <c r="GBY62" s="754">
        <f t="shared" si="76"/>
        <v>0</v>
      </c>
      <c r="GBZ62" s="754">
        <f t="shared" si="76"/>
        <v>0</v>
      </c>
      <c r="GCA62" s="754">
        <f t="shared" si="76"/>
        <v>0</v>
      </c>
      <c r="GCB62" s="754">
        <f t="shared" si="76"/>
        <v>0</v>
      </c>
      <c r="GCC62" s="754">
        <f t="shared" si="76"/>
        <v>0</v>
      </c>
      <c r="GCD62" s="754">
        <f t="shared" si="76"/>
        <v>0</v>
      </c>
      <c r="GCE62" s="754">
        <f t="shared" si="76"/>
        <v>0</v>
      </c>
      <c r="GCF62" s="754">
        <f t="shared" si="76"/>
        <v>0</v>
      </c>
      <c r="GCG62" s="754">
        <f t="shared" si="76"/>
        <v>0</v>
      </c>
      <c r="GCH62" s="754">
        <f t="shared" si="76"/>
        <v>0</v>
      </c>
      <c r="GCI62" s="754">
        <f t="shared" si="76"/>
        <v>0</v>
      </c>
      <c r="GCJ62" s="754">
        <f t="shared" ref="GCJ62:GEU62" si="77">GCJ60*$C$62</f>
        <v>0</v>
      </c>
      <c r="GCK62" s="754">
        <f t="shared" si="77"/>
        <v>0</v>
      </c>
      <c r="GCL62" s="754">
        <f t="shared" si="77"/>
        <v>0</v>
      </c>
      <c r="GCM62" s="754">
        <f t="shared" si="77"/>
        <v>0</v>
      </c>
      <c r="GCN62" s="754">
        <f t="shared" si="77"/>
        <v>0</v>
      </c>
      <c r="GCO62" s="754">
        <f t="shared" si="77"/>
        <v>0</v>
      </c>
      <c r="GCP62" s="754">
        <f t="shared" si="77"/>
        <v>0</v>
      </c>
      <c r="GCQ62" s="754">
        <f t="shared" si="77"/>
        <v>0</v>
      </c>
      <c r="GCR62" s="754">
        <f t="shared" si="77"/>
        <v>0</v>
      </c>
      <c r="GCS62" s="754">
        <f t="shared" si="77"/>
        <v>0</v>
      </c>
      <c r="GCT62" s="754">
        <f t="shared" si="77"/>
        <v>0</v>
      </c>
      <c r="GCU62" s="754">
        <f t="shared" si="77"/>
        <v>0</v>
      </c>
      <c r="GCV62" s="754">
        <f t="shared" si="77"/>
        <v>0</v>
      </c>
      <c r="GCW62" s="754">
        <f t="shared" si="77"/>
        <v>0</v>
      </c>
      <c r="GCX62" s="754">
        <f t="shared" si="77"/>
        <v>0</v>
      </c>
      <c r="GCY62" s="754">
        <f t="shared" si="77"/>
        <v>0</v>
      </c>
      <c r="GCZ62" s="754">
        <f t="shared" si="77"/>
        <v>0</v>
      </c>
      <c r="GDA62" s="754">
        <f t="shared" si="77"/>
        <v>0</v>
      </c>
      <c r="GDB62" s="754">
        <f t="shared" si="77"/>
        <v>0</v>
      </c>
      <c r="GDC62" s="754">
        <f t="shared" si="77"/>
        <v>0</v>
      </c>
      <c r="GDD62" s="754">
        <f t="shared" si="77"/>
        <v>0</v>
      </c>
      <c r="GDE62" s="754">
        <f t="shared" si="77"/>
        <v>0</v>
      </c>
      <c r="GDF62" s="754">
        <f t="shared" si="77"/>
        <v>0</v>
      </c>
      <c r="GDG62" s="754">
        <f t="shared" si="77"/>
        <v>0</v>
      </c>
      <c r="GDH62" s="754">
        <f t="shared" si="77"/>
        <v>0</v>
      </c>
      <c r="GDI62" s="754">
        <f t="shared" si="77"/>
        <v>0</v>
      </c>
      <c r="GDJ62" s="754">
        <f t="shared" si="77"/>
        <v>0</v>
      </c>
      <c r="GDK62" s="754">
        <f t="shared" si="77"/>
        <v>0</v>
      </c>
      <c r="GDL62" s="754">
        <f t="shared" si="77"/>
        <v>0</v>
      </c>
      <c r="GDM62" s="754">
        <f t="shared" si="77"/>
        <v>0</v>
      </c>
      <c r="GDN62" s="754">
        <f t="shared" si="77"/>
        <v>0</v>
      </c>
      <c r="GDO62" s="754">
        <f t="shared" si="77"/>
        <v>0</v>
      </c>
      <c r="GDP62" s="754">
        <f t="shared" si="77"/>
        <v>0</v>
      </c>
      <c r="GDQ62" s="754">
        <f t="shared" si="77"/>
        <v>0</v>
      </c>
      <c r="GDR62" s="754">
        <f t="shared" si="77"/>
        <v>0</v>
      </c>
      <c r="GDS62" s="754">
        <f t="shared" si="77"/>
        <v>0</v>
      </c>
      <c r="GDT62" s="754">
        <f t="shared" si="77"/>
        <v>0</v>
      </c>
      <c r="GDU62" s="754">
        <f t="shared" si="77"/>
        <v>0</v>
      </c>
      <c r="GDV62" s="754">
        <f t="shared" si="77"/>
        <v>0</v>
      </c>
      <c r="GDW62" s="754">
        <f t="shared" si="77"/>
        <v>0</v>
      </c>
      <c r="GDX62" s="754">
        <f t="shared" si="77"/>
        <v>0</v>
      </c>
      <c r="GDY62" s="754">
        <f t="shared" si="77"/>
        <v>0</v>
      </c>
      <c r="GDZ62" s="754">
        <f t="shared" si="77"/>
        <v>0</v>
      </c>
      <c r="GEA62" s="754">
        <f t="shared" si="77"/>
        <v>0</v>
      </c>
      <c r="GEB62" s="754">
        <f t="shared" si="77"/>
        <v>0</v>
      </c>
      <c r="GEC62" s="754">
        <f t="shared" si="77"/>
        <v>0</v>
      </c>
      <c r="GED62" s="754">
        <f t="shared" si="77"/>
        <v>0</v>
      </c>
      <c r="GEE62" s="754">
        <f t="shared" si="77"/>
        <v>0</v>
      </c>
      <c r="GEF62" s="754">
        <f t="shared" si="77"/>
        <v>0</v>
      </c>
      <c r="GEG62" s="754">
        <f t="shared" si="77"/>
        <v>0</v>
      </c>
      <c r="GEH62" s="754">
        <f t="shared" si="77"/>
        <v>0</v>
      </c>
      <c r="GEI62" s="754">
        <f t="shared" si="77"/>
        <v>0</v>
      </c>
      <c r="GEJ62" s="754">
        <f t="shared" si="77"/>
        <v>0</v>
      </c>
      <c r="GEK62" s="754">
        <f t="shared" si="77"/>
        <v>0</v>
      </c>
      <c r="GEL62" s="754">
        <f t="shared" si="77"/>
        <v>0</v>
      </c>
      <c r="GEM62" s="754">
        <f t="shared" si="77"/>
        <v>0</v>
      </c>
      <c r="GEN62" s="754">
        <f t="shared" si="77"/>
        <v>0</v>
      </c>
      <c r="GEO62" s="754">
        <f t="shared" si="77"/>
        <v>0</v>
      </c>
      <c r="GEP62" s="754">
        <f t="shared" si="77"/>
        <v>0</v>
      </c>
      <c r="GEQ62" s="754">
        <f t="shared" si="77"/>
        <v>0</v>
      </c>
      <c r="GER62" s="754">
        <f t="shared" si="77"/>
        <v>0</v>
      </c>
      <c r="GES62" s="754">
        <f t="shared" si="77"/>
        <v>0</v>
      </c>
      <c r="GET62" s="754">
        <f t="shared" si="77"/>
        <v>0</v>
      </c>
      <c r="GEU62" s="754">
        <f t="shared" si="77"/>
        <v>0</v>
      </c>
      <c r="GEV62" s="754">
        <f t="shared" ref="GEV62:GHG62" si="78">GEV60*$C$62</f>
        <v>0</v>
      </c>
      <c r="GEW62" s="754">
        <f t="shared" si="78"/>
        <v>0</v>
      </c>
      <c r="GEX62" s="754">
        <f t="shared" si="78"/>
        <v>0</v>
      </c>
      <c r="GEY62" s="754">
        <f t="shared" si="78"/>
        <v>0</v>
      </c>
      <c r="GEZ62" s="754">
        <f t="shared" si="78"/>
        <v>0</v>
      </c>
      <c r="GFA62" s="754">
        <f t="shared" si="78"/>
        <v>0</v>
      </c>
      <c r="GFB62" s="754">
        <f t="shared" si="78"/>
        <v>0</v>
      </c>
      <c r="GFC62" s="754">
        <f t="shared" si="78"/>
        <v>0</v>
      </c>
      <c r="GFD62" s="754">
        <f t="shared" si="78"/>
        <v>0</v>
      </c>
      <c r="GFE62" s="754">
        <f t="shared" si="78"/>
        <v>0</v>
      </c>
      <c r="GFF62" s="754">
        <f t="shared" si="78"/>
        <v>0</v>
      </c>
      <c r="GFG62" s="754">
        <f t="shared" si="78"/>
        <v>0</v>
      </c>
      <c r="GFH62" s="754">
        <f t="shared" si="78"/>
        <v>0</v>
      </c>
      <c r="GFI62" s="754">
        <f t="shared" si="78"/>
        <v>0</v>
      </c>
      <c r="GFJ62" s="754">
        <f t="shared" si="78"/>
        <v>0</v>
      </c>
      <c r="GFK62" s="754">
        <f t="shared" si="78"/>
        <v>0</v>
      </c>
      <c r="GFL62" s="754">
        <f t="shared" si="78"/>
        <v>0</v>
      </c>
      <c r="GFM62" s="754">
        <f t="shared" si="78"/>
        <v>0</v>
      </c>
      <c r="GFN62" s="754">
        <f t="shared" si="78"/>
        <v>0</v>
      </c>
      <c r="GFO62" s="754">
        <f t="shared" si="78"/>
        <v>0</v>
      </c>
      <c r="GFP62" s="754">
        <f t="shared" si="78"/>
        <v>0</v>
      </c>
      <c r="GFQ62" s="754">
        <f t="shared" si="78"/>
        <v>0</v>
      </c>
      <c r="GFR62" s="754">
        <f t="shared" si="78"/>
        <v>0</v>
      </c>
      <c r="GFS62" s="754">
        <f t="shared" si="78"/>
        <v>0</v>
      </c>
      <c r="GFT62" s="754">
        <f t="shared" si="78"/>
        <v>0</v>
      </c>
      <c r="GFU62" s="754">
        <f t="shared" si="78"/>
        <v>0</v>
      </c>
      <c r="GFV62" s="754">
        <f t="shared" si="78"/>
        <v>0</v>
      </c>
      <c r="GFW62" s="754">
        <f t="shared" si="78"/>
        <v>0</v>
      </c>
      <c r="GFX62" s="754">
        <f t="shared" si="78"/>
        <v>0</v>
      </c>
      <c r="GFY62" s="754">
        <f t="shared" si="78"/>
        <v>0</v>
      </c>
      <c r="GFZ62" s="754">
        <f t="shared" si="78"/>
        <v>0</v>
      </c>
      <c r="GGA62" s="754">
        <f t="shared" si="78"/>
        <v>0</v>
      </c>
      <c r="GGB62" s="754">
        <f t="shared" si="78"/>
        <v>0</v>
      </c>
      <c r="GGC62" s="754">
        <f t="shared" si="78"/>
        <v>0</v>
      </c>
      <c r="GGD62" s="754">
        <f t="shared" si="78"/>
        <v>0</v>
      </c>
      <c r="GGE62" s="754">
        <f t="shared" si="78"/>
        <v>0</v>
      </c>
      <c r="GGF62" s="754">
        <f t="shared" si="78"/>
        <v>0</v>
      </c>
      <c r="GGG62" s="754">
        <f t="shared" si="78"/>
        <v>0</v>
      </c>
      <c r="GGH62" s="754">
        <f t="shared" si="78"/>
        <v>0</v>
      </c>
      <c r="GGI62" s="754">
        <f t="shared" si="78"/>
        <v>0</v>
      </c>
      <c r="GGJ62" s="754">
        <f t="shared" si="78"/>
        <v>0</v>
      </c>
      <c r="GGK62" s="754">
        <f t="shared" si="78"/>
        <v>0</v>
      </c>
      <c r="GGL62" s="754">
        <f t="shared" si="78"/>
        <v>0</v>
      </c>
      <c r="GGM62" s="754">
        <f t="shared" si="78"/>
        <v>0</v>
      </c>
      <c r="GGN62" s="754">
        <f t="shared" si="78"/>
        <v>0</v>
      </c>
      <c r="GGO62" s="754">
        <f t="shared" si="78"/>
        <v>0</v>
      </c>
      <c r="GGP62" s="754">
        <f t="shared" si="78"/>
        <v>0</v>
      </c>
      <c r="GGQ62" s="754">
        <f t="shared" si="78"/>
        <v>0</v>
      </c>
      <c r="GGR62" s="754">
        <f t="shared" si="78"/>
        <v>0</v>
      </c>
      <c r="GGS62" s="754">
        <f t="shared" si="78"/>
        <v>0</v>
      </c>
      <c r="GGT62" s="754">
        <f t="shared" si="78"/>
        <v>0</v>
      </c>
      <c r="GGU62" s="754">
        <f t="shared" si="78"/>
        <v>0</v>
      </c>
      <c r="GGV62" s="754">
        <f t="shared" si="78"/>
        <v>0</v>
      </c>
      <c r="GGW62" s="754">
        <f t="shared" si="78"/>
        <v>0</v>
      </c>
      <c r="GGX62" s="754">
        <f t="shared" si="78"/>
        <v>0</v>
      </c>
      <c r="GGY62" s="754">
        <f t="shared" si="78"/>
        <v>0</v>
      </c>
      <c r="GGZ62" s="754">
        <f t="shared" si="78"/>
        <v>0</v>
      </c>
      <c r="GHA62" s="754">
        <f t="shared" si="78"/>
        <v>0</v>
      </c>
      <c r="GHB62" s="754">
        <f t="shared" si="78"/>
        <v>0</v>
      </c>
      <c r="GHC62" s="754">
        <f t="shared" si="78"/>
        <v>0</v>
      </c>
      <c r="GHD62" s="754">
        <f t="shared" si="78"/>
        <v>0</v>
      </c>
      <c r="GHE62" s="754">
        <f t="shared" si="78"/>
        <v>0</v>
      </c>
      <c r="GHF62" s="754">
        <f t="shared" si="78"/>
        <v>0</v>
      </c>
      <c r="GHG62" s="754">
        <f t="shared" si="78"/>
        <v>0</v>
      </c>
      <c r="GHH62" s="754">
        <f t="shared" ref="GHH62:GJS62" si="79">GHH60*$C$62</f>
        <v>0</v>
      </c>
      <c r="GHI62" s="754">
        <f t="shared" si="79"/>
        <v>0</v>
      </c>
      <c r="GHJ62" s="754">
        <f t="shared" si="79"/>
        <v>0</v>
      </c>
      <c r="GHK62" s="754">
        <f t="shared" si="79"/>
        <v>0</v>
      </c>
      <c r="GHL62" s="754">
        <f t="shared" si="79"/>
        <v>0</v>
      </c>
      <c r="GHM62" s="754">
        <f t="shared" si="79"/>
        <v>0</v>
      </c>
      <c r="GHN62" s="754">
        <f t="shared" si="79"/>
        <v>0</v>
      </c>
      <c r="GHO62" s="754">
        <f t="shared" si="79"/>
        <v>0</v>
      </c>
      <c r="GHP62" s="754">
        <f t="shared" si="79"/>
        <v>0</v>
      </c>
      <c r="GHQ62" s="754">
        <f t="shared" si="79"/>
        <v>0</v>
      </c>
      <c r="GHR62" s="754">
        <f t="shared" si="79"/>
        <v>0</v>
      </c>
      <c r="GHS62" s="754">
        <f t="shared" si="79"/>
        <v>0</v>
      </c>
      <c r="GHT62" s="754">
        <f t="shared" si="79"/>
        <v>0</v>
      </c>
      <c r="GHU62" s="754">
        <f t="shared" si="79"/>
        <v>0</v>
      </c>
      <c r="GHV62" s="754">
        <f t="shared" si="79"/>
        <v>0</v>
      </c>
      <c r="GHW62" s="754">
        <f t="shared" si="79"/>
        <v>0</v>
      </c>
      <c r="GHX62" s="754">
        <f t="shared" si="79"/>
        <v>0</v>
      </c>
      <c r="GHY62" s="754">
        <f t="shared" si="79"/>
        <v>0</v>
      </c>
      <c r="GHZ62" s="754">
        <f t="shared" si="79"/>
        <v>0</v>
      </c>
      <c r="GIA62" s="754">
        <f t="shared" si="79"/>
        <v>0</v>
      </c>
      <c r="GIB62" s="754">
        <f t="shared" si="79"/>
        <v>0</v>
      </c>
      <c r="GIC62" s="754">
        <f t="shared" si="79"/>
        <v>0</v>
      </c>
      <c r="GID62" s="754">
        <f t="shared" si="79"/>
        <v>0</v>
      </c>
      <c r="GIE62" s="754">
        <f t="shared" si="79"/>
        <v>0</v>
      </c>
      <c r="GIF62" s="754">
        <f t="shared" si="79"/>
        <v>0</v>
      </c>
      <c r="GIG62" s="754">
        <f t="shared" si="79"/>
        <v>0</v>
      </c>
      <c r="GIH62" s="754">
        <f t="shared" si="79"/>
        <v>0</v>
      </c>
      <c r="GII62" s="754">
        <f t="shared" si="79"/>
        <v>0</v>
      </c>
      <c r="GIJ62" s="754">
        <f t="shared" si="79"/>
        <v>0</v>
      </c>
      <c r="GIK62" s="754">
        <f t="shared" si="79"/>
        <v>0</v>
      </c>
      <c r="GIL62" s="754">
        <f t="shared" si="79"/>
        <v>0</v>
      </c>
      <c r="GIM62" s="754">
        <f t="shared" si="79"/>
        <v>0</v>
      </c>
      <c r="GIN62" s="754">
        <f t="shared" si="79"/>
        <v>0</v>
      </c>
      <c r="GIO62" s="754">
        <f t="shared" si="79"/>
        <v>0</v>
      </c>
      <c r="GIP62" s="754">
        <f t="shared" si="79"/>
        <v>0</v>
      </c>
      <c r="GIQ62" s="754">
        <f t="shared" si="79"/>
        <v>0</v>
      </c>
      <c r="GIR62" s="754">
        <f t="shared" si="79"/>
        <v>0</v>
      </c>
      <c r="GIS62" s="754">
        <f t="shared" si="79"/>
        <v>0</v>
      </c>
      <c r="GIT62" s="754">
        <f t="shared" si="79"/>
        <v>0</v>
      </c>
      <c r="GIU62" s="754">
        <f t="shared" si="79"/>
        <v>0</v>
      </c>
      <c r="GIV62" s="754">
        <f t="shared" si="79"/>
        <v>0</v>
      </c>
      <c r="GIW62" s="754">
        <f t="shared" si="79"/>
        <v>0</v>
      </c>
      <c r="GIX62" s="754">
        <f t="shared" si="79"/>
        <v>0</v>
      </c>
      <c r="GIY62" s="754">
        <f t="shared" si="79"/>
        <v>0</v>
      </c>
      <c r="GIZ62" s="754">
        <f t="shared" si="79"/>
        <v>0</v>
      </c>
      <c r="GJA62" s="754">
        <f t="shared" si="79"/>
        <v>0</v>
      </c>
      <c r="GJB62" s="754">
        <f t="shared" si="79"/>
        <v>0</v>
      </c>
      <c r="GJC62" s="754">
        <f t="shared" si="79"/>
        <v>0</v>
      </c>
      <c r="GJD62" s="754">
        <f t="shared" si="79"/>
        <v>0</v>
      </c>
      <c r="GJE62" s="754">
        <f t="shared" si="79"/>
        <v>0</v>
      </c>
      <c r="GJF62" s="754">
        <f t="shared" si="79"/>
        <v>0</v>
      </c>
      <c r="GJG62" s="754">
        <f t="shared" si="79"/>
        <v>0</v>
      </c>
      <c r="GJH62" s="754">
        <f t="shared" si="79"/>
        <v>0</v>
      </c>
      <c r="GJI62" s="754">
        <f t="shared" si="79"/>
        <v>0</v>
      </c>
      <c r="GJJ62" s="754">
        <f t="shared" si="79"/>
        <v>0</v>
      </c>
      <c r="GJK62" s="754">
        <f t="shared" si="79"/>
        <v>0</v>
      </c>
      <c r="GJL62" s="754">
        <f t="shared" si="79"/>
        <v>0</v>
      </c>
      <c r="GJM62" s="754">
        <f t="shared" si="79"/>
        <v>0</v>
      </c>
      <c r="GJN62" s="754">
        <f t="shared" si="79"/>
        <v>0</v>
      </c>
      <c r="GJO62" s="754">
        <f t="shared" si="79"/>
        <v>0</v>
      </c>
      <c r="GJP62" s="754">
        <f t="shared" si="79"/>
        <v>0</v>
      </c>
      <c r="GJQ62" s="754">
        <f t="shared" si="79"/>
        <v>0</v>
      </c>
      <c r="GJR62" s="754">
        <f t="shared" si="79"/>
        <v>0</v>
      </c>
      <c r="GJS62" s="754">
        <f t="shared" si="79"/>
        <v>0</v>
      </c>
      <c r="GJT62" s="754">
        <f t="shared" ref="GJT62:GME62" si="80">GJT60*$C$62</f>
        <v>0</v>
      </c>
      <c r="GJU62" s="754">
        <f t="shared" si="80"/>
        <v>0</v>
      </c>
      <c r="GJV62" s="754">
        <f t="shared" si="80"/>
        <v>0</v>
      </c>
      <c r="GJW62" s="754">
        <f t="shared" si="80"/>
        <v>0</v>
      </c>
      <c r="GJX62" s="754">
        <f t="shared" si="80"/>
        <v>0</v>
      </c>
      <c r="GJY62" s="754">
        <f t="shared" si="80"/>
        <v>0</v>
      </c>
      <c r="GJZ62" s="754">
        <f t="shared" si="80"/>
        <v>0</v>
      </c>
      <c r="GKA62" s="754">
        <f t="shared" si="80"/>
        <v>0</v>
      </c>
      <c r="GKB62" s="754">
        <f t="shared" si="80"/>
        <v>0</v>
      </c>
      <c r="GKC62" s="754">
        <f t="shared" si="80"/>
        <v>0</v>
      </c>
      <c r="GKD62" s="754">
        <f t="shared" si="80"/>
        <v>0</v>
      </c>
      <c r="GKE62" s="754">
        <f t="shared" si="80"/>
        <v>0</v>
      </c>
      <c r="GKF62" s="754">
        <f t="shared" si="80"/>
        <v>0</v>
      </c>
      <c r="GKG62" s="754">
        <f t="shared" si="80"/>
        <v>0</v>
      </c>
      <c r="GKH62" s="754">
        <f t="shared" si="80"/>
        <v>0</v>
      </c>
      <c r="GKI62" s="754">
        <f t="shared" si="80"/>
        <v>0</v>
      </c>
      <c r="GKJ62" s="754">
        <f t="shared" si="80"/>
        <v>0</v>
      </c>
      <c r="GKK62" s="754">
        <f t="shared" si="80"/>
        <v>0</v>
      </c>
      <c r="GKL62" s="754">
        <f t="shared" si="80"/>
        <v>0</v>
      </c>
      <c r="GKM62" s="754">
        <f t="shared" si="80"/>
        <v>0</v>
      </c>
      <c r="GKN62" s="754">
        <f t="shared" si="80"/>
        <v>0</v>
      </c>
      <c r="GKO62" s="754">
        <f t="shared" si="80"/>
        <v>0</v>
      </c>
      <c r="GKP62" s="754">
        <f t="shared" si="80"/>
        <v>0</v>
      </c>
      <c r="GKQ62" s="754">
        <f t="shared" si="80"/>
        <v>0</v>
      </c>
      <c r="GKR62" s="754">
        <f t="shared" si="80"/>
        <v>0</v>
      </c>
      <c r="GKS62" s="754">
        <f t="shared" si="80"/>
        <v>0</v>
      </c>
      <c r="GKT62" s="754">
        <f t="shared" si="80"/>
        <v>0</v>
      </c>
      <c r="GKU62" s="754">
        <f t="shared" si="80"/>
        <v>0</v>
      </c>
      <c r="GKV62" s="754">
        <f t="shared" si="80"/>
        <v>0</v>
      </c>
      <c r="GKW62" s="754">
        <f t="shared" si="80"/>
        <v>0</v>
      </c>
      <c r="GKX62" s="754">
        <f t="shared" si="80"/>
        <v>0</v>
      </c>
      <c r="GKY62" s="754">
        <f t="shared" si="80"/>
        <v>0</v>
      </c>
      <c r="GKZ62" s="754">
        <f t="shared" si="80"/>
        <v>0</v>
      </c>
      <c r="GLA62" s="754">
        <f t="shared" si="80"/>
        <v>0</v>
      </c>
      <c r="GLB62" s="754">
        <f t="shared" si="80"/>
        <v>0</v>
      </c>
      <c r="GLC62" s="754">
        <f t="shared" si="80"/>
        <v>0</v>
      </c>
      <c r="GLD62" s="754">
        <f t="shared" si="80"/>
        <v>0</v>
      </c>
      <c r="GLE62" s="754">
        <f t="shared" si="80"/>
        <v>0</v>
      </c>
      <c r="GLF62" s="754">
        <f t="shared" si="80"/>
        <v>0</v>
      </c>
      <c r="GLG62" s="754">
        <f t="shared" si="80"/>
        <v>0</v>
      </c>
      <c r="GLH62" s="754">
        <f t="shared" si="80"/>
        <v>0</v>
      </c>
      <c r="GLI62" s="754">
        <f t="shared" si="80"/>
        <v>0</v>
      </c>
      <c r="GLJ62" s="754">
        <f t="shared" si="80"/>
        <v>0</v>
      </c>
      <c r="GLK62" s="754">
        <f t="shared" si="80"/>
        <v>0</v>
      </c>
      <c r="GLL62" s="754">
        <f t="shared" si="80"/>
        <v>0</v>
      </c>
      <c r="GLM62" s="754">
        <f t="shared" si="80"/>
        <v>0</v>
      </c>
      <c r="GLN62" s="754">
        <f t="shared" si="80"/>
        <v>0</v>
      </c>
      <c r="GLO62" s="754">
        <f t="shared" si="80"/>
        <v>0</v>
      </c>
      <c r="GLP62" s="754">
        <f t="shared" si="80"/>
        <v>0</v>
      </c>
      <c r="GLQ62" s="754">
        <f t="shared" si="80"/>
        <v>0</v>
      </c>
      <c r="GLR62" s="754">
        <f t="shared" si="80"/>
        <v>0</v>
      </c>
      <c r="GLS62" s="754">
        <f t="shared" si="80"/>
        <v>0</v>
      </c>
      <c r="GLT62" s="754">
        <f t="shared" si="80"/>
        <v>0</v>
      </c>
      <c r="GLU62" s="754">
        <f t="shared" si="80"/>
        <v>0</v>
      </c>
      <c r="GLV62" s="754">
        <f t="shared" si="80"/>
        <v>0</v>
      </c>
      <c r="GLW62" s="754">
        <f t="shared" si="80"/>
        <v>0</v>
      </c>
      <c r="GLX62" s="754">
        <f t="shared" si="80"/>
        <v>0</v>
      </c>
      <c r="GLY62" s="754">
        <f t="shared" si="80"/>
        <v>0</v>
      </c>
      <c r="GLZ62" s="754">
        <f t="shared" si="80"/>
        <v>0</v>
      </c>
      <c r="GMA62" s="754">
        <f t="shared" si="80"/>
        <v>0</v>
      </c>
      <c r="GMB62" s="754">
        <f t="shared" si="80"/>
        <v>0</v>
      </c>
      <c r="GMC62" s="754">
        <f t="shared" si="80"/>
        <v>0</v>
      </c>
      <c r="GMD62" s="754">
        <f t="shared" si="80"/>
        <v>0</v>
      </c>
      <c r="GME62" s="754">
        <f t="shared" si="80"/>
        <v>0</v>
      </c>
      <c r="GMF62" s="754">
        <f t="shared" ref="GMF62:GOQ62" si="81">GMF60*$C$62</f>
        <v>0</v>
      </c>
      <c r="GMG62" s="754">
        <f t="shared" si="81"/>
        <v>0</v>
      </c>
      <c r="GMH62" s="754">
        <f t="shared" si="81"/>
        <v>0</v>
      </c>
      <c r="GMI62" s="754">
        <f t="shared" si="81"/>
        <v>0</v>
      </c>
      <c r="GMJ62" s="754">
        <f t="shared" si="81"/>
        <v>0</v>
      </c>
      <c r="GMK62" s="754">
        <f t="shared" si="81"/>
        <v>0</v>
      </c>
      <c r="GML62" s="754">
        <f t="shared" si="81"/>
        <v>0</v>
      </c>
      <c r="GMM62" s="754">
        <f t="shared" si="81"/>
        <v>0</v>
      </c>
      <c r="GMN62" s="754">
        <f t="shared" si="81"/>
        <v>0</v>
      </c>
      <c r="GMO62" s="754">
        <f t="shared" si="81"/>
        <v>0</v>
      </c>
      <c r="GMP62" s="754">
        <f t="shared" si="81"/>
        <v>0</v>
      </c>
      <c r="GMQ62" s="754">
        <f t="shared" si="81"/>
        <v>0</v>
      </c>
      <c r="GMR62" s="754">
        <f t="shared" si="81"/>
        <v>0</v>
      </c>
      <c r="GMS62" s="754">
        <f t="shared" si="81"/>
        <v>0</v>
      </c>
      <c r="GMT62" s="754">
        <f t="shared" si="81"/>
        <v>0</v>
      </c>
      <c r="GMU62" s="754">
        <f t="shared" si="81"/>
        <v>0</v>
      </c>
      <c r="GMV62" s="754">
        <f t="shared" si="81"/>
        <v>0</v>
      </c>
      <c r="GMW62" s="754">
        <f t="shared" si="81"/>
        <v>0</v>
      </c>
      <c r="GMX62" s="754">
        <f t="shared" si="81"/>
        <v>0</v>
      </c>
      <c r="GMY62" s="754">
        <f t="shared" si="81"/>
        <v>0</v>
      </c>
      <c r="GMZ62" s="754">
        <f t="shared" si="81"/>
        <v>0</v>
      </c>
      <c r="GNA62" s="754">
        <f t="shared" si="81"/>
        <v>0</v>
      </c>
      <c r="GNB62" s="754">
        <f t="shared" si="81"/>
        <v>0</v>
      </c>
      <c r="GNC62" s="754">
        <f t="shared" si="81"/>
        <v>0</v>
      </c>
      <c r="GND62" s="754">
        <f t="shared" si="81"/>
        <v>0</v>
      </c>
      <c r="GNE62" s="754">
        <f t="shared" si="81"/>
        <v>0</v>
      </c>
      <c r="GNF62" s="754">
        <f t="shared" si="81"/>
        <v>0</v>
      </c>
      <c r="GNG62" s="754">
        <f t="shared" si="81"/>
        <v>0</v>
      </c>
      <c r="GNH62" s="754">
        <f t="shared" si="81"/>
        <v>0</v>
      </c>
      <c r="GNI62" s="754">
        <f t="shared" si="81"/>
        <v>0</v>
      </c>
      <c r="GNJ62" s="754">
        <f t="shared" si="81"/>
        <v>0</v>
      </c>
      <c r="GNK62" s="754">
        <f t="shared" si="81"/>
        <v>0</v>
      </c>
      <c r="GNL62" s="754">
        <f t="shared" si="81"/>
        <v>0</v>
      </c>
      <c r="GNM62" s="754">
        <f t="shared" si="81"/>
        <v>0</v>
      </c>
      <c r="GNN62" s="754">
        <f t="shared" si="81"/>
        <v>0</v>
      </c>
      <c r="GNO62" s="754">
        <f t="shared" si="81"/>
        <v>0</v>
      </c>
      <c r="GNP62" s="754">
        <f t="shared" si="81"/>
        <v>0</v>
      </c>
      <c r="GNQ62" s="754">
        <f t="shared" si="81"/>
        <v>0</v>
      </c>
      <c r="GNR62" s="754">
        <f t="shared" si="81"/>
        <v>0</v>
      </c>
      <c r="GNS62" s="754">
        <f t="shared" si="81"/>
        <v>0</v>
      </c>
      <c r="GNT62" s="754">
        <f t="shared" si="81"/>
        <v>0</v>
      </c>
      <c r="GNU62" s="754">
        <f t="shared" si="81"/>
        <v>0</v>
      </c>
      <c r="GNV62" s="754">
        <f t="shared" si="81"/>
        <v>0</v>
      </c>
      <c r="GNW62" s="754">
        <f t="shared" si="81"/>
        <v>0</v>
      </c>
      <c r="GNX62" s="754">
        <f t="shared" si="81"/>
        <v>0</v>
      </c>
      <c r="GNY62" s="754">
        <f t="shared" si="81"/>
        <v>0</v>
      </c>
      <c r="GNZ62" s="754">
        <f t="shared" si="81"/>
        <v>0</v>
      </c>
      <c r="GOA62" s="754">
        <f t="shared" si="81"/>
        <v>0</v>
      </c>
      <c r="GOB62" s="754">
        <f t="shared" si="81"/>
        <v>0</v>
      </c>
      <c r="GOC62" s="754">
        <f t="shared" si="81"/>
        <v>0</v>
      </c>
      <c r="GOD62" s="754">
        <f t="shared" si="81"/>
        <v>0</v>
      </c>
      <c r="GOE62" s="754">
        <f t="shared" si="81"/>
        <v>0</v>
      </c>
      <c r="GOF62" s="754">
        <f t="shared" si="81"/>
        <v>0</v>
      </c>
      <c r="GOG62" s="754">
        <f t="shared" si="81"/>
        <v>0</v>
      </c>
      <c r="GOH62" s="754">
        <f t="shared" si="81"/>
        <v>0</v>
      </c>
      <c r="GOI62" s="754">
        <f t="shared" si="81"/>
        <v>0</v>
      </c>
      <c r="GOJ62" s="754">
        <f t="shared" si="81"/>
        <v>0</v>
      </c>
      <c r="GOK62" s="754">
        <f t="shared" si="81"/>
        <v>0</v>
      </c>
      <c r="GOL62" s="754">
        <f t="shared" si="81"/>
        <v>0</v>
      </c>
      <c r="GOM62" s="754">
        <f t="shared" si="81"/>
        <v>0</v>
      </c>
      <c r="GON62" s="754">
        <f t="shared" si="81"/>
        <v>0</v>
      </c>
      <c r="GOO62" s="754">
        <f t="shared" si="81"/>
        <v>0</v>
      </c>
      <c r="GOP62" s="754">
        <f t="shared" si="81"/>
        <v>0</v>
      </c>
      <c r="GOQ62" s="754">
        <f t="shared" si="81"/>
        <v>0</v>
      </c>
      <c r="GOR62" s="754">
        <f t="shared" ref="GOR62:GRC62" si="82">GOR60*$C$62</f>
        <v>0</v>
      </c>
      <c r="GOS62" s="754">
        <f t="shared" si="82"/>
        <v>0</v>
      </c>
      <c r="GOT62" s="754">
        <f t="shared" si="82"/>
        <v>0</v>
      </c>
      <c r="GOU62" s="754">
        <f t="shared" si="82"/>
        <v>0</v>
      </c>
      <c r="GOV62" s="754">
        <f t="shared" si="82"/>
        <v>0</v>
      </c>
      <c r="GOW62" s="754">
        <f t="shared" si="82"/>
        <v>0</v>
      </c>
      <c r="GOX62" s="754">
        <f t="shared" si="82"/>
        <v>0</v>
      </c>
      <c r="GOY62" s="754">
        <f t="shared" si="82"/>
        <v>0</v>
      </c>
      <c r="GOZ62" s="754">
        <f t="shared" si="82"/>
        <v>0</v>
      </c>
      <c r="GPA62" s="754">
        <f t="shared" si="82"/>
        <v>0</v>
      </c>
      <c r="GPB62" s="754">
        <f t="shared" si="82"/>
        <v>0</v>
      </c>
      <c r="GPC62" s="754">
        <f t="shared" si="82"/>
        <v>0</v>
      </c>
      <c r="GPD62" s="754">
        <f t="shared" si="82"/>
        <v>0</v>
      </c>
      <c r="GPE62" s="754">
        <f t="shared" si="82"/>
        <v>0</v>
      </c>
      <c r="GPF62" s="754">
        <f t="shared" si="82"/>
        <v>0</v>
      </c>
      <c r="GPG62" s="754">
        <f t="shared" si="82"/>
        <v>0</v>
      </c>
      <c r="GPH62" s="754">
        <f t="shared" si="82"/>
        <v>0</v>
      </c>
      <c r="GPI62" s="754">
        <f t="shared" si="82"/>
        <v>0</v>
      </c>
      <c r="GPJ62" s="754">
        <f t="shared" si="82"/>
        <v>0</v>
      </c>
      <c r="GPK62" s="754">
        <f t="shared" si="82"/>
        <v>0</v>
      </c>
      <c r="GPL62" s="754">
        <f t="shared" si="82"/>
        <v>0</v>
      </c>
      <c r="GPM62" s="754">
        <f t="shared" si="82"/>
        <v>0</v>
      </c>
      <c r="GPN62" s="754">
        <f t="shared" si="82"/>
        <v>0</v>
      </c>
      <c r="GPO62" s="754">
        <f t="shared" si="82"/>
        <v>0</v>
      </c>
      <c r="GPP62" s="754">
        <f t="shared" si="82"/>
        <v>0</v>
      </c>
      <c r="GPQ62" s="754">
        <f t="shared" si="82"/>
        <v>0</v>
      </c>
      <c r="GPR62" s="754">
        <f t="shared" si="82"/>
        <v>0</v>
      </c>
      <c r="GPS62" s="754">
        <f t="shared" si="82"/>
        <v>0</v>
      </c>
      <c r="GPT62" s="754">
        <f t="shared" si="82"/>
        <v>0</v>
      </c>
      <c r="GPU62" s="754">
        <f t="shared" si="82"/>
        <v>0</v>
      </c>
      <c r="GPV62" s="754">
        <f t="shared" si="82"/>
        <v>0</v>
      </c>
      <c r="GPW62" s="754">
        <f t="shared" si="82"/>
        <v>0</v>
      </c>
      <c r="GPX62" s="754">
        <f t="shared" si="82"/>
        <v>0</v>
      </c>
      <c r="GPY62" s="754">
        <f t="shared" si="82"/>
        <v>0</v>
      </c>
      <c r="GPZ62" s="754">
        <f t="shared" si="82"/>
        <v>0</v>
      </c>
      <c r="GQA62" s="754">
        <f t="shared" si="82"/>
        <v>0</v>
      </c>
      <c r="GQB62" s="754">
        <f t="shared" si="82"/>
        <v>0</v>
      </c>
      <c r="GQC62" s="754">
        <f t="shared" si="82"/>
        <v>0</v>
      </c>
      <c r="GQD62" s="754">
        <f t="shared" si="82"/>
        <v>0</v>
      </c>
      <c r="GQE62" s="754">
        <f t="shared" si="82"/>
        <v>0</v>
      </c>
      <c r="GQF62" s="754">
        <f t="shared" si="82"/>
        <v>0</v>
      </c>
      <c r="GQG62" s="754">
        <f t="shared" si="82"/>
        <v>0</v>
      </c>
      <c r="GQH62" s="754">
        <f t="shared" si="82"/>
        <v>0</v>
      </c>
      <c r="GQI62" s="754">
        <f t="shared" si="82"/>
        <v>0</v>
      </c>
      <c r="GQJ62" s="754">
        <f t="shared" si="82"/>
        <v>0</v>
      </c>
      <c r="GQK62" s="754">
        <f t="shared" si="82"/>
        <v>0</v>
      </c>
      <c r="GQL62" s="754">
        <f t="shared" si="82"/>
        <v>0</v>
      </c>
      <c r="GQM62" s="754">
        <f t="shared" si="82"/>
        <v>0</v>
      </c>
      <c r="GQN62" s="754">
        <f t="shared" si="82"/>
        <v>0</v>
      </c>
      <c r="GQO62" s="754">
        <f t="shared" si="82"/>
        <v>0</v>
      </c>
      <c r="GQP62" s="754">
        <f t="shared" si="82"/>
        <v>0</v>
      </c>
      <c r="GQQ62" s="754">
        <f t="shared" si="82"/>
        <v>0</v>
      </c>
      <c r="GQR62" s="754">
        <f t="shared" si="82"/>
        <v>0</v>
      </c>
      <c r="GQS62" s="754">
        <f t="shared" si="82"/>
        <v>0</v>
      </c>
      <c r="GQT62" s="754">
        <f t="shared" si="82"/>
        <v>0</v>
      </c>
      <c r="GQU62" s="754">
        <f t="shared" si="82"/>
        <v>0</v>
      </c>
      <c r="GQV62" s="754">
        <f t="shared" si="82"/>
        <v>0</v>
      </c>
      <c r="GQW62" s="754">
        <f t="shared" si="82"/>
        <v>0</v>
      </c>
      <c r="GQX62" s="754">
        <f t="shared" si="82"/>
        <v>0</v>
      </c>
      <c r="GQY62" s="754">
        <f t="shared" si="82"/>
        <v>0</v>
      </c>
      <c r="GQZ62" s="754">
        <f t="shared" si="82"/>
        <v>0</v>
      </c>
      <c r="GRA62" s="754">
        <f t="shared" si="82"/>
        <v>0</v>
      </c>
      <c r="GRB62" s="754">
        <f t="shared" si="82"/>
        <v>0</v>
      </c>
      <c r="GRC62" s="754">
        <f t="shared" si="82"/>
        <v>0</v>
      </c>
      <c r="GRD62" s="754">
        <f t="shared" ref="GRD62:GTO62" si="83">GRD60*$C$62</f>
        <v>0</v>
      </c>
      <c r="GRE62" s="754">
        <f t="shared" si="83"/>
        <v>0</v>
      </c>
      <c r="GRF62" s="754">
        <f t="shared" si="83"/>
        <v>0</v>
      </c>
      <c r="GRG62" s="754">
        <f t="shared" si="83"/>
        <v>0</v>
      </c>
      <c r="GRH62" s="754">
        <f t="shared" si="83"/>
        <v>0</v>
      </c>
      <c r="GRI62" s="754">
        <f t="shared" si="83"/>
        <v>0</v>
      </c>
      <c r="GRJ62" s="754">
        <f t="shared" si="83"/>
        <v>0</v>
      </c>
      <c r="GRK62" s="754">
        <f t="shared" si="83"/>
        <v>0</v>
      </c>
      <c r="GRL62" s="754">
        <f t="shared" si="83"/>
        <v>0</v>
      </c>
      <c r="GRM62" s="754">
        <f t="shared" si="83"/>
        <v>0</v>
      </c>
      <c r="GRN62" s="754">
        <f t="shared" si="83"/>
        <v>0</v>
      </c>
      <c r="GRO62" s="754">
        <f t="shared" si="83"/>
        <v>0</v>
      </c>
      <c r="GRP62" s="754">
        <f t="shared" si="83"/>
        <v>0</v>
      </c>
      <c r="GRQ62" s="754">
        <f t="shared" si="83"/>
        <v>0</v>
      </c>
      <c r="GRR62" s="754">
        <f t="shared" si="83"/>
        <v>0</v>
      </c>
      <c r="GRS62" s="754">
        <f t="shared" si="83"/>
        <v>0</v>
      </c>
      <c r="GRT62" s="754">
        <f t="shared" si="83"/>
        <v>0</v>
      </c>
      <c r="GRU62" s="754">
        <f t="shared" si="83"/>
        <v>0</v>
      </c>
      <c r="GRV62" s="754">
        <f t="shared" si="83"/>
        <v>0</v>
      </c>
      <c r="GRW62" s="754">
        <f t="shared" si="83"/>
        <v>0</v>
      </c>
      <c r="GRX62" s="754">
        <f t="shared" si="83"/>
        <v>0</v>
      </c>
      <c r="GRY62" s="754">
        <f t="shared" si="83"/>
        <v>0</v>
      </c>
      <c r="GRZ62" s="754">
        <f t="shared" si="83"/>
        <v>0</v>
      </c>
      <c r="GSA62" s="754">
        <f t="shared" si="83"/>
        <v>0</v>
      </c>
      <c r="GSB62" s="754">
        <f t="shared" si="83"/>
        <v>0</v>
      </c>
      <c r="GSC62" s="754">
        <f t="shared" si="83"/>
        <v>0</v>
      </c>
      <c r="GSD62" s="754">
        <f t="shared" si="83"/>
        <v>0</v>
      </c>
      <c r="GSE62" s="754">
        <f t="shared" si="83"/>
        <v>0</v>
      </c>
      <c r="GSF62" s="754">
        <f t="shared" si="83"/>
        <v>0</v>
      </c>
      <c r="GSG62" s="754">
        <f t="shared" si="83"/>
        <v>0</v>
      </c>
      <c r="GSH62" s="754">
        <f t="shared" si="83"/>
        <v>0</v>
      </c>
      <c r="GSI62" s="754">
        <f t="shared" si="83"/>
        <v>0</v>
      </c>
      <c r="GSJ62" s="754">
        <f t="shared" si="83"/>
        <v>0</v>
      </c>
      <c r="GSK62" s="754">
        <f t="shared" si="83"/>
        <v>0</v>
      </c>
      <c r="GSL62" s="754">
        <f t="shared" si="83"/>
        <v>0</v>
      </c>
      <c r="GSM62" s="754">
        <f t="shared" si="83"/>
        <v>0</v>
      </c>
      <c r="GSN62" s="754">
        <f t="shared" si="83"/>
        <v>0</v>
      </c>
      <c r="GSO62" s="754">
        <f t="shared" si="83"/>
        <v>0</v>
      </c>
      <c r="GSP62" s="754">
        <f t="shared" si="83"/>
        <v>0</v>
      </c>
      <c r="GSQ62" s="754">
        <f t="shared" si="83"/>
        <v>0</v>
      </c>
      <c r="GSR62" s="754">
        <f t="shared" si="83"/>
        <v>0</v>
      </c>
      <c r="GSS62" s="754">
        <f t="shared" si="83"/>
        <v>0</v>
      </c>
      <c r="GST62" s="754">
        <f t="shared" si="83"/>
        <v>0</v>
      </c>
      <c r="GSU62" s="754">
        <f t="shared" si="83"/>
        <v>0</v>
      </c>
      <c r="GSV62" s="754">
        <f t="shared" si="83"/>
        <v>0</v>
      </c>
      <c r="GSW62" s="754">
        <f t="shared" si="83"/>
        <v>0</v>
      </c>
      <c r="GSX62" s="754">
        <f t="shared" si="83"/>
        <v>0</v>
      </c>
      <c r="GSY62" s="754">
        <f t="shared" si="83"/>
        <v>0</v>
      </c>
      <c r="GSZ62" s="754">
        <f t="shared" si="83"/>
        <v>0</v>
      </c>
      <c r="GTA62" s="754">
        <f t="shared" si="83"/>
        <v>0</v>
      </c>
      <c r="GTB62" s="754">
        <f t="shared" si="83"/>
        <v>0</v>
      </c>
      <c r="GTC62" s="754">
        <f t="shared" si="83"/>
        <v>0</v>
      </c>
      <c r="GTD62" s="754">
        <f t="shared" si="83"/>
        <v>0</v>
      </c>
      <c r="GTE62" s="754">
        <f t="shared" si="83"/>
        <v>0</v>
      </c>
      <c r="GTF62" s="754">
        <f t="shared" si="83"/>
        <v>0</v>
      </c>
      <c r="GTG62" s="754">
        <f t="shared" si="83"/>
        <v>0</v>
      </c>
      <c r="GTH62" s="754">
        <f t="shared" si="83"/>
        <v>0</v>
      </c>
      <c r="GTI62" s="754">
        <f t="shared" si="83"/>
        <v>0</v>
      </c>
      <c r="GTJ62" s="754">
        <f t="shared" si="83"/>
        <v>0</v>
      </c>
      <c r="GTK62" s="754">
        <f t="shared" si="83"/>
        <v>0</v>
      </c>
      <c r="GTL62" s="754">
        <f t="shared" si="83"/>
        <v>0</v>
      </c>
      <c r="GTM62" s="754">
        <f t="shared" si="83"/>
        <v>0</v>
      </c>
      <c r="GTN62" s="754">
        <f t="shared" si="83"/>
        <v>0</v>
      </c>
      <c r="GTO62" s="754">
        <f t="shared" si="83"/>
        <v>0</v>
      </c>
      <c r="GTP62" s="754">
        <f t="shared" ref="GTP62:GWA62" si="84">GTP60*$C$62</f>
        <v>0</v>
      </c>
      <c r="GTQ62" s="754">
        <f t="shared" si="84"/>
        <v>0</v>
      </c>
      <c r="GTR62" s="754">
        <f t="shared" si="84"/>
        <v>0</v>
      </c>
      <c r="GTS62" s="754">
        <f t="shared" si="84"/>
        <v>0</v>
      </c>
      <c r="GTT62" s="754">
        <f t="shared" si="84"/>
        <v>0</v>
      </c>
      <c r="GTU62" s="754">
        <f t="shared" si="84"/>
        <v>0</v>
      </c>
      <c r="GTV62" s="754">
        <f t="shared" si="84"/>
        <v>0</v>
      </c>
      <c r="GTW62" s="754">
        <f t="shared" si="84"/>
        <v>0</v>
      </c>
      <c r="GTX62" s="754">
        <f t="shared" si="84"/>
        <v>0</v>
      </c>
      <c r="GTY62" s="754">
        <f t="shared" si="84"/>
        <v>0</v>
      </c>
      <c r="GTZ62" s="754">
        <f t="shared" si="84"/>
        <v>0</v>
      </c>
      <c r="GUA62" s="754">
        <f t="shared" si="84"/>
        <v>0</v>
      </c>
      <c r="GUB62" s="754">
        <f t="shared" si="84"/>
        <v>0</v>
      </c>
      <c r="GUC62" s="754">
        <f t="shared" si="84"/>
        <v>0</v>
      </c>
      <c r="GUD62" s="754">
        <f t="shared" si="84"/>
        <v>0</v>
      </c>
      <c r="GUE62" s="754">
        <f t="shared" si="84"/>
        <v>0</v>
      </c>
      <c r="GUF62" s="754">
        <f t="shared" si="84"/>
        <v>0</v>
      </c>
      <c r="GUG62" s="754">
        <f t="shared" si="84"/>
        <v>0</v>
      </c>
      <c r="GUH62" s="754">
        <f t="shared" si="84"/>
        <v>0</v>
      </c>
      <c r="GUI62" s="754">
        <f t="shared" si="84"/>
        <v>0</v>
      </c>
      <c r="GUJ62" s="754">
        <f t="shared" si="84"/>
        <v>0</v>
      </c>
      <c r="GUK62" s="754">
        <f t="shared" si="84"/>
        <v>0</v>
      </c>
      <c r="GUL62" s="754">
        <f t="shared" si="84"/>
        <v>0</v>
      </c>
      <c r="GUM62" s="754">
        <f t="shared" si="84"/>
        <v>0</v>
      </c>
      <c r="GUN62" s="754">
        <f t="shared" si="84"/>
        <v>0</v>
      </c>
      <c r="GUO62" s="754">
        <f t="shared" si="84"/>
        <v>0</v>
      </c>
      <c r="GUP62" s="754">
        <f t="shared" si="84"/>
        <v>0</v>
      </c>
      <c r="GUQ62" s="754">
        <f t="shared" si="84"/>
        <v>0</v>
      </c>
      <c r="GUR62" s="754">
        <f t="shared" si="84"/>
        <v>0</v>
      </c>
      <c r="GUS62" s="754">
        <f t="shared" si="84"/>
        <v>0</v>
      </c>
      <c r="GUT62" s="754">
        <f t="shared" si="84"/>
        <v>0</v>
      </c>
      <c r="GUU62" s="754">
        <f t="shared" si="84"/>
        <v>0</v>
      </c>
      <c r="GUV62" s="754">
        <f t="shared" si="84"/>
        <v>0</v>
      </c>
      <c r="GUW62" s="754">
        <f t="shared" si="84"/>
        <v>0</v>
      </c>
      <c r="GUX62" s="754">
        <f t="shared" si="84"/>
        <v>0</v>
      </c>
      <c r="GUY62" s="754">
        <f t="shared" si="84"/>
        <v>0</v>
      </c>
      <c r="GUZ62" s="754">
        <f t="shared" si="84"/>
        <v>0</v>
      </c>
      <c r="GVA62" s="754">
        <f t="shared" si="84"/>
        <v>0</v>
      </c>
      <c r="GVB62" s="754">
        <f t="shared" si="84"/>
        <v>0</v>
      </c>
      <c r="GVC62" s="754">
        <f t="shared" si="84"/>
        <v>0</v>
      </c>
      <c r="GVD62" s="754">
        <f t="shared" si="84"/>
        <v>0</v>
      </c>
      <c r="GVE62" s="754">
        <f t="shared" si="84"/>
        <v>0</v>
      </c>
      <c r="GVF62" s="754">
        <f t="shared" si="84"/>
        <v>0</v>
      </c>
      <c r="GVG62" s="754">
        <f t="shared" si="84"/>
        <v>0</v>
      </c>
      <c r="GVH62" s="754">
        <f t="shared" si="84"/>
        <v>0</v>
      </c>
      <c r="GVI62" s="754">
        <f t="shared" si="84"/>
        <v>0</v>
      </c>
      <c r="GVJ62" s="754">
        <f t="shared" si="84"/>
        <v>0</v>
      </c>
      <c r="GVK62" s="754">
        <f t="shared" si="84"/>
        <v>0</v>
      </c>
      <c r="GVL62" s="754">
        <f t="shared" si="84"/>
        <v>0</v>
      </c>
      <c r="GVM62" s="754">
        <f t="shared" si="84"/>
        <v>0</v>
      </c>
      <c r="GVN62" s="754">
        <f t="shared" si="84"/>
        <v>0</v>
      </c>
      <c r="GVO62" s="754">
        <f t="shared" si="84"/>
        <v>0</v>
      </c>
      <c r="GVP62" s="754">
        <f t="shared" si="84"/>
        <v>0</v>
      </c>
      <c r="GVQ62" s="754">
        <f t="shared" si="84"/>
        <v>0</v>
      </c>
      <c r="GVR62" s="754">
        <f t="shared" si="84"/>
        <v>0</v>
      </c>
      <c r="GVS62" s="754">
        <f t="shared" si="84"/>
        <v>0</v>
      </c>
      <c r="GVT62" s="754">
        <f t="shared" si="84"/>
        <v>0</v>
      </c>
      <c r="GVU62" s="754">
        <f t="shared" si="84"/>
        <v>0</v>
      </c>
      <c r="GVV62" s="754">
        <f t="shared" si="84"/>
        <v>0</v>
      </c>
      <c r="GVW62" s="754">
        <f t="shared" si="84"/>
        <v>0</v>
      </c>
      <c r="GVX62" s="754">
        <f t="shared" si="84"/>
        <v>0</v>
      </c>
      <c r="GVY62" s="754">
        <f t="shared" si="84"/>
        <v>0</v>
      </c>
      <c r="GVZ62" s="754">
        <f t="shared" si="84"/>
        <v>0</v>
      </c>
      <c r="GWA62" s="754">
        <f t="shared" si="84"/>
        <v>0</v>
      </c>
      <c r="GWB62" s="754">
        <f t="shared" ref="GWB62:GYM62" si="85">GWB60*$C$62</f>
        <v>0</v>
      </c>
      <c r="GWC62" s="754">
        <f t="shared" si="85"/>
        <v>0</v>
      </c>
      <c r="GWD62" s="754">
        <f t="shared" si="85"/>
        <v>0</v>
      </c>
      <c r="GWE62" s="754">
        <f t="shared" si="85"/>
        <v>0</v>
      </c>
      <c r="GWF62" s="754">
        <f t="shared" si="85"/>
        <v>0</v>
      </c>
      <c r="GWG62" s="754">
        <f t="shared" si="85"/>
        <v>0</v>
      </c>
      <c r="GWH62" s="754">
        <f t="shared" si="85"/>
        <v>0</v>
      </c>
      <c r="GWI62" s="754">
        <f t="shared" si="85"/>
        <v>0</v>
      </c>
      <c r="GWJ62" s="754">
        <f t="shared" si="85"/>
        <v>0</v>
      </c>
      <c r="GWK62" s="754">
        <f t="shared" si="85"/>
        <v>0</v>
      </c>
      <c r="GWL62" s="754">
        <f t="shared" si="85"/>
        <v>0</v>
      </c>
      <c r="GWM62" s="754">
        <f t="shared" si="85"/>
        <v>0</v>
      </c>
      <c r="GWN62" s="754">
        <f t="shared" si="85"/>
        <v>0</v>
      </c>
      <c r="GWO62" s="754">
        <f t="shared" si="85"/>
        <v>0</v>
      </c>
      <c r="GWP62" s="754">
        <f t="shared" si="85"/>
        <v>0</v>
      </c>
      <c r="GWQ62" s="754">
        <f t="shared" si="85"/>
        <v>0</v>
      </c>
      <c r="GWR62" s="754">
        <f t="shared" si="85"/>
        <v>0</v>
      </c>
      <c r="GWS62" s="754">
        <f t="shared" si="85"/>
        <v>0</v>
      </c>
      <c r="GWT62" s="754">
        <f t="shared" si="85"/>
        <v>0</v>
      </c>
      <c r="GWU62" s="754">
        <f t="shared" si="85"/>
        <v>0</v>
      </c>
      <c r="GWV62" s="754">
        <f t="shared" si="85"/>
        <v>0</v>
      </c>
      <c r="GWW62" s="754">
        <f t="shared" si="85"/>
        <v>0</v>
      </c>
      <c r="GWX62" s="754">
        <f t="shared" si="85"/>
        <v>0</v>
      </c>
      <c r="GWY62" s="754">
        <f t="shared" si="85"/>
        <v>0</v>
      </c>
      <c r="GWZ62" s="754">
        <f t="shared" si="85"/>
        <v>0</v>
      </c>
      <c r="GXA62" s="754">
        <f t="shared" si="85"/>
        <v>0</v>
      </c>
      <c r="GXB62" s="754">
        <f t="shared" si="85"/>
        <v>0</v>
      </c>
      <c r="GXC62" s="754">
        <f t="shared" si="85"/>
        <v>0</v>
      </c>
      <c r="GXD62" s="754">
        <f t="shared" si="85"/>
        <v>0</v>
      </c>
      <c r="GXE62" s="754">
        <f t="shared" si="85"/>
        <v>0</v>
      </c>
      <c r="GXF62" s="754">
        <f t="shared" si="85"/>
        <v>0</v>
      </c>
      <c r="GXG62" s="754">
        <f t="shared" si="85"/>
        <v>0</v>
      </c>
      <c r="GXH62" s="754">
        <f t="shared" si="85"/>
        <v>0</v>
      </c>
      <c r="GXI62" s="754">
        <f t="shared" si="85"/>
        <v>0</v>
      </c>
      <c r="GXJ62" s="754">
        <f t="shared" si="85"/>
        <v>0</v>
      </c>
      <c r="GXK62" s="754">
        <f t="shared" si="85"/>
        <v>0</v>
      </c>
      <c r="GXL62" s="754">
        <f t="shared" si="85"/>
        <v>0</v>
      </c>
      <c r="GXM62" s="754">
        <f t="shared" si="85"/>
        <v>0</v>
      </c>
      <c r="GXN62" s="754">
        <f t="shared" si="85"/>
        <v>0</v>
      </c>
      <c r="GXO62" s="754">
        <f t="shared" si="85"/>
        <v>0</v>
      </c>
      <c r="GXP62" s="754">
        <f t="shared" si="85"/>
        <v>0</v>
      </c>
      <c r="GXQ62" s="754">
        <f t="shared" si="85"/>
        <v>0</v>
      </c>
      <c r="GXR62" s="754">
        <f t="shared" si="85"/>
        <v>0</v>
      </c>
      <c r="GXS62" s="754">
        <f t="shared" si="85"/>
        <v>0</v>
      </c>
      <c r="GXT62" s="754">
        <f t="shared" si="85"/>
        <v>0</v>
      </c>
      <c r="GXU62" s="754">
        <f t="shared" si="85"/>
        <v>0</v>
      </c>
      <c r="GXV62" s="754">
        <f t="shared" si="85"/>
        <v>0</v>
      </c>
      <c r="GXW62" s="754">
        <f t="shared" si="85"/>
        <v>0</v>
      </c>
      <c r="GXX62" s="754">
        <f t="shared" si="85"/>
        <v>0</v>
      </c>
      <c r="GXY62" s="754">
        <f t="shared" si="85"/>
        <v>0</v>
      </c>
      <c r="GXZ62" s="754">
        <f t="shared" si="85"/>
        <v>0</v>
      </c>
      <c r="GYA62" s="754">
        <f t="shared" si="85"/>
        <v>0</v>
      </c>
      <c r="GYB62" s="754">
        <f t="shared" si="85"/>
        <v>0</v>
      </c>
      <c r="GYC62" s="754">
        <f t="shared" si="85"/>
        <v>0</v>
      </c>
      <c r="GYD62" s="754">
        <f t="shared" si="85"/>
        <v>0</v>
      </c>
      <c r="GYE62" s="754">
        <f t="shared" si="85"/>
        <v>0</v>
      </c>
      <c r="GYF62" s="754">
        <f t="shared" si="85"/>
        <v>0</v>
      </c>
      <c r="GYG62" s="754">
        <f t="shared" si="85"/>
        <v>0</v>
      </c>
      <c r="GYH62" s="754">
        <f t="shared" si="85"/>
        <v>0</v>
      </c>
      <c r="GYI62" s="754">
        <f t="shared" si="85"/>
        <v>0</v>
      </c>
      <c r="GYJ62" s="754">
        <f t="shared" si="85"/>
        <v>0</v>
      </c>
      <c r="GYK62" s="754">
        <f t="shared" si="85"/>
        <v>0</v>
      </c>
      <c r="GYL62" s="754">
        <f t="shared" si="85"/>
        <v>0</v>
      </c>
      <c r="GYM62" s="754">
        <f t="shared" si="85"/>
        <v>0</v>
      </c>
      <c r="GYN62" s="754">
        <f t="shared" ref="GYN62:HAY62" si="86">GYN60*$C$62</f>
        <v>0</v>
      </c>
      <c r="GYO62" s="754">
        <f t="shared" si="86"/>
        <v>0</v>
      </c>
      <c r="GYP62" s="754">
        <f t="shared" si="86"/>
        <v>0</v>
      </c>
      <c r="GYQ62" s="754">
        <f t="shared" si="86"/>
        <v>0</v>
      </c>
      <c r="GYR62" s="754">
        <f t="shared" si="86"/>
        <v>0</v>
      </c>
      <c r="GYS62" s="754">
        <f t="shared" si="86"/>
        <v>0</v>
      </c>
      <c r="GYT62" s="754">
        <f t="shared" si="86"/>
        <v>0</v>
      </c>
      <c r="GYU62" s="754">
        <f t="shared" si="86"/>
        <v>0</v>
      </c>
      <c r="GYV62" s="754">
        <f t="shared" si="86"/>
        <v>0</v>
      </c>
      <c r="GYW62" s="754">
        <f t="shared" si="86"/>
        <v>0</v>
      </c>
      <c r="GYX62" s="754">
        <f t="shared" si="86"/>
        <v>0</v>
      </c>
      <c r="GYY62" s="754">
        <f t="shared" si="86"/>
        <v>0</v>
      </c>
      <c r="GYZ62" s="754">
        <f t="shared" si="86"/>
        <v>0</v>
      </c>
      <c r="GZA62" s="754">
        <f t="shared" si="86"/>
        <v>0</v>
      </c>
      <c r="GZB62" s="754">
        <f t="shared" si="86"/>
        <v>0</v>
      </c>
      <c r="GZC62" s="754">
        <f t="shared" si="86"/>
        <v>0</v>
      </c>
      <c r="GZD62" s="754">
        <f t="shared" si="86"/>
        <v>0</v>
      </c>
      <c r="GZE62" s="754">
        <f t="shared" si="86"/>
        <v>0</v>
      </c>
      <c r="GZF62" s="754">
        <f t="shared" si="86"/>
        <v>0</v>
      </c>
      <c r="GZG62" s="754">
        <f t="shared" si="86"/>
        <v>0</v>
      </c>
      <c r="GZH62" s="754">
        <f t="shared" si="86"/>
        <v>0</v>
      </c>
      <c r="GZI62" s="754">
        <f t="shared" si="86"/>
        <v>0</v>
      </c>
      <c r="GZJ62" s="754">
        <f t="shared" si="86"/>
        <v>0</v>
      </c>
      <c r="GZK62" s="754">
        <f t="shared" si="86"/>
        <v>0</v>
      </c>
      <c r="GZL62" s="754">
        <f t="shared" si="86"/>
        <v>0</v>
      </c>
      <c r="GZM62" s="754">
        <f t="shared" si="86"/>
        <v>0</v>
      </c>
      <c r="GZN62" s="754">
        <f t="shared" si="86"/>
        <v>0</v>
      </c>
      <c r="GZO62" s="754">
        <f t="shared" si="86"/>
        <v>0</v>
      </c>
      <c r="GZP62" s="754">
        <f t="shared" si="86"/>
        <v>0</v>
      </c>
      <c r="GZQ62" s="754">
        <f t="shared" si="86"/>
        <v>0</v>
      </c>
      <c r="GZR62" s="754">
        <f t="shared" si="86"/>
        <v>0</v>
      </c>
      <c r="GZS62" s="754">
        <f t="shared" si="86"/>
        <v>0</v>
      </c>
      <c r="GZT62" s="754">
        <f t="shared" si="86"/>
        <v>0</v>
      </c>
      <c r="GZU62" s="754">
        <f t="shared" si="86"/>
        <v>0</v>
      </c>
      <c r="GZV62" s="754">
        <f t="shared" si="86"/>
        <v>0</v>
      </c>
      <c r="GZW62" s="754">
        <f t="shared" si="86"/>
        <v>0</v>
      </c>
      <c r="GZX62" s="754">
        <f t="shared" si="86"/>
        <v>0</v>
      </c>
      <c r="GZY62" s="754">
        <f t="shared" si="86"/>
        <v>0</v>
      </c>
      <c r="GZZ62" s="754">
        <f t="shared" si="86"/>
        <v>0</v>
      </c>
      <c r="HAA62" s="754">
        <f t="shared" si="86"/>
        <v>0</v>
      </c>
      <c r="HAB62" s="754">
        <f t="shared" si="86"/>
        <v>0</v>
      </c>
      <c r="HAC62" s="754">
        <f t="shared" si="86"/>
        <v>0</v>
      </c>
      <c r="HAD62" s="754">
        <f t="shared" si="86"/>
        <v>0</v>
      </c>
      <c r="HAE62" s="754">
        <f t="shared" si="86"/>
        <v>0</v>
      </c>
      <c r="HAF62" s="754">
        <f t="shared" si="86"/>
        <v>0</v>
      </c>
      <c r="HAG62" s="754">
        <f t="shared" si="86"/>
        <v>0</v>
      </c>
      <c r="HAH62" s="754">
        <f t="shared" si="86"/>
        <v>0</v>
      </c>
      <c r="HAI62" s="754">
        <f t="shared" si="86"/>
        <v>0</v>
      </c>
      <c r="HAJ62" s="754">
        <f t="shared" si="86"/>
        <v>0</v>
      </c>
      <c r="HAK62" s="754">
        <f t="shared" si="86"/>
        <v>0</v>
      </c>
      <c r="HAL62" s="754">
        <f t="shared" si="86"/>
        <v>0</v>
      </c>
      <c r="HAM62" s="754">
        <f t="shared" si="86"/>
        <v>0</v>
      </c>
      <c r="HAN62" s="754">
        <f t="shared" si="86"/>
        <v>0</v>
      </c>
      <c r="HAO62" s="754">
        <f t="shared" si="86"/>
        <v>0</v>
      </c>
      <c r="HAP62" s="754">
        <f t="shared" si="86"/>
        <v>0</v>
      </c>
      <c r="HAQ62" s="754">
        <f t="shared" si="86"/>
        <v>0</v>
      </c>
      <c r="HAR62" s="754">
        <f t="shared" si="86"/>
        <v>0</v>
      </c>
      <c r="HAS62" s="754">
        <f t="shared" si="86"/>
        <v>0</v>
      </c>
      <c r="HAT62" s="754">
        <f t="shared" si="86"/>
        <v>0</v>
      </c>
      <c r="HAU62" s="754">
        <f t="shared" si="86"/>
        <v>0</v>
      </c>
      <c r="HAV62" s="754">
        <f t="shared" si="86"/>
        <v>0</v>
      </c>
      <c r="HAW62" s="754">
        <f t="shared" si="86"/>
        <v>0</v>
      </c>
      <c r="HAX62" s="754">
        <f t="shared" si="86"/>
        <v>0</v>
      </c>
      <c r="HAY62" s="754">
        <f t="shared" si="86"/>
        <v>0</v>
      </c>
      <c r="HAZ62" s="754">
        <f t="shared" ref="HAZ62:HDK62" si="87">HAZ60*$C$62</f>
        <v>0</v>
      </c>
      <c r="HBA62" s="754">
        <f t="shared" si="87"/>
        <v>0</v>
      </c>
      <c r="HBB62" s="754">
        <f t="shared" si="87"/>
        <v>0</v>
      </c>
      <c r="HBC62" s="754">
        <f t="shared" si="87"/>
        <v>0</v>
      </c>
      <c r="HBD62" s="754">
        <f t="shared" si="87"/>
        <v>0</v>
      </c>
      <c r="HBE62" s="754">
        <f t="shared" si="87"/>
        <v>0</v>
      </c>
      <c r="HBF62" s="754">
        <f t="shared" si="87"/>
        <v>0</v>
      </c>
      <c r="HBG62" s="754">
        <f t="shared" si="87"/>
        <v>0</v>
      </c>
      <c r="HBH62" s="754">
        <f t="shared" si="87"/>
        <v>0</v>
      </c>
      <c r="HBI62" s="754">
        <f t="shared" si="87"/>
        <v>0</v>
      </c>
      <c r="HBJ62" s="754">
        <f t="shared" si="87"/>
        <v>0</v>
      </c>
      <c r="HBK62" s="754">
        <f t="shared" si="87"/>
        <v>0</v>
      </c>
      <c r="HBL62" s="754">
        <f t="shared" si="87"/>
        <v>0</v>
      </c>
      <c r="HBM62" s="754">
        <f t="shared" si="87"/>
        <v>0</v>
      </c>
      <c r="HBN62" s="754">
        <f t="shared" si="87"/>
        <v>0</v>
      </c>
      <c r="HBO62" s="754">
        <f t="shared" si="87"/>
        <v>0</v>
      </c>
      <c r="HBP62" s="754">
        <f t="shared" si="87"/>
        <v>0</v>
      </c>
      <c r="HBQ62" s="754">
        <f t="shared" si="87"/>
        <v>0</v>
      </c>
      <c r="HBR62" s="754">
        <f t="shared" si="87"/>
        <v>0</v>
      </c>
      <c r="HBS62" s="754">
        <f t="shared" si="87"/>
        <v>0</v>
      </c>
      <c r="HBT62" s="754">
        <f t="shared" si="87"/>
        <v>0</v>
      </c>
      <c r="HBU62" s="754">
        <f t="shared" si="87"/>
        <v>0</v>
      </c>
      <c r="HBV62" s="754">
        <f t="shared" si="87"/>
        <v>0</v>
      </c>
      <c r="HBW62" s="754">
        <f t="shared" si="87"/>
        <v>0</v>
      </c>
      <c r="HBX62" s="754">
        <f t="shared" si="87"/>
        <v>0</v>
      </c>
      <c r="HBY62" s="754">
        <f t="shared" si="87"/>
        <v>0</v>
      </c>
      <c r="HBZ62" s="754">
        <f t="shared" si="87"/>
        <v>0</v>
      </c>
      <c r="HCA62" s="754">
        <f t="shared" si="87"/>
        <v>0</v>
      </c>
      <c r="HCB62" s="754">
        <f t="shared" si="87"/>
        <v>0</v>
      </c>
      <c r="HCC62" s="754">
        <f t="shared" si="87"/>
        <v>0</v>
      </c>
      <c r="HCD62" s="754">
        <f t="shared" si="87"/>
        <v>0</v>
      </c>
      <c r="HCE62" s="754">
        <f t="shared" si="87"/>
        <v>0</v>
      </c>
      <c r="HCF62" s="754">
        <f t="shared" si="87"/>
        <v>0</v>
      </c>
      <c r="HCG62" s="754">
        <f t="shared" si="87"/>
        <v>0</v>
      </c>
      <c r="HCH62" s="754">
        <f t="shared" si="87"/>
        <v>0</v>
      </c>
      <c r="HCI62" s="754">
        <f t="shared" si="87"/>
        <v>0</v>
      </c>
      <c r="HCJ62" s="754">
        <f t="shared" si="87"/>
        <v>0</v>
      </c>
      <c r="HCK62" s="754">
        <f t="shared" si="87"/>
        <v>0</v>
      </c>
      <c r="HCL62" s="754">
        <f t="shared" si="87"/>
        <v>0</v>
      </c>
      <c r="HCM62" s="754">
        <f t="shared" si="87"/>
        <v>0</v>
      </c>
      <c r="HCN62" s="754">
        <f t="shared" si="87"/>
        <v>0</v>
      </c>
      <c r="HCO62" s="754">
        <f t="shared" si="87"/>
        <v>0</v>
      </c>
      <c r="HCP62" s="754">
        <f t="shared" si="87"/>
        <v>0</v>
      </c>
      <c r="HCQ62" s="754">
        <f t="shared" si="87"/>
        <v>0</v>
      </c>
      <c r="HCR62" s="754">
        <f t="shared" si="87"/>
        <v>0</v>
      </c>
      <c r="HCS62" s="754">
        <f t="shared" si="87"/>
        <v>0</v>
      </c>
      <c r="HCT62" s="754">
        <f t="shared" si="87"/>
        <v>0</v>
      </c>
      <c r="HCU62" s="754">
        <f t="shared" si="87"/>
        <v>0</v>
      </c>
      <c r="HCV62" s="754">
        <f t="shared" si="87"/>
        <v>0</v>
      </c>
      <c r="HCW62" s="754">
        <f t="shared" si="87"/>
        <v>0</v>
      </c>
      <c r="HCX62" s="754">
        <f t="shared" si="87"/>
        <v>0</v>
      </c>
      <c r="HCY62" s="754">
        <f t="shared" si="87"/>
        <v>0</v>
      </c>
      <c r="HCZ62" s="754">
        <f t="shared" si="87"/>
        <v>0</v>
      </c>
      <c r="HDA62" s="754">
        <f t="shared" si="87"/>
        <v>0</v>
      </c>
      <c r="HDB62" s="754">
        <f t="shared" si="87"/>
        <v>0</v>
      </c>
      <c r="HDC62" s="754">
        <f t="shared" si="87"/>
        <v>0</v>
      </c>
      <c r="HDD62" s="754">
        <f t="shared" si="87"/>
        <v>0</v>
      </c>
      <c r="HDE62" s="754">
        <f t="shared" si="87"/>
        <v>0</v>
      </c>
      <c r="HDF62" s="754">
        <f t="shared" si="87"/>
        <v>0</v>
      </c>
      <c r="HDG62" s="754">
        <f t="shared" si="87"/>
        <v>0</v>
      </c>
      <c r="HDH62" s="754">
        <f t="shared" si="87"/>
        <v>0</v>
      </c>
      <c r="HDI62" s="754">
        <f t="shared" si="87"/>
        <v>0</v>
      </c>
      <c r="HDJ62" s="754">
        <f t="shared" si="87"/>
        <v>0</v>
      </c>
      <c r="HDK62" s="754">
        <f t="shared" si="87"/>
        <v>0</v>
      </c>
      <c r="HDL62" s="754">
        <f t="shared" ref="HDL62:HFW62" si="88">HDL60*$C$62</f>
        <v>0</v>
      </c>
      <c r="HDM62" s="754">
        <f t="shared" si="88"/>
        <v>0</v>
      </c>
      <c r="HDN62" s="754">
        <f t="shared" si="88"/>
        <v>0</v>
      </c>
      <c r="HDO62" s="754">
        <f t="shared" si="88"/>
        <v>0</v>
      </c>
      <c r="HDP62" s="754">
        <f t="shared" si="88"/>
        <v>0</v>
      </c>
      <c r="HDQ62" s="754">
        <f t="shared" si="88"/>
        <v>0</v>
      </c>
      <c r="HDR62" s="754">
        <f t="shared" si="88"/>
        <v>0</v>
      </c>
      <c r="HDS62" s="754">
        <f t="shared" si="88"/>
        <v>0</v>
      </c>
      <c r="HDT62" s="754">
        <f t="shared" si="88"/>
        <v>0</v>
      </c>
      <c r="HDU62" s="754">
        <f t="shared" si="88"/>
        <v>0</v>
      </c>
      <c r="HDV62" s="754">
        <f t="shared" si="88"/>
        <v>0</v>
      </c>
      <c r="HDW62" s="754">
        <f t="shared" si="88"/>
        <v>0</v>
      </c>
      <c r="HDX62" s="754">
        <f t="shared" si="88"/>
        <v>0</v>
      </c>
      <c r="HDY62" s="754">
        <f t="shared" si="88"/>
        <v>0</v>
      </c>
      <c r="HDZ62" s="754">
        <f t="shared" si="88"/>
        <v>0</v>
      </c>
      <c r="HEA62" s="754">
        <f t="shared" si="88"/>
        <v>0</v>
      </c>
      <c r="HEB62" s="754">
        <f t="shared" si="88"/>
        <v>0</v>
      </c>
      <c r="HEC62" s="754">
        <f t="shared" si="88"/>
        <v>0</v>
      </c>
      <c r="HED62" s="754">
        <f t="shared" si="88"/>
        <v>0</v>
      </c>
      <c r="HEE62" s="754">
        <f t="shared" si="88"/>
        <v>0</v>
      </c>
      <c r="HEF62" s="754">
        <f t="shared" si="88"/>
        <v>0</v>
      </c>
      <c r="HEG62" s="754">
        <f t="shared" si="88"/>
        <v>0</v>
      </c>
      <c r="HEH62" s="754">
        <f t="shared" si="88"/>
        <v>0</v>
      </c>
      <c r="HEI62" s="754">
        <f t="shared" si="88"/>
        <v>0</v>
      </c>
      <c r="HEJ62" s="754">
        <f t="shared" si="88"/>
        <v>0</v>
      </c>
      <c r="HEK62" s="754">
        <f t="shared" si="88"/>
        <v>0</v>
      </c>
      <c r="HEL62" s="754">
        <f t="shared" si="88"/>
        <v>0</v>
      </c>
      <c r="HEM62" s="754">
        <f t="shared" si="88"/>
        <v>0</v>
      </c>
      <c r="HEN62" s="754">
        <f t="shared" si="88"/>
        <v>0</v>
      </c>
      <c r="HEO62" s="754">
        <f t="shared" si="88"/>
        <v>0</v>
      </c>
      <c r="HEP62" s="754">
        <f t="shared" si="88"/>
        <v>0</v>
      </c>
      <c r="HEQ62" s="754">
        <f t="shared" si="88"/>
        <v>0</v>
      </c>
      <c r="HER62" s="754">
        <f t="shared" si="88"/>
        <v>0</v>
      </c>
      <c r="HES62" s="754">
        <f t="shared" si="88"/>
        <v>0</v>
      </c>
      <c r="HET62" s="754">
        <f t="shared" si="88"/>
        <v>0</v>
      </c>
      <c r="HEU62" s="754">
        <f t="shared" si="88"/>
        <v>0</v>
      </c>
      <c r="HEV62" s="754">
        <f t="shared" si="88"/>
        <v>0</v>
      </c>
      <c r="HEW62" s="754">
        <f t="shared" si="88"/>
        <v>0</v>
      </c>
      <c r="HEX62" s="754">
        <f t="shared" si="88"/>
        <v>0</v>
      </c>
      <c r="HEY62" s="754">
        <f t="shared" si="88"/>
        <v>0</v>
      </c>
      <c r="HEZ62" s="754">
        <f t="shared" si="88"/>
        <v>0</v>
      </c>
      <c r="HFA62" s="754">
        <f t="shared" si="88"/>
        <v>0</v>
      </c>
      <c r="HFB62" s="754">
        <f t="shared" si="88"/>
        <v>0</v>
      </c>
      <c r="HFC62" s="754">
        <f t="shared" si="88"/>
        <v>0</v>
      </c>
      <c r="HFD62" s="754">
        <f t="shared" si="88"/>
        <v>0</v>
      </c>
      <c r="HFE62" s="754">
        <f t="shared" si="88"/>
        <v>0</v>
      </c>
      <c r="HFF62" s="754">
        <f t="shared" si="88"/>
        <v>0</v>
      </c>
      <c r="HFG62" s="754">
        <f t="shared" si="88"/>
        <v>0</v>
      </c>
      <c r="HFH62" s="754">
        <f t="shared" si="88"/>
        <v>0</v>
      </c>
      <c r="HFI62" s="754">
        <f t="shared" si="88"/>
        <v>0</v>
      </c>
      <c r="HFJ62" s="754">
        <f t="shared" si="88"/>
        <v>0</v>
      </c>
      <c r="HFK62" s="754">
        <f t="shared" si="88"/>
        <v>0</v>
      </c>
      <c r="HFL62" s="754">
        <f t="shared" si="88"/>
        <v>0</v>
      </c>
      <c r="HFM62" s="754">
        <f t="shared" si="88"/>
        <v>0</v>
      </c>
      <c r="HFN62" s="754">
        <f t="shared" si="88"/>
        <v>0</v>
      </c>
      <c r="HFO62" s="754">
        <f t="shared" si="88"/>
        <v>0</v>
      </c>
      <c r="HFP62" s="754">
        <f t="shared" si="88"/>
        <v>0</v>
      </c>
      <c r="HFQ62" s="754">
        <f t="shared" si="88"/>
        <v>0</v>
      </c>
      <c r="HFR62" s="754">
        <f t="shared" si="88"/>
        <v>0</v>
      </c>
      <c r="HFS62" s="754">
        <f t="shared" si="88"/>
        <v>0</v>
      </c>
      <c r="HFT62" s="754">
        <f t="shared" si="88"/>
        <v>0</v>
      </c>
      <c r="HFU62" s="754">
        <f t="shared" si="88"/>
        <v>0</v>
      </c>
      <c r="HFV62" s="754">
        <f t="shared" si="88"/>
        <v>0</v>
      </c>
      <c r="HFW62" s="754">
        <f t="shared" si="88"/>
        <v>0</v>
      </c>
      <c r="HFX62" s="754">
        <f t="shared" ref="HFX62:HII62" si="89">HFX60*$C$62</f>
        <v>0</v>
      </c>
      <c r="HFY62" s="754">
        <f t="shared" si="89"/>
        <v>0</v>
      </c>
      <c r="HFZ62" s="754">
        <f t="shared" si="89"/>
        <v>0</v>
      </c>
      <c r="HGA62" s="754">
        <f t="shared" si="89"/>
        <v>0</v>
      </c>
      <c r="HGB62" s="754">
        <f t="shared" si="89"/>
        <v>0</v>
      </c>
      <c r="HGC62" s="754">
        <f t="shared" si="89"/>
        <v>0</v>
      </c>
      <c r="HGD62" s="754">
        <f t="shared" si="89"/>
        <v>0</v>
      </c>
      <c r="HGE62" s="754">
        <f t="shared" si="89"/>
        <v>0</v>
      </c>
      <c r="HGF62" s="754">
        <f t="shared" si="89"/>
        <v>0</v>
      </c>
      <c r="HGG62" s="754">
        <f t="shared" si="89"/>
        <v>0</v>
      </c>
      <c r="HGH62" s="754">
        <f t="shared" si="89"/>
        <v>0</v>
      </c>
      <c r="HGI62" s="754">
        <f t="shared" si="89"/>
        <v>0</v>
      </c>
      <c r="HGJ62" s="754">
        <f t="shared" si="89"/>
        <v>0</v>
      </c>
      <c r="HGK62" s="754">
        <f t="shared" si="89"/>
        <v>0</v>
      </c>
      <c r="HGL62" s="754">
        <f t="shared" si="89"/>
        <v>0</v>
      </c>
      <c r="HGM62" s="754">
        <f t="shared" si="89"/>
        <v>0</v>
      </c>
      <c r="HGN62" s="754">
        <f t="shared" si="89"/>
        <v>0</v>
      </c>
      <c r="HGO62" s="754">
        <f t="shared" si="89"/>
        <v>0</v>
      </c>
      <c r="HGP62" s="754">
        <f t="shared" si="89"/>
        <v>0</v>
      </c>
      <c r="HGQ62" s="754">
        <f t="shared" si="89"/>
        <v>0</v>
      </c>
      <c r="HGR62" s="754">
        <f t="shared" si="89"/>
        <v>0</v>
      </c>
      <c r="HGS62" s="754">
        <f t="shared" si="89"/>
        <v>0</v>
      </c>
      <c r="HGT62" s="754">
        <f t="shared" si="89"/>
        <v>0</v>
      </c>
      <c r="HGU62" s="754">
        <f t="shared" si="89"/>
        <v>0</v>
      </c>
      <c r="HGV62" s="754">
        <f t="shared" si="89"/>
        <v>0</v>
      </c>
      <c r="HGW62" s="754">
        <f t="shared" si="89"/>
        <v>0</v>
      </c>
      <c r="HGX62" s="754">
        <f t="shared" si="89"/>
        <v>0</v>
      </c>
      <c r="HGY62" s="754">
        <f t="shared" si="89"/>
        <v>0</v>
      </c>
      <c r="HGZ62" s="754">
        <f t="shared" si="89"/>
        <v>0</v>
      </c>
      <c r="HHA62" s="754">
        <f t="shared" si="89"/>
        <v>0</v>
      </c>
      <c r="HHB62" s="754">
        <f t="shared" si="89"/>
        <v>0</v>
      </c>
      <c r="HHC62" s="754">
        <f t="shared" si="89"/>
        <v>0</v>
      </c>
      <c r="HHD62" s="754">
        <f t="shared" si="89"/>
        <v>0</v>
      </c>
      <c r="HHE62" s="754">
        <f t="shared" si="89"/>
        <v>0</v>
      </c>
      <c r="HHF62" s="754">
        <f t="shared" si="89"/>
        <v>0</v>
      </c>
      <c r="HHG62" s="754">
        <f t="shared" si="89"/>
        <v>0</v>
      </c>
      <c r="HHH62" s="754">
        <f t="shared" si="89"/>
        <v>0</v>
      </c>
      <c r="HHI62" s="754">
        <f t="shared" si="89"/>
        <v>0</v>
      </c>
      <c r="HHJ62" s="754">
        <f t="shared" si="89"/>
        <v>0</v>
      </c>
      <c r="HHK62" s="754">
        <f t="shared" si="89"/>
        <v>0</v>
      </c>
      <c r="HHL62" s="754">
        <f t="shared" si="89"/>
        <v>0</v>
      </c>
      <c r="HHM62" s="754">
        <f t="shared" si="89"/>
        <v>0</v>
      </c>
      <c r="HHN62" s="754">
        <f t="shared" si="89"/>
        <v>0</v>
      </c>
      <c r="HHO62" s="754">
        <f t="shared" si="89"/>
        <v>0</v>
      </c>
      <c r="HHP62" s="754">
        <f t="shared" si="89"/>
        <v>0</v>
      </c>
      <c r="HHQ62" s="754">
        <f t="shared" si="89"/>
        <v>0</v>
      </c>
      <c r="HHR62" s="754">
        <f t="shared" si="89"/>
        <v>0</v>
      </c>
      <c r="HHS62" s="754">
        <f t="shared" si="89"/>
        <v>0</v>
      </c>
      <c r="HHT62" s="754">
        <f t="shared" si="89"/>
        <v>0</v>
      </c>
      <c r="HHU62" s="754">
        <f t="shared" si="89"/>
        <v>0</v>
      </c>
      <c r="HHV62" s="754">
        <f t="shared" si="89"/>
        <v>0</v>
      </c>
      <c r="HHW62" s="754">
        <f t="shared" si="89"/>
        <v>0</v>
      </c>
      <c r="HHX62" s="754">
        <f t="shared" si="89"/>
        <v>0</v>
      </c>
      <c r="HHY62" s="754">
        <f t="shared" si="89"/>
        <v>0</v>
      </c>
      <c r="HHZ62" s="754">
        <f t="shared" si="89"/>
        <v>0</v>
      </c>
      <c r="HIA62" s="754">
        <f t="shared" si="89"/>
        <v>0</v>
      </c>
      <c r="HIB62" s="754">
        <f t="shared" si="89"/>
        <v>0</v>
      </c>
      <c r="HIC62" s="754">
        <f t="shared" si="89"/>
        <v>0</v>
      </c>
      <c r="HID62" s="754">
        <f t="shared" si="89"/>
        <v>0</v>
      </c>
      <c r="HIE62" s="754">
        <f t="shared" si="89"/>
        <v>0</v>
      </c>
      <c r="HIF62" s="754">
        <f t="shared" si="89"/>
        <v>0</v>
      </c>
      <c r="HIG62" s="754">
        <f t="shared" si="89"/>
        <v>0</v>
      </c>
      <c r="HIH62" s="754">
        <f t="shared" si="89"/>
        <v>0</v>
      </c>
      <c r="HII62" s="754">
        <f t="shared" si="89"/>
        <v>0</v>
      </c>
      <c r="HIJ62" s="754">
        <f t="shared" ref="HIJ62:HKU62" si="90">HIJ60*$C$62</f>
        <v>0</v>
      </c>
      <c r="HIK62" s="754">
        <f t="shared" si="90"/>
        <v>0</v>
      </c>
      <c r="HIL62" s="754">
        <f t="shared" si="90"/>
        <v>0</v>
      </c>
      <c r="HIM62" s="754">
        <f t="shared" si="90"/>
        <v>0</v>
      </c>
      <c r="HIN62" s="754">
        <f t="shared" si="90"/>
        <v>0</v>
      </c>
      <c r="HIO62" s="754">
        <f t="shared" si="90"/>
        <v>0</v>
      </c>
      <c r="HIP62" s="754">
        <f t="shared" si="90"/>
        <v>0</v>
      </c>
      <c r="HIQ62" s="754">
        <f t="shared" si="90"/>
        <v>0</v>
      </c>
      <c r="HIR62" s="754">
        <f t="shared" si="90"/>
        <v>0</v>
      </c>
      <c r="HIS62" s="754">
        <f t="shared" si="90"/>
        <v>0</v>
      </c>
      <c r="HIT62" s="754">
        <f t="shared" si="90"/>
        <v>0</v>
      </c>
      <c r="HIU62" s="754">
        <f t="shared" si="90"/>
        <v>0</v>
      </c>
      <c r="HIV62" s="754">
        <f t="shared" si="90"/>
        <v>0</v>
      </c>
      <c r="HIW62" s="754">
        <f t="shared" si="90"/>
        <v>0</v>
      </c>
      <c r="HIX62" s="754">
        <f t="shared" si="90"/>
        <v>0</v>
      </c>
      <c r="HIY62" s="754">
        <f t="shared" si="90"/>
        <v>0</v>
      </c>
      <c r="HIZ62" s="754">
        <f t="shared" si="90"/>
        <v>0</v>
      </c>
      <c r="HJA62" s="754">
        <f t="shared" si="90"/>
        <v>0</v>
      </c>
      <c r="HJB62" s="754">
        <f t="shared" si="90"/>
        <v>0</v>
      </c>
      <c r="HJC62" s="754">
        <f t="shared" si="90"/>
        <v>0</v>
      </c>
      <c r="HJD62" s="754">
        <f t="shared" si="90"/>
        <v>0</v>
      </c>
      <c r="HJE62" s="754">
        <f t="shared" si="90"/>
        <v>0</v>
      </c>
      <c r="HJF62" s="754">
        <f t="shared" si="90"/>
        <v>0</v>
      </c>
      <c r="HJG62" s="754">
        <f t="shared" si="90"/>
        <v>0</v>
      </c>
      <c r="HJH62" s="754">
        <f t="shared" si="90"/>
        <v>0</v>
      </c>
      <c r="HJI62" s="754">
        <f t="shared" si="90"/>
        <v>0</v>
      </c>
      <c r="HJJ62" s="754">
        <f t="shared" si="90"/>
        <v>0</v>
      </c>
      <c r="HJK62" s="754">
        <f t="shared" si="90"/>
        <v>0</v>
      </c>
      <c r="HJL62" s="754">
        <f t="shared" si="90"/>
        <v>0</v>
      </c>
      <c r="HJM62" s="754">
        <f t="shared" si="90"/>
        <v>0</v>
      </c>
      <c r="HJN62" s="754">
        <f t="shared" si="90"/>
        <v>0</v>
      </c>
      <c r="HJO62" s="754">
        <f t="shared" si="90"/>
        <v>0</v>
      </c>
      <c r="HJP62" s="754">
        <f t="shared" si="90"/>
        <v>0</v>
      </c>
      <c r="HJQ62" s="754">
        <f t="shared" si="90"/>
        <v>0</v>
      </c>
      <c r="HJR62" s="754">
        <f t="shared" si="90"/>
        <v>0</v>
      </c>
      <c r="HJS62" s="754">
        <f t="shared" si="90"/>
        <v>0</v>
      </c>
      <c r="HJT62" s="754">
        <f t="shared" si="90"/>
        <v>0</v>
      </c>
      <c r="HJU62" s="754">
        <f t="shared" si="90"/>
        <v>0</v>
      </c>
      <c r="HJV62" s="754">
        <f t="shared" si="90"/>
        <v>0</v>
      </c>
      <c r="HJW62" s="754">
        <f t="shared" si="90"/>
        <v>0</v>
      </c>
      <c r="HJX62" s="754">
        <f t="shared" si="90"/>
        <v>0</v>
      </c>
      <c r="HJY62" s="754">
        <f t="shared" si="90"/>
        <v>0</v>
      </c>
      <c r="HJZ62" s="754">
        <f t="shared" si="90"/>
        <v>0</v>
      </c>
      <c r="HKA62" s="754">
        <f t="shared" si="90"/>
        <v>0</v>
      </c>
      <c r="HKB62" s="754">
        <f t="shared" si="90"/>
        <v>0</v>
      </c>
      <c r="HKC62" s="754">
        <f t="shared" si="90"/>
        <v>0</v>
      </c>
      <c r="HKD62" s="754">
        <f t="shared" si="90"/>
        <v>0</v>
      </c>
      <c r="HKE62" s="754">
        <f t="shared" si="90"/>
        <v>0</v>
      </c>
      <c r="HKF62" s="754">
        <f t="shared" si="90"/>
        <v>0</v>
      </c>
      <c r="HKG62" s="754">
        <f t="shared" si="90"/>
        <v>0</v>
      </c>
      <c r="HKH62" s="754">
        <f t="shared" si="90"/>
        <v>0</v>
      </c>
      <c r="HKI62" s="754">
        <f t="shared" si="90"/>
        <v>0</v>
      </c>
      <c r="HKJ62" s="754">
        <f t="shared" si="90"/>
        <v>0</v>
      </c>
      <c r="HKK62" s="754">
        <f t="shared" si="90"/>
        <v>0</v>
      </c>
      <c r="HKL62" s="754">
        <f t="shared" si="90"/>
        <v>0</v>
      </c>
      <c r="HKM62" s="754">
        <f t="shared" si="90"/>
        <v>0</v>
      </c>
      <c r="HKN62" s="754">
        <f t="shared" si="90"/>
        <v>0</v>
      </c>
      <c r="HKO62" s="754">
        <f t="shared" si="90"/>
        <v>0</v>
      </c>
      <c r="HKP62" s="754">
        <f t="shared" si="90"/>
        <v>0</v>
      </c>
      <c r="HKQ62" s="754">
        <f t="shared" si="90"/>
        <v>0</v>
      </c>
      <c r="HKR62" s="754">
        <f t="shared" si="90"/>
        <v>0</v>
      </c>
      <c r="HKS62" s="754">
        <f t="shared" si="90"/>
        <v>0</v>
      </c>
      <c r="HKT62" s="754">
        <f t="shared" si="90"/>
        <v>0</v>
      </c>
      <c r="HKU62" s="754">
        <f t="shared" si="90"/>
        <v>0</v>
      </c>
      <c r="HKV62" s="754">
        <f t="shared" ref="HKV62:HNG62" si="91">HKV60*$C$62</f>
        <v>0</v>
      </c>
      <c r="HKW62" s="754">
        <f t="shared" si="91"/>
        <v>0</v>
      </c>
      <c r="HKX62" s="754">
        <f t="shared" si="91"/>
        <v>0</v>
      </c>
      <c r="HKY62" s="754">
        <f t="shared" si="91"/>
        <v>0</v>
      </c>
      <c r="HKZ62" s="754">
        <f t="shared" si="91"/>
        <v>0</v>
      </c>
      <c r="HLA62" s="754">
        <f t="shared" si="91"/>
        <v>0</v>
      </c>
      <c r="HLB62" s="754">
        <f t="shared" si="91"/>
        <v>0</v>
      </c>
      <c r="HLC62" s="754">
        <f t="shared" si="91"/>
        <v>0</v>
      </c>
      <c r="HLD62" s="754">
        <f t="shared" si="91"/>
        <v>0</v>
      </c>
      <c r="HLE62" s="754">
        <f t="shared" si="91"/>
        <v>0</v>
      </c>
      <c r="HLF62" s="754">
        <f t="shared" si="91"/>
        <v>0</v>
      </c>
      <c r="HLG62" s="754">
        <f t="shared" si="91"/>
        <v>0</v>
      </c>
      <c r="HLH62" s="754">
        <f t="shared" si="91"/>
        <v>0</v>
      </c>
      <c r="HLI62" s="754">
        <f t="shared" si="91"/>
        <v>0</v>
      </c>
      <c r="HLJ62" s="754">
        <f t="shared" si="91"/>
        <v>0</v>
      </c>
      <c r="HLK62" s="754">
        <f t="shared" si="91"/>
        <v>0</v>
      </c>
      <c r="HLL62" s="754">
        <f t="shared" si="91"/>
        <v>0</v>
      </c>
      <c r="HLM62" s="754">
        <f t="shared" si="91"/>
        <v>0</v>
      </c>
      <c r="HLN62" s="754">
        <f t="shared" si="91"/>
        <v>0</v>
      </c>
      <c r="HLO62" s="754">
        <f t="shared" si="91"/>
        <v>0</v>
      </c>
      <c r="HLP62" s="754">
        <f t="shared" si="91"/>
        <v>0</v>
      </c>
      <c r="HLQ62" s="754">
        <f t="shared" si="91"/>
        <v>0</v>
      </c>
      <c r="HLR62" s="754">
        <f t="shared" si="91"/>
        <v>0</v>
      </c>
      <c r="HLS62" s="754">
        <f t="shared" si="91"/>
        <v>0</v>
      </c>
      <c r="HLT62" s="754">
        <f t="shared" si="91"/>
        <v>0</v>
      </c>
      <c r="HLU62" s="754">
        <f t="shared" si="91"/>
        <v>0</v>
      </c>
      <c r="HLV62" s="754">
        <f t="shared" si="91"/>
        <v>0</v>
      </c>
      <c r="HLW62" s="754">
        <f t="shared" si="91"/>
        <v>0</v>
      </c>
      <c r="HLX62" s="754">
        <f t="shared" si="91"/>
        <v>0</v>
      </c>
      <c r="HLY62" s="754">
        <f t="shared" si="91"/>
        <v>0</v>
      </c>
      <c r="HLZ62" s="754">
        <f t="shared" si="91"/>
        <v>0</v>
      </c>
      <c r="HMA62" s="754">
        <f t="shared" si="91"/>
        <v>0</v>
      </c>
      <c r="HMB62" s="754">
        <f t="shared" si="91"/>
        <v>0</v>
      </c>
      <c r="HMC62" s="754">
        <f t="shared" si="91"/>
        <v>0</v>
      </c>
      <c r="HMD62" s="754">
        <f t="shared" si="91"/>
        <v>0</v>
      </c>
      <c r="HME62" s="754">
        <f t="shared" si="91"/>
        <v>0</v>
      </c>
      <c r="HMF62" s="754">
        <f t="shared" si="91"/>
        <v>0</v>
      </c>
      <c r="HMG62" s="754">
        <f t="shared" si="91"/>
        <v>0</v>
      </c>
      <c r="HMH62" s="754">
        <f t="shared" si="91"/>
        <v>0</v>
      </c>
      <c r="HMI62" s="754">
        <f t="shared" si="91"/>
        <v>0</v>
      </c>
      <c r="HMJ62" s="754">
        <f t="shared" si="91"/>
        <v>0</v>
      </c>
      <c r="HMK62" s="754">
        <f t="shared" si="91"/>
        <v>0</v>
      </c>
      <c r="HML62" s="754">
        <f t="shared" si="91"/>
        <v>0</v>
      </c>
      <c r="HMM62" s="754">
        <f t="shared" si="91"/>
        <v>0</v>
      </c>
      <c r="HMN62" s="754">
        <f t="shared" si="91"/>
        <v>0</v>
      </c>
      <c r="HMO62" s="754">
        <f t="shared" si="91"/>
        <v>0</v>
      </c>
      <c r="HMP62" s="754">
        <f t="shared" si="91"/>
        <v>0</v>
      </c>
      <c r="HMQ62" s="754">
        <f t="shared" si="91"/>
        <v>0</v>
      </c>
      <c r="HMR62" s="754">
        <f t="shared" si="91"/>
        <v>0</v>
      </c>
      <c r="HMS62" s="754">
        <f t="shared" si="91"/>
        <v>0</v>
      </c>
      <c r="HMT62" s="754">
        <f t="shared" si="91"/>
        <v>0</v>
      </c>
      <c r="HMU62" s="754">
        <f t="shared" si="91"/>
        <v>0</v>
      </c>
      <c r="HMV62" s="754">
        <f t="shared" si="91"/>
        <v>0</v>
      </c>
      <c r="HMW62" s="754">
        <f t="shared" si="91"/>
        <v>0</v>
      </c>
      <c r="HMX62" s="754">
        <f t="shared" si="91"/>
        <v>0</v>
      </c>
      <c r="HMY62" s="754">
        <f t="shared" si="91"/>
        <v>0</v>
      </c>
      <c r="HMZ62" s="754">
        <f t="shared" si="91"/>
        <v>0</v>
      </c>
      <c r="HNA62" s="754">
        <f t="shared" si="91"/>
        <v>0</v>
      </c>
      <c r="HNB62" s="754">
        <f t="shared" si="91"/>
        <v>0</v>
      </c>
      <c r="HNC62" s="754">
        <f t="shared" si="91"/>
        <v>0</v>
      </c>
      <c r="HND62" s="754">
        <f t="shared" si="91"/>
        <v>0</v>
      </c>
      <c r="HNE62" s="754">
        <f t="shared" si="91"/>
        <v>0</v>
      </c>
      <c r="HNF62" s="754">
        <f t="shared" si="91"/>
        <v>0</v>
      </c>
      <c r="HNG62" s="754">
        <f t="shared" si="91"/>
        <v>0</v>
      </c>
      <c r="HNH62" s="754">
        <f t="shared" ref="HNH62:HPS62" si="92">HNH60*$C$62</f>
        <v>0</v>
      </c>
      <c r="HNI62" s="754">
        <f t="shared" si="92"/>
        <v>0</v>
      </c>
      <c r="HNJ62" s="754">
        <f t="shared" si="92"/>
        <v>0</v>
      </c>
      <c r="HNK62" s="754">
        <f t="shared" si="92"/>
        <v>0</v>
      </c>
      <c r="HNL62" s="754">
        <f t="shared" si="92"/>
        <v>0</v>
      </c>
      <c r="HNM62" s="754">
        <f t="shared" si="92"/>
        <v>0</v>
      </c>
      <c r="HNN62" s="754">
        <f t="shared" si="92"/>
        <v>0</v>
      </c>
      <c r="HNO62" s="754">
        <f t="shared" si="92"/>
        <v>0</v>
      </c>
      <c r="HNP62" s="754">
        <f t="shared" si="92"/>
        <v>0</v>
      </c>
      <c r="HNQ62" s="754">
        <f t="shared" si="92"/>
        <v>0</v>
      </c>
      <c r="HNR62" s="754">
        <f t="shared" si="92"/>
        <v>0</v>
      </c>
      <c r="HNS62" s="754">
        <f t="shared" si="92"/>
        <v>0</v>
      </c>
      <c r="HNT62" s="754">
        <f t="shared" si="92"/>
        <v>0</v>
      </c>
      <c r="HNU62" s="754">
        <f t="shared" si="92"/>
        <v>0</v>
      </c>
      <c r="HNV62" s="754">
        <f t="shared" si="92"/>
        <v>0</v>
      </c>
      <c r="HNW62" s="754">
        <f t="shared" si="92"/>
        <v>0</v>
      </c>
      <c r="HNX62" s="754">
        <f t="shared" si="92"/>
        <v>0</v>
      </c>
      <c r="HNY62" s="754">
        <f t="shared" si="92"/>
        <v>0</v>
      </c>
      <c r="HNZ62" s="754">
        <f t="shared" si="92"/>
        <v>0</v>
      </c>
      <c r="HOA62" s="754">
        <f t="shared" si="92"/>
        <v>0</v>
      </c>
      <c r="HOB62" s="754">
        <f t="shared" si="92"/>
        <v>0</v>
      </c>
      <c r="HOC62" s="754">
        <f t="shared" si="92"/>
        <v>0</v>
      </c>
      <c r="HOD62" s="754">
        <f t="shared" si="92"/>
        <v>0</v>
      </c>
      <c r="HOE62" s="754">
        <f t="shared" si="92"/>
        <v>0</v>
      </c>
      <c r="HOF62" s="754">
        <f t="shared" si="92"/>
        <v>0</v>
      </c>
      <c r="HOG62" s="754">
        <f t="shared" si="92"/>
        <v>0</v>
      </c>
      <c r="HOH62" s="754">
        <f t="shared" si="92"/>
        <v>0</v>
      </c>
      <c r="HOI62" s="754">
        <f t="shared" si="92"/>
        <v>0</v>
      </c>
      <c r="HOJ62" s="754">
        <f t="shared" si="92"/>
        <v>0</v>
      </c>
      <c r="HOK62" s="754">
        <f t="shared" si="92"/>
        <v>0</v>
      </c>
      <c r="HOL62" s="754">
        <f t="shared" si="92"/>
        <v>0</v>
      </c>
      <c r="HOM62" s="754">
        <f t="shared" si="92"/>
        <v>0</v>
      </c>
      <c r="HON62" s="754">
        <f t="shared" si="92"/>
        <v>0</v>
      </c>
      <c r="HOO62" s="754">
        <f t="shared" si="92"/>
        <v>0</v>
      </c>
      <c r="HOP62" s="754">
        <f t="shared" si="92"/>
        <v>0</v>
      </c>
      <c r="HOQ62" s="754">
        <f t="shared" si="92"/>
        <v>0</v>
      </c>
      <c r="HOR62" s="754">
        <f t="shared" si="92"/>
        <v>0</v>
      </c>
      <c r="HOS62" s="754">
        <f t="shared" si="92"/>
        <v>0</v>
      </c>
      <c r="HOT62" s="754">
        <f t="shared" si="92"/>
        <v>0</v>
      </c>
      <c r="HOU62" s="754">
        <f t="shared" si="92"/>
        <v>0</v>
      </c>
      <c r="HOV62" s="754">
        <f t="shared" si="92"/>
        <v>0</v>
      </c>
      <c r="HOW62" s="754">
        <f t="shared" si="92"/>
        <v>0</v>
      </c>
      <c r="HOX62" s="754">
        <f t="shared" si="92"/>
        <v>0</v>
      </c>
      <c r="HOY62" s="754">
        <f t="shared" si="92"/>
        <v>0</v>
      </c>
      <c r="HOZ62" s="754">
        <f t="shared" si="92"/>
        <v>0</v>
      </c>
      <c r="HPA62" s="754">
        <f t="shared" si="92"/>
        <v>0</v>
      </c>
      <c r="HPB62" s="754">
        <f t="shared" si="92"/>
        <v>0</v>
      </c>
      <c r="HPC62" s="754">
        <f t="shared" si="92"/>
        <v>0</v>
      </c>
      <c r="HPD62" s="754">
        <f t="shared" si="92"/>
        <v>0</v>
      </c>
      <c r="HPE62" s="754">
        <f t="shared" si="92"/>
        <v>0</v>
      </c>
      <c r="HPF62" s="754">
        <f t="shared" si="92"/>
        <v>0</v>
      </c>
      <c r="HPG62" s="754">
        <f t="shared" si="92"/>
        <v>0</v>
      </c>
      <c r="HPH62" s="754">
        <f t="shared" si="92"/>
        <v>0</v>
      </c>
      <c r="HPI62" s="754">
        <f t="shared" si="92"/>
        <v>0</v>
      </c>
      <c r="HPJ62" s="754">
        <f t="shared" si="92"/>
        <v>0</v>
      </c>
      <c r="HPK62" s="754">
        <f t="shared" si="92"/>
        <v>0</v>
      </c>
      <c r="HPL62" s="754">
        <f t="shared" si="92"/>
        <v>0</v>
      </c>
      <c r="HPM62" s="754">
        <f t="shared" si="92"/>
        <v>0</v>
      </c>
      <c r="HPN62" s="754">
        <f t="shared" si="92"/>
        <v>0</v>
      </c>
      <c r="HPO62" s="754">
        <f t="shared" si="92"/>
        <v>0</v>
      </c>
      <c r="HPP62" s="754">
        <f t="shared" si="92"/>
        <v>0</v>
      </c>
      <c r="HPQ62" s="754">
        <f t="shared" si="92"/>
        <v>0</v>
      </c>
      <c r="HPR62" s="754">
        <f t="shared" si="92"/>
        <v>0</v>
      </c>
      <c r="HPS62" s="754">
        <f t="shared" si="92"/>
        <v>0</v>
      </c>
      <c r="HPT62" s="754">
        <f t="shared" ref="HPT62:HSE62" si="93">HPT60*$C$62</f>
        <v>0</v>
      </c>
      <c r="HPU62" s="754">
        <f t="shared" si="93"/>
        <v>0</v>
      </c>
      <c r="HPV62" s="754">
        <f t="shared" si="93"/>
        <v>0</v>
      </c>
      <c r="HPW62" s="754">
        <f t="shared" si="93"/>
        <v>0</v>
      </c>
      <c r="HPX62" s="754">
        <f t="shared" si="93"/>
        <v>0</v>
      </c>
      <c r="HPY62" s="754">
        <f t="shared" si="93"/>
        <v>0</v>
      </c>
      <c r="HPZ62" s="754">
        <f t="shared" si="93"/>
        <v>0</v>
      </c>
      <c r="HQA62" s="754">
        <f t="shared" si="93"/>
        <v>0</v>
      </c>
      <c r="HQB62" s="754">
        <f t="shared" si="93"/>
        <v>0</v>
      </c>
      <c r="HQC62" s="754">
        <f t="shared" si="93"/>
        <v>0</v>
      </c>
      <c r="HQD62" s="754">
        <f t="shared" si="93"/>
        <v>0</v>
      </c>
      <c r="HQE62" s="754">
        <f t="shared" si="93"/>
        <v>0</v>
      </c>
      <c r="HQF62" s="754">
        <f t="shared" si="93"/>
        <v>0</v>
      </c>
      <c r="HQG62" s="754">
        <f t="shared" si="93"/>
        <v>0</v>
      </c>
      <c r="HQH62" s="754">
        <f t="shared" si="93"/>
        <v>0</v>
      </c>
      <c r="HQI62" s="754">
        <f t="shared" si="93"/>
        <v>0</v>
      </c>
      <c r="HQJ62" s="754">
        <f t="shared" si="93"/>
        <v>0</v>
      </c>
      <c r="HQK62" s="754">
        <f t="shared" si="93"/>
        <v>0</v>
      </c>
      <c r="HQL62" s="754">
        <f t="shared" si="93"/>
        <v>0</v>
      </c>
      <c r="HQM62" s="754">
        <f t="shared" si="93"/>
        <v>0</v>
      </c>
      <c r="HQN62" s="754">
        <f t="shared" si="93"/>
        <v>0</v>
      </c>
      <c r="HQO62" s="754">
        <f t="shared" si="93"/>
        <v>0</v>
      </c>
      <c r="HQP62" s="754">
        <f t="shared" si="93"/>
        <v>0</v>
      </c>
      <c r="HQQ62" s="754">
        <f t="shared" si="93"/>
        <v>0</v>
      </c>
      <c r="HQR62" s="754">
        <f t="shared" si="93"/>
        <v>0</v>
      </c>
      <c r="HQS62" s="754">
        <f t="shared" si="93"/>
        <v>0</v>
      </c>
      <c r="HQT62" s="754">
        <f t="shared" si="93"/>
        <v>0</v>
      </c>
      <c r="HQU62" s="754">
        <f t="shared" si="93"/>
        <v>0</v>
      </c>
      <c r="HQV62" s="754">
        <f t="shared" si="93"/>
        <v>0</v>
      </c>
      <c r="HQW62" s="754">
        <f t="shared" si="93"/>
        <v>0</v>
      </c>
      <c r="HQX62" s="754">
        <f t="shared" si="93"/>
        <v>0</v>
      </c>
      <c r="HQY62" s="754">
        <f t="shared" si="93"/>
        <v>0</v>
      </c>
      <c r="HQZ62" s="754">
        <f t="shared" si="93"/>
        <v>0</v>
      </c>
      <c r="HRA62" s="754">
        <f t="shared" si="93"/>
        <v>0</v>
      </c>
      <c r="HRB62" s="754">
        <f t="shared" si="93"/>
        <v>0</v>
      </c>
      <c r="HRC62" s="754">
        <f t="shared" si="93"/>
        <v>0</v>
      </c>
      <c r="HRD62" s="754">
        <f t="shared" si="93"/>
        <v>0</v>
      </c>
      <c r="HRE62" s="754">
        <f t="shared" si="93"/>
        <v>0</v>
      </c>
      <c r="HRF62" s="754">
        <f t="shared" si="93"/>
        <v>0</v>
      </c>
      <c r="HRG62" s="754">
        <f t="shared" si="93"/>
        <v>0</v>
      </c>
      <c r="HRH62" s="754">
        <f t="shared" si="93"/>
        <v>0</v>
      </c>
      <c r="HRI62" s="754">
        <f t="shared" si="93"/>
        <v>0</v>
      </c>
      <c r="HRJ62" s="754">
        <f t="shared" si="93"/>
        <v>0</v>
      </c>
      <c r="HRK62" s="754">
        <f t="shared" si="93"/>
        <v>0</v>
      </c>
      <c r="HRL62" s="754">
        <f t="shared" si="93"/>
        <v>0</v>
      </c>
      <c r="HRM62" s="754">
        <f t="shared" si="93"/>
        <v>0</v>
      </c>
      <c r="HRN62" s="754">
        <f t="shared" si="93"/>
        <v>0</v>
      </c>
      <c r="HRO62" s="754">
        <f t="shared" si="93"/>
        <v>0</v>
      </c>
      <c r="HRP62" s="754">
        <f t="shared" si="93"/>
        <v>0</v>
      </c>
      <c r="HRQ62" s="754">
        <f t="shared" si="93"/>
        <v>0</v>
      </c>
      <c r="HRR62" s="754">
        <f t="shared" si="93"/>
        <v>0</v>
      </c>
      <c r="HRS62" s="754">
        <f t="shared" si="93"/>
        <v>0</v>
      </c>
      <c r="HRT62" s="754">
        <f t="shared" si="93"/>
        <v>0</v>
      </c>
      <c r="HRU62" s="754">
        <f t="shared" si="93"/>
        <v>0</v>
      </c>
      <c r="HRV62" s="754">
        <f t="shared" si="93"/>
        <v>0</v>
      </c>
      <c r="HRW62" s="754">
        <f t="shared" si="93"/>
        <v>0</v>
      </c>
      <c r="HRX62" s="754">
        <f t="shared" si="93"/>
        <v>0</v>
      </c>
      <c r="HRY62" s="754">
        <f t="shared" si="93"/>
        <v>0</v>
      </c>
      <c r="HRZ62" s="754">
        <f t="shared" si="93"/>
        <v>0</v>
      </c>
      <c r="HSA62" s="754">
        <f t="shared" si="93"/>
        <v>0</v>
      </c>
      <c r="HSB62" s="754">
        <f t="shared" si="93"/>
        <v>0</v>
      </c>
      <c r="HSC62" s="754">
        <f t="shared" si="93"/>
        <v>0</v>
      </c>
      <c r="HSD62" s="754">
        <f t="shared" si="93"/>
        <v>0</v>
      </c>
      <c r="HSE62" s="754">
        <f t="shared" si="93"/>
        <v>0</v>
      </c>
      <c r="HSF62" s="754">
        <f t="shared" ref="HSF62:HUQ62" si="94">HSF60*$C$62</f>
        <v>0</v>
      </c>
      <c r="HSG62" s="754">
        <f t="shared" si="94"/>
        <v>0</v>
      </c>
      <c r="HSH62" s="754">
        <f t="shared" si="94"/>
        <v>0</v>
      </c>
      <c r="HSI62" s="754">
        <f t="shared" si="94"/>
        <v>0</v>
      </c>
      <c r="HSJ62" s="754">
        <f t="shared" si="94"/>
        <v>0</v>
      </c>
      <c r="HSK62" s="754">
        <f t="shared" si="94"/>
        <v>0</v>
      </c>
      <c r="HSL62" s="754">
        <f t="shared" si="94"/>
        <v>0</v>
      </c>
      <c r="HSM62" s="754">
        <f t="shared" si="94"/>
        <v>0</v>
      </c>
      <c r="HSN62" s="754">
        <f t="shared" si="94"/>
        <v>0</v>
      </c>
      <c r="HSO62" s="754">
        <f t="shared" si="94"/>
        <v>0</v>
      </c>
      <c r="HSP62" s="754">
        <f t="shared" si="94"/>
        <v>0</v>
      </c>
      <c r="HSQ62" s="754">
        <f t="shared" si="94"/>
        <v>0</v>
      </c>
      <c r="HSR62" s="754">
        <f t="shared" si="94"/>
        <v>0</v>
      </c>
      <c r="HSS62" s="754">
        <f t="shared" si="94"/>
        <v>0</v>
      </c>
      <c r="HST62" s="754">
        <f t="shared" si="94"/>
        <v>0</v>
      </c>
      <c r="HSU62" s="754">
        <f t="shared" si="94"/>
        <v>0</v>
      </c>
      <c r="HSV62" s="754">
        <f t="shared" si="94"/>
        <v>0</v>
      </c>
      <c r="HSW62" s="754">
        <f t="shared" si="94"/>
        <v>0</v>
      </c>
      <c r="HSX62" s="754">
        <f t="shared" si="94"/>
        <v>0</v>
      </c>
      <c r="HSY62" s="754">
        <f t="shared" si="94"/>
        <v>0</v>
      </c>
      <c r="HSZ62" s="754">
        <f t="shared" si="94"/>
        <v>0</v>
      </c>
      <c r="HTA62" s="754">
        <f t="shared" si="94"/>
        <v>0</v>
      </c>
      <c r="HTB62" s="754">
        <f t="shared" si="94"/>
        <v>0</v>
      </c>
      <c r="HTC62" s="754">
        <f t="shared" si="94"/>
        <v>0</v>
      </c>
      <c r="HTD62" s="754">
        <f t="shared" si="94"/>
        <v>0</v>
      </c>
      <c r="HTE62" s="754">
        <f t="shared" si="94"/>
        <v>0</v>
      </c>
      <c r="HTF62" s="754">
        <f t="shared" si="94"/>
        <v>0</v>
      </c>
      <c r="HTG62" s="754">
        <f t="shared" si="94"/>
        <v>0</v>
      </c>
      <c r="HTH62" s="754">
        <f t="shared" si="94"/>
        <v>0</v>
      </c>
      <c r="HTI62" s="754">
        <f t="shared" si="94"/>
        <v>0</v>
      </c>
      <c r="HTJ62" s="754">
        <f t="shared" si="94"/>
        <v>0</v>
      </c>
      <c r="HTK62" s="754">
        <f t="shared" si="94"/>
        <v>0</v>
      </c>
      <c r="HTL62" s="754">
        <f t="shared" si="94"/>
        <v>0</v>
      </c>
      <c r="HTM62" s="754">
        <f t="shared" si="94"/>
        <v>0</v>
      </c>
      <c r="HTN62" s="754">
        <f t="shared" si="94"/>
        <v>0</v>
      </c>
      <c r="HTO62" s="754">
        <f t="shared" si="94"/>
        <v>0</v>
      </c>
      <c r="HTP62" s="754">
        <f t="shared" si="94"/>
        <v>0</v>
      </c>
      <c r="HTQ62" s="754">
        <f t="shared" si="94"/>
        <v>0</v>
      </c>
      <c r="HTR62" s="754">
        <f t="shared" si="94"/>
        <v>0</v>
      </c>
      <c r="HTS62" s="754">
        <f t="shared" si="94"/>
        <v>0</v>
      </c>
      <c r="HTT62" s="754">
        <f t="shared" si="94"/>
        <v>0</v>
      </c>
      <c r="HTU62" s="754">
        <f t="shared" si="94"/>
        <v>0</v>
      </c>
      <c r="HTV62" s="754">
        <f t="shared" si="94"/>
        <v>0</v>
      </c>
      <c r="HTW62" s="754">
        <f t="shared" si="94"/>
        <v>0</v>
      </c>
      <c r="HTX62" s="754">
        <f t="shared" si="94"/>
        <v>0</v>
      </c>
      <c r="HTY62" s="754">
        <f t="shared" si="94"/>
        <v>0</v>
      </c>
      <c r="HTZ62" s="754">
        <f t="shared" si="94"/>
        <v>0</v>
      </c>
      <c r="HUA62" s="754">
        <f t="shared" si="94"/>
        <v>0</v>
      </c>
      <c r="HUB62" s="754">
        <f t="shared" si="94"/>
        <v>0</v>
      </c>
      <c r="HUC62" s="754">
        <f t="shared" si="94"/>
        <v>0</v>
      </c>
      <c r="HUD62" s="754">
        <f t="shared" si="94"/>
        <v>0</v>
      </c>
      <c r="HUE62" s="754">
        <f t="shared" si="94"/>
        <v>0</v>
      </c>
      <c r="HUF62" s="754">
        <f t="shared" si="94"/>
        <v>0</v>
      </c>
      <c r="HUG62" s="754">
        <f t="shared" si="94"/>
        <v>0</v>
      </c>
      <c r="HUH62" s="754">
        <f t="shared" si="94"/>
        <v>0</v>
      </c>
      <c r="HUI62" s="754">
        <f t="shared" si="94"/>
        <v>0</v>
      </c>
      <c r="HUJ62" s="754">
        <f t="shared" si="94"/>
        <v>0</v>
      </c>
      <c r="HUK62" s="754">
        <f t="shared" si="94"/>
        <v>0</v>
      </c>
      <c r="HUL62" s="754">
        <f t="shared" si="94"/>
        <v>0</v>
      </c>
      <c r="HUM62" s="754">
        <f t="shared" si="94"/>
        <v>0</v>
      </c>
      <c r="HUN62" s="754">
        <f t="shared" si="94"/>
        <v>0</v>
      </c>
      <c r="HUO62" s="754">
        <f t="shared" si="94"/>
        <v>0</v>
      </c>
      <c r="HUP62" s="754">
        <f t="shared" si="94"/>
        <v>0</v>
      </c>
      <c r="HUQ62" s="754">
        <f t="shared" si="94"/>
        <v>0</v>
      </c>
      <c r="HUR62" s="754">
        <f t="shared" ref="HUR62:HXC62" si="95">HUR60*$C$62</f>
        <v>0</v>
      </c>
      <c r="HUS62" s="754">
        <f t="shared" si="95"/>
        <v>0</v>
      </c>
      <c r="HUT62" s="754">
        <f t="shared" si="95"/>
        <v>0</v>
      </c>
      <c r="HUU62" s="754">
        <f t="shared" si="95"/>
        <v>0</v>
      </c>
      <c r="HUV62" s="754">
        <f t="shared" si="95"/>
        <v>0</v>
      </c>
      <c r="HUW62" s="754">
        <f t="shared" si="95"/>
        <v>0</v>
      </c>
      <c r="HUX62" s="754">
        <f t="shared" si="95"/>
        <v>0</v>
      </c>
      <c r="HUY62" s="754">
        <f t="shared" si="95"/>
        <v>0</v>
      </c>
      <c r="HUZ62" s="754">
        <f t="shared" si="95"/>
        <v>0</v>
      </c>
      <c r="HVA62" s="754">
        <f t="shared" si="95"/>
        <v>0</v>
      </c>
      <c r="HVB62" s="754">
        <f t="shared" si="95"/>
        <v>0</v>
      </c>
      <c r="HVC62" s="754">
        <f t="shared" si="95"/>
        <v>0</v>
      </c>
      <c r="HVD62" s="754">
        <f t="shared" si="95"/>
        <v>0</v>
      </c>
      <c r="HVE62" s="754">
        <f t="shared" si="95"/>
        <v>0</v>
      </c>
      <c r="HVF62" s="754">
        <f t="shared" si="95"/>
        <v>0</v>
      </c>
      <c r="HVG62" s="754">
        <f t="shared" si="95"/>
        <v>0</v>
      </c>
      <c r="HVH62" s="754">
        <f t="shared" si="95"/>
        <v>0</v>
      </c>
      <c r="HVI62" s="754">
        <f t="shared" si="95"/>
        <v>0</v>
      </c>
      <c r="HVJ62" s="754">
        <f t="shared" si="95"/>
        <v>0</v>
      </c>
      <c r="HVK62" s="754">
        <f t="shared" si="95"/>
        <v>0</v>
      </c>
      <c r="HVL62" s="754">
        <f t="shared" si="95"/>
        <v>0</v>
      </c>
      <c r="HVM62" s="754">
        <f t="shared" si="95"/>
        <v>0</v>
      </c>
      <c r="HVN62" s="754">
        <f t="shared" si="95"/>
        <v>0</v>
      </c>
      <c r="HVO62" s="754">
        <f t="shared" si="95"/>
        <v>0</v>
      </c>
      <c r="HVP62" s="754">
        <f t="shared" si="95"/>
        <v>0</v>
      </c>
      <c r="HVQ62" s="754">
        <f t="shared" si="95"/>
        <v>0</v>
      </c>
      <c r="HVR62" s="754">
        <f t="shared" si="95"/>
        <v>0</v>
      </c>
      <c r="HVS62" s="754">
        <f t="shared" si="95"/>
        <v>0</v>
      </c>
      <c r="HVT62" s="754">
        <f t="shared" si="95"/>
        <v>0</v>
      </c>
      <c r="HVU62" s="754">
        <f t="shared" si="95"/>
        <v>0</v>
      </c>
      <c r="HVV62" s="754">
        <f t="shared" si="95"/>
        <v>0</v>
      </c>
      <c r="HVW62" s="754">
        <f t="shared" si="95"/>
        <v>0</v>
      </c>
      <c r="HVX62" s="754">
        <f t="shared" si="95"/>
        <v>0</v>
      </c>
      <c r="HVY62" s="754">
        <f t="shared" si="95"/>
        <v>0</v>
      </c>
      <c r="HVZ62" s="754">
        <f t="shared" si="95"/>
        <v>0</v>
      </c>
      <c r="HWA62" s="754">
        <f t="shared" si="95"/>
        <v>0</v>
      </c>
      <c r="HWB62" s="754">
        <f t="shared" si="95"/>
        <v>0</v>
      </c>
      <c r="HWC62" s="754">
        <f t="shared" si="95"/>
        <v>0</v>
      </c>
      <c r="HWD62" s="754">
        <f t="shared" si="95"/>
        <v>0</v>
      </c>
      <c r="HWE62" s="754">
        <f t="shared" si="95"/>
        <v>0</v>
      </c>
      <c r="HWF62" s="754">
        <f t="shared" si="95"/>
        <v>0</v>
      </c>
      <c r="HWG62" s="754">
        <f t="shared" si="95"/>
        <v>0</v>
      </c>
      <c r="HWH62" s="754">
        <f t="shared" si="95"/>
        <v>0</v>
      </c>
      <c r="HWI62" s="754">
        <f t="shared" si="95"/>
        <v>0</v>
      </c>
      <c r="HWJ62" s="754">
        <f t="shared" si="95"/>
        <v>0</v>
      </c>
      <c r="HWK62" s="754">
        <f t="shared" si="95"/>
        <v>0</v>
      </c>
      <c r="HWL62" s="754">
        <f t="shared" si="95"/>
        <v>0</v>
      </c>
      <c r="HWM62" s="754">
        <f t="shared" si="95"/>
        <v>0</v>
      </c>
      <c r="HWN62" s="754">
        <f t="shared" si="95"/>
        <v>0</v>
      </c>
      <c r="HWO62" s="754">
        <f t="shared" si="95"/>
        <v>0</v>
      </c>
      <c r="HWP62" s="754">
        <f t="shared" si="95"/>
        <v>0</v>
      </c>
      <c r="HWQ62" s="754">
        <f t="shared" si="95"/>
        <v>0</v>
      </c>
      <c r="HWR62" s="754">
        <f t="shared" si="95"/>
        <v>0</v>
      </c>
      <c r="HWS62" s="754">
        <f t="shared" si="95"/>
        <v>0</v>
      </c>
      <c r="HWT62" s="754">
        <f t="shared" si="95"/>
        <v>0</v>
      </c>
      <c r="HWU62" s="754">
        <f t="shared" si="95"/>
        <v>0</v>
      </c>
      <c r="HWV62" s="754">
        <f t="shared" si="95"/>
        <v>0</v>
      </c>
      <c r="HWW62" s="754">
        <f t="shared" si="95"/>
        <v>0</v>
      </c>
      <c r="HWX62" s="754">
        <f t="shared" si="95"/>
        <v>0</v>
      </c>
      <c r="HWY62" s="754">
        <f t="shared" si="95"/>
        <v>0</v>
      </c>
      <c r="HWZ62" s="754">
        <f t="shared" si="95"/>
        <v>0</v>
      </c>
      <c r="HXA62" s="754">
        <f t="shared" si="95"/>
        <v>0</v>
      </c>
      <c r="HXB62" s="754">
        <f t="shared" si="95"/>
        <v>0</v>
      </c>
      <c r="HXC62" s="754">
        <f t="shared" si="95"/>
        <v>0</v>
      </c>
      <c r="HXD62" s="754">
        <f t="shared" ref="HXD62:HZO62" si="96">HXD60*$C$62</f>
        <v>0</v>
      </c>
      <c r="HXE62" s="754">
        <f t="shared" si="96"/>
        <v>0</v>
      </c>
      <c r="HXF62" s="754">
        <f t="shared" si="96"/>
        <v>0</v>
      </c>
      <c r="HXG62" s="754">
        <f t="shared" si="96"/>
        <v>0</v>
      </c>
      <c r="HXH62" s="754">
        <f t="shared" si="96"/>
        <v>0</v>
      </c>
      <c r="HXI62" s="754">
        <f t="shared" si="96"/>
        <v>0</v>
      </c>
      <c r="HXJ62" s="754">
        <f t="shared" si="96"/>
        <v>0</v>
      </c>
      <c r="HXK62" s="754">
        <f t="shared" si="96"/>
        <v>0</v>
      </c>
      <c r="HXL62" s="754">
        <f t="shared" si="96"/>
        <v>0</v>
      </c>
      <c r="HXM62" s="754">
        <f t="shared" si="96"/>
        <v>0</v>
      </c>
      <c r="HXN62" s="754">
        <f t="shared" si="96"/>
        <v>0</v>
      </c>
      <c r="HXO62" s="754">
        <f t="shared" si="96"/>
        <v>0</v>
      </c>
      <c r="HXP62" s="754">
        <f t="shared" si="96"/>
        <v>0</v>
      </c>
      <c r="HXQ62" s="754">
        <f t="shared" si="96"/>
        <v>0</v>
      </c>
      <c r="HXR62" s="754">
        <f t="shared" si="96"/>
        <v>0</v>
      </c>
      <c r="HXS62" s="754">
        <f t="shared" si="96"/>
        <v>0</v>
      </c>
      <c r="HXT62" s="754">
        <f t="shared" si="96"/>
        <v>0</v>
      </c>
      <c r="HXU62" s="754">
        <f t="shared" si="96"/>
        <v>0</v>
      </c>
      <c r="HXV62" s="754">
        <f t="shared" si="96"/>
        <v>0</v>
      </c>
      <c r="HXW62" s="754">
        <f t="shared" si="96"/>
        <v>0</v>
      </c>
      <c r="HXX62" s="754">
        <f t="shared" si="96"/>
        <v>0</v>
      </c>
      <c r="HXY62" s="754">
        <f t="shared" si="96"/>
        <v>0</v>
      </c>
      <c r="HXZ62" s="754">
        <f t="shared" si="96"/>
        <v>0</v>
      </c>
      <c r="HYA62" s="754">
        <f t="shared" si="96"/>
        <v>0</v>
      </c>
      <c r="HYB62" s="754">
        <f t="shared" si="96"/>
        <v>0</v>
      </c>
      <c r="HYC62" s="754">
        <f t="shared" si="96"/>
        <v>0</v>
      </c>
      <c r="HYD62" s="754">
        <f t="shared" si="96"/>
        <v>0</v>
      </c>
      <c r="HYE62" s="754">
        <f t="shared" si="96"/>
        <v>0</v>
      </c>
      <c r="HYF62" s="754">
        <f t="shared" si="96"/>
        <v>0</v>
      </c>
      <c r="HYG62" s="754">
        <f t="shared" si="96"/>
        <v>0</v>
      </c>
      <c r="HYH62" s="754">
        <f t="shared" si="96"/>
        <v>0</v>
      </c>
      <c r="HYI62" s="754">
        <f t="shared" si="96"/>
        <v>0</v>
      </c>
      <c r="HYJ62" s="754">
        <f t="shared" si="96"/>
        <v>0</v>
      </c>
      <c r="HYK62" s="754">
        <f t="shared" si="96"/>
        <v>0</v>
      </c>
      <c r="HYL62" s="754">
        <f t="shared" si="96"/>
        <v>0</v>
      </c>
      <c r="HYM62" s="754">
        <f t="shared" si="96"/>
        <v>0</v>
      </c>
      <c r="HYN62" s="754">
        <f t="shared" si="96"/>
        <v>0</v>
      </c>
      <c r="HYO62" s="754">
        <f t="shared" si="96"/>
        <v>0</v>
      </c>
      <c r="HYP62" s="754">
        <f t="shared" si="96"/>
        <v>0</v>
      </c>
      <c r="HYQ62" s="754">
        <f t="shared" si="96"/>
        <v>0</v>
      </c>
      <c r="HYR62" s="754">
        <f t="shared" si="96"/>
        <v>0</v>
      </c>
      <c r="HYS62" s="754">
        <f t="shared" si="96"/>
        <v>0</v>
      </c>
      <c r="HYT62" s="754">
        <f t="shared" si="96"/>
        <v>0</v>
      </c>
      <c r="HYU62" s="754">
        <f t="shared" si="96"/>
        <v>0</v>
      </c>
      <c r="HYV62" s="754">
        <f t="shared" si="96"/>
        <v>0</v>
      </c>
      <c r="HYW62" s="754">
        <f t="shared" si="96"/>
        <v>0</v>
      </c>
      <c r="HYX62" s="754">
        <f t="shared" si="96"/>
        <v>0</v>
      </c>
      <c r="HYY62" s="754">
        <f t="shared" si="96"/>
        <v>0</v>
      </c>
      <c r="HYZ62" s="754">
        <f t="shared" si="96"/>
        <v>0</v>
      </c>
      <c r="HZA62" s="754">
        <f t="shared" si="96"/>
        <v>0</v>
      </c>
      <c r="HZB62" s="754">
        <f t="shared" si="96"/>
        <v>0</v>
      </c>
      <c r="HZC62" s="754">
        <f t="shared" si="96"/>
        <v>0</v>
      </c>
      <c r="HZD62" s="754">
        <f t="shared" si="96"/>
        <v>0</v>
      </c>
      <c r="HZE62" s="754">
        <f t="shared" si="96"/>
        <v>0</v>
      </c>
      <c r="HZF62" s="754">
        <f t="shared" si="96"/>
        <v>0</v>
      </c>
      <c r="HZG62" s="754">
        <f t="shared" si="96"/>
        <v>0</v>
      </c>
      <c r="HZH62" s="754">
        <f t="shared" si="96"/>
        <v>0</v>
      </c>
      <c r="HZI62" s="754">
        <f t="shared" si="96"/>
        <v>0</v>
      </c>
      <c r="HZJ62" s="754">
        <f t="shared" si="96"/>
        <v>0</v>
      </c>
      <c r="HZK62" s="754">
        <f t="shared" si="96"/>
        <v>0</v>
      </c>
      <c r="HZL62" s="754">
        <f t="shared" si="96"/>
        <v>0</v>
      </c>
      <c r="HZM62" s="754">
        <f t="shared" si="96"/>
        <v>0</v>
      </c>
      <c r="HZN62" s="754">
        <f t="shared" si="96"/>
        <v>0</v>
      </c>
      <c r="HZO62" s="754">
        <f t="shared" si="96"/>
        <v>0</v>
      </c>
      <c r="HZP62" s="754">
        <f t="shared" ref="HZP62:ICA62" si="97">HZP60*$C$62</f>
        <v>0</v>
      </c>
      <c r="HZQ62" s="754">
        <f t="shared" si="97"/>
        <v>0</v>
      </c>
      <c r="HZR62" s="754">
        <f t="shared" si="97"/>
        <v>0</v>
      </c>
      <c r="HZS62" s="754">
        <f t="shared" si="97"/>
        <v>0</v>
      </c>
      <c r="HZT62" s="754">
        <f t="shared" si="97"/>
        <v>0</v>
      </c>
      <c r="HZU62" s="754">
        <f t="shared" si="97"/>
        <v>0</v>
      </c>
      <c r="HZV62" s="754">
        <f t="shared" si="97"/>
        <v>0</v>
      </c>
      <c r="HZW62" s="754">
        <f t="shared" si="97"/>
        <v>0</v>
      </c>
      <c r="HZX62" s="754">
        <f t="shared" si="97"/>
        <v>0</v>
      </c>
      <c r="HZY62" s="754">
        <f t="shared" si="97"/>
        <v>0</v>
      </c>
      <c r="HZZ62" s="754">
        <f t="shared" si="97"/>
        <v>0</v>
      </c>
      <c r="IAA62" s="754">
        <f t="shared" si="97"/>
        <v>0</v>
      </c>
      <c r="IAB62" s="754">
        <f t="shared" si="97"/>
        <v>0</v>
      </c>
      <c r="IAC62" s="754">
        <f t="shared" si="97"/>
        <v>0</v>
      </c>
      <c r="IAD62" s="754">
        <f t="shared" si="97"/>
        <v>0</v>
      </c>
      <c r="IAE62" s="754">
        <f t="shared" si="97"/>
        <v>0</v>
      </c>
      <c r="IAF62" s="754">
        <f t="shared" si="97"/>
        <v>0</v>
      </c>
      <c r="IAG62" s="754">
        <f t="shared" si="97"/>
        <v>0</v>
      </c>
      <c r="IAH62" s="754">
        <f t="shared" si="97"/>
        <v>0</v>
      </c>
      <c r="IAI62" s="754">
        <f t="shared" si="97"/>
        <v>0</v>
      </c>
      <c r="IAJ62" s="754">
        <f t="shared" si="97"/>
        <v>0</v>
      </c>
      <c r="IAK62" s="754">
        <f t="shared" si="97"/>
        <v>0</v>
      </c>
      <c r="IAL62" s="754">
        <f t="shared" si="97"/>
        <v>0</v>
      </c>
      <c r="IAM62" s="754">
        <f t="shared" si="97"/>
        <v>0</v>
      </c>
      <c r="IAN62" s="754">
        <f t="shared" si="97"/>
        <v>0</v>
      </c>
      <c r="IAO62" s="754">
        <f t="shared" si="97"/>
        <v>0</v>
      </c>
      <c r="IAP62" s="754">
        <f t="shared" si="97"/>
        <v>0</v>
      </c>
      <c r="IAQ62" s="754">
        <f t="shared" si="97"/>
        <v>0</v>
      </c>
      <c r="IAR62" s="754">
        <f t="shared" si="97"/>
        <v>0</v>
      </c>
      <c r="IAS62" s="754">
        <f t="shared" si="97"/>
        <v>0</v>
      </c>
      <c r="IAT62" s="754">
        <f t="shared" si="97"/>
        <v>0</v>
      </c>
      <c r="IAU62" s="754">
        <f t="shared" si="97"/>
        <v>0</v>
      </c>
      <c r="IAV62" s="754">
        <f t="shared" si="97"/>
        <v>0</v>
      </c>
      <c r="IAW62" s="754">
        <f t="shared" si="97"/>
        <v>0</v>
      </c>
      <c r="IAX62" s="754">
        <f t="shared" si="97"/>
        <v>0</v>
      </c>
      <c r="IAY62" s="754">
        <f t="shared" si="97"/>
        <v>0</v>
      </c>
      <c r="IAZ62" s="754">
        <f t="shared" si="97"/>
        <v>0</v>
      </c>
      <c r="IBA62" s="754">
        <f t="shared" si="97"/>
        <v>0</v>
      </c>
      <c r="IBB62" s="754">
        <f t="shared" si="97"/>
        <v>0</v>
      </c>
      <c r="IBC62" s="754">
        <f t="shared" si="97"/>
        <v>0</v>
      </c>
      <c r="IBD62" s="754">
        <f t="shared" si="97"/>
        <v>0</v>
      </c>
      <c r="IBE62" s="754">
        <f t="shared" si="97"/>
        <v>0</v>
      </c>
      <c r="IBF62" s="754">
        <f t="shared" si="97"/>
        <v>0</v>
      </c>
      <c r="IBG62" s="754">
        <f t="shared" si="97"/>
        <v>0</v>
      </c>
      <c r="IBH62" s="754">
        <f t="shared" si="97"/>
        <v>0</v>
      </c>
      <c r="IBI62" s="754">
        <f t="shared" si="97"/>
        <v>0</v>
      </c>
      <c r="IBJ62" s="754">
        <f t="shared" si="97"/>
        <v>0</v>
      </c>
      <c r="IBK62" s="754">
        <f t="shared" si="97"/>
        <v>0</v>
      </c>
      <c r="IBL62" s="754">
        <f t="shared" si="97"/>
        <v>0</v>
      </c>
      <c r="IBM62" s="754">
        <f t="shared" si="97"/>
        <v>0</v>
      </c>
      <c r="IBN62" s="754">
        <f t="shared" si="97"/>
        <v>0</v>
      </c>
      <c r="IBO62" s="754">
        <f t="shared" si="97"/>
        <v>0</v>
      </c>
      <c r="IBP62" s="754">
        <f t="shared" si="97"/>
        <v>0</v>
      </c>
      <c r="IBQ62" s="754">
        <f t="shared" si="97"/>
        <v>0</v>
      </c>
      <c r="IBR62" s="754">
        <f t="shared" si="97"/>
        <v>0</v>
      </c>
      <c r="IBS62" s="754">
        <f t="shared" si="97"/>
        <v>0</v>
      </c>
      <c r="IBT62" s="754">
        <f t="shared" si="97"/>
        <v>0</v>
      </c>
      <c r="IBU62" s="754">
        <f t="shared" si="97"/>
        <v>0</v>
      </c>
      <c r="IBV62" s="754">
        <f t="shared" si="97"/>
        <v>0</v>
      </c>
      <c r="IBW62" s="754">
        <f t="shared" si="97"/>
        <v>0</v>
      </c>
      <c r="IBX62" s="754">
        <f t="shared" si="97"/>
        <v>0</v>
      </c>
      <c r="IBY62" s="754">
        <f t="shared" si="97"/>
        <v>0</v>
      </c>
      <c r="IBZ62" s="754">
        <f t="shared" si="97"/>
        <v>0</v>
      </c>
      <c r="ICA62" s="754">
        <f t="shared" si="97"/>
        <v>0</v>
      </c>
      <c r="ICB62" s="754">
        <f t="shared" ref="ICB62:IEM62" si="98">ICB60*$C$62</f>
        <v>0</v>
      </c>
      <c r="ICC62" s="754">
        <f t="shared" si="98"/>
        <v>0</v>
      </c>
      <c r="ICD62" s="754">
        <f t="shared" si="98"/>
        <v>0</v>
      </c>
      <c r="ICE62" s="754">
        <f t="shared" si="98"/>
        <v>0</v>
      </c>
      <c r="ICF62" s="754">
        <f t="shared" si="98"/>
        <v>0</v>
      </c>
      <c r="ICG62" s="754">
        <f t="shared" si="98"/>
        <v>0</v>
      </c>
      <c r="ICH62" s="754">
        <f t="shared" si="98"/>
        <v>0</v>
      </c>
      <c r="ICI62" s="754">
        <f t="shared" si="98"/>
        <v>0</v>
      </c>
      <c r="ICJ62" s="754">
        <f t="shared" si="98"/>
        <v>0</v>
      </c>
      <c r="ICK62" s="754">
        <f t="shared" si="98"/>
        <v>0</v>
      </c>
      <c r="ICL62" s="754">
        <f t="shared" si="98"/>
        <v>0</v>
      </c>
      <c r="ICM62" s="754">
        <f t="shared" si="98"/>
        <v>0</v>
      </c>
      <c r="ICN62" s="754">
        <f t="shared" si="98"/>
        <v>0</v>
      </c>
      <c r="ICO62" s="754">
        <f t="shared" si="98"/>
        <v>0</v>
      </c>
      <c r="ICP62" s="754">
        <f t="shared" si="98"/>
        <v>0</v>
      </c>
      <c r="ICQ62" s="754">
        <f t="shared" si="98"/>
        <v>0</v>
      </c>
      <c r="ICR62" s="754">
        <f t="shared" si="98"/>
        <v>0</v>
      </c>
      <c r="ICS62" s="754">
        <f t="shared" si="98"/>
        <v>0</v>
      </c>
      <c r="ICT62" s="754">
        <f t="shared" si="98"/>
        <v>0</v>
      </c>
      <c r="ICU62" s="754">
        <f t="shared" si="98"/>
        <v>0</v>
      </c>
      <c r="ICV62" s="754">
        <f t="shared" si="98"/>
        <v>0</v>
      </c>
      <c r="ICW62" s="754">
        <f t="shared" si="98"/>
        <v>0</v>
      </c>
      <c r="ICX62" s="754">
        <f t="shared" si="98"/>
        <v>0</v>
      </c>
      <c r="ICY62" s="754">
        <f t="shared" si="98"/>
        <v>0</v>
      </c>
      <c r="ICZ62" s="754">
        <f t="shared" si="98"/>
        <v>0</v>
      </c>
      <c r="IDA62" s="754">
        <f t="shared" si="98"/>
        <v>0</v>
      </c>
      <c r="IDB62" s="754">
        <f t="shared" si="98"/>
        <v>0</v>
      </c>
      <c r="IDC62" s="754">
        <f t="shared" si="98"/>
        <v>0</v>
      </c>
      <c r="IDD62" s="754">
        <f t="shared" si="98"/>
        <v>0</v>
      </c>
      <c r="IDE62" s="754">
        <f t="shared" si="98"/>
        <v>0</v>
      </c>
      <c r="IDF62" s="754">
        <f t="shared" si="98"/>
        <v>0</v>
      </c>
      <c r="IDG62" s="754">
        <f t="shared" si="98"/>
        <v>0</v>
      </c>
      <c r="IDH62" s="754">
        <f t="shared" si="98"/>
        <v>0</v>
      </c>
      <c r="IDI62" s="754">
        <f t="shared" si="98"/>
        <v>0</v>
      </c>
      <c r="IDJ62" s="754">
        <f t="shared" si="98"/>
        <v>0</v>
      </c>
      <c r="IDK62" s="754">
        <f t="shared" si="98"/>
        <v>0</v>
      </c>
      <c r="IDL62" s="754">
        <f t="shared" si="98"/>
        <v>0</v>
      </c>
      <c r="IDM62" s="754">
        <f t="shared" si="98"/>
        <v>0</v>
      </c>
      <c r="IDN62" s="754">
        <f t="shared" si="98"/>
        <v>0</v>
      </c>
      <c r="IDO62" s="754">
        <f t="shared" si="98"/>
        <v>0</v>
      </c>
      <c r="IDP62" s="754">
        <f t="shared" si="98"/>
        <v>0</v>
      </c>
      <c r="IDQ62" s="754">
        <f t="shared" si="98"/>
        <v>0</v>
      </c>
      <c r="IDR62" s="754">
        <f t="shared" si="98"/>
        <v>0</v>
      </c>
      <c r="IDS62" s="754">
        <f t="shared" si="98"/>
        <v>0</v>
      </c>
      <c r="IDT62" s="754">
        <f t="shared" si="98"/>
        <v>0</v>
      </c>
      <c r="IDU62" s="754">
        <f t="shared" si="98"/>
        <v>0</v>
      </c>
      <c r="IDV62" s="754">
        <f t="shared" si="98"/>
        <v>0</v>
      </c>
      <c r="IDW62" s="754">
        <f t="shared" si="98"/>
        <v>0</v>
      </c>
      <c r="IDX62" s="754">
        <f t="shared" si="98"/>
        <v>0</v>
      </c>
      <c r="IDY62" s="754">
        <f t="shared" si="98"/>
        <v>0</v>
      </c>
      <c r="IDZ62" s="754">
        <f t="shared" si="98"/>
        <v>0</v>
      </c>
      <c r="IEA62" s="754">
        <f t="shared" si="98"/>
        <v>0</v>
      </c>
      <c r="IEB62" s="754">
        <f t="shared" si="98"/>
        <v>0</v>
      </c>
      <c r="IEC62" s="754">
        <f t="shared" si="98"/>
        <v>0</v>
      </c>
      <c r="IED62" s="754">
        <f t="shared" si="98"/>
        <v>0</v>
      </c>
      <c r="IEE62" s="754">
        <f t="shared" si="98"/>
        <v>0</v>
      </c>
      <c r="IEF62" s="754">
        <f t="shared" si="98"/>
        <v>0</v>
      </c>
      <c r="IEG62" s="754">
        <f t="shared" si="98"/>
        <v>0</v>
      </c>
      <c r="IEH62" s="754">
        <f t="shared" si="98"/>
        <v>0</v>
      </c>
      <c r="IEI62" s="754">
        <f t="shared" si="98"/>
        <v>0</v>
      </c>
      <c r="IEJ62" s="754">
        <f t="shared" si="98"/>
        <v>0</v>
      </c>
      <c r="IEK62" s="754">
        <f t="shared" si="98"/>
        <v>0</v>
      </c>
      <c r="IEL62" s="754">
        <f t="shared" si="98"/>
        <v>0</v>
      </c>
      <c r="IEM62" s="754">
        <f t="shared" si="98"/>
        <v>0</v>
      </c>
      <c r="IEN62" s="754">
        <f t="shared" ref="IEN62:IGY62" si="99">IEN60*$C$62</f>
        <v>0</v>
      </c>
      <c r="IEO62" s="754">
        <f t="shared" si="99"/>
        <v>0</v>
      </c>
      <c r="IEP62" s="754">
        <f t="shared" si="99"/>
        <v>0</v>
      </c>
      <c r="IEQ62" s="754">
        <f t="shared" si="99"/>
        <v>0</v>
      </c>
      <c r="IER62" s="754">
        <f t="shared" si="99"/>
        <v>0</v>
      </c>
      <c r="IES62" s="754">
        <f t="shared" si="99"/>
        <v>0</v>
      </c>
      <c r="IET62" s="754">
        <f t="shared" si="99"/>
        <v>0</v>
      </c>
      <c r="IEU62" s="754">
        <f t="shared" si="99"/>
        <v>0</v>
      </c>
      <c r="IEV62" s="754">
        <f t="shared" si="99"/>
        <v>0</v>
      </c>
      <c r="IEW62" s="754">
        <f t="shared" si="99"/>
        <v>0</v>
      </c>
      <c r="IEX62" s="754">
        <f t="shared" si="99"/>
        <v>0</v>
      </c>
      <c r="IEY62" s="754">
        <f t="shared" si="99"/>
        <v>0</v>
      </c>
      <c r="IEZ62" s="754">
        <f t="shared" si="99"/>
        <v>0</v>
      </c>
      <c r="IFA62" s="754">
        <f t="shared" si="99"/>
        <v>0</v>
      </c>
      <c r="IFB62" s="754">
        <f t="shared" si="99"/>
        <v>0</v>
      </c>
      <c r="IFC62" s="754">
        <f t="shared" si="99"/>
        <v>0</v>
      </c>
      <c r="IFD62" s="754">
        <f t="shared" si="99"/>
        <v>0</v>
      </c>
      <c r="IFE62" s="754">
        <f t="shared" si="99"/>
        <v>0</v>
      </c>
      <c r="IFF62" s="754">
        <f t="shared" si="99"/>
        <v>0</v>
      </c>
      <c r="IFG62" s="754">
        <f t="shared" si="99"/>
        <v>0</v>
      </c>
      <c r="IFH62" s="754">
        <f t="shared" si="99"/>
        <v>0</v>
      </c>
      <c r="IFI62" s="754">
        <f t="shared" si="99"/>
        <v>0</v>
      </c>
      <c r="IFJ62" s="754">
        <f t="shared" si="99"/>
        <v>0</v>
      </c>
      <c r="IFK62" s="754">
        <f t="shared" si="99"/>
        <v>0</v>
      </c>
      <c r="IFL62" s="754">
        <f t="shared" si="99"/>
        <v>0</v>
      </c>
      <c r="IFM62" s="754">
        <f t="shared" si="99"/>
        <v>0</v>
      </c>
      <c r="IFN62" s="754">
        <f t="shared" si="99"/>
        <v>0</v>
      </c>
      <c r="IFO62" s="754">
        <f t="shared" si="99"/>
        <v>0</v>
      </c>
      <c r="IFP62" s="754">
        <f t="shared" si="99"/>
        <v>0</v>
      </c>
      <c r="IFQ62" s="754">
        <f t="shared" si="99"/>
        <v>0</v>
      </c>
      <c r="IFR62" s="754">
        <f t="shared" si="99"/>
        <v>0</v>
      </c>
      <c r="IFS62" s="754">
        <f t="shared" si="99"/>
        <v>0</v>
      </c>
      <c r="IFT62" s="754">
        <f t="shared" si="99"/>
        <v>0</v>
      </c>
      <c r="IFU62" s="754">
        <f t="shared" si="99"/>
        <v>0</v>
      </c>
      <c r="IFV62" s="754">
        <f t="shared" si="99"/>
        <v>0</v>
      </c>
      <c r="IFW62" s="754">
        <f t="shared" si="99"/>
        <v>0</v>
      </c>
      <c r="IFX62" s="754">
        <f t="shared" si="99"/>
        <v>0</v>
      </c>
      <c r="IFY62" s="754">
        <f t="shared" si="99"/>
        <v>0</v>
      </c>
      <c r="IFZ62" s="754">
        <f t="shared" si="99"/>
        <v>0</v>
      </c>
      <c r="IGA62" s="754">
        <f t="shared" si="99"/>
        <v>0</v>
      </c>
      <c r="IGB62" s="754">
        <f t="shared" si="99"/>
        <v>0</v>
      </c>
      <c r="IGC62" s="754">
        <f t="shared" si="99"/>
        <v>0</v>
      </c>
      <c r="IGD62" s="754">
        <f t="shared" si="99"/>
        <v>0</v>
      </c>
      <c r="IGE62" s="754">
        <f t="shared" si="99"/>
        <v>0</v>
      </c>
      <c r="IGF62" s="754">
        <f t="shared" si="99"/>
        <v>0</v>
      </c>
      <c r="IGG62" s="754">
        <f t="shared" si="99"/>
        <v>0</v>
      </c>
      <c r="IGH62" s="754">
        <f t="shared" si="99"/>
        <v>0</v>
      </c>
      <c r="IGI62" s="754">
        <f t="shared" si="99"/>
        <v>0</v>
      </c>
      <c r="IGJ62" s="754">
        <f t="shared" si="99"/>
        <v>0</v>
      </c>
      <c r="IGK62" s="754">
        <f t="shared" si="99"/>
        <v>0</v>
      </c>
      <c r="IGL62" s="754">
        <f t="shared" si="99"/>
        <v>0</v>
      </c>
      <c r="IGM62" s="754">
        <f t="shared" si="99"/>
        <v>0</v>
      </c>
      <c r="IGN62" s="754">
        <f t="shared" si="99"/>
        <v>0</v>
      </c>
      <c r="IGO62" s="754">
        <f t="shared" si="99"/>
        <v>0</v>
      </c>
      <c r="IGP62" s="754">
        <f t="shared" si="99"/>
        <v>0</v>
      </c>
      <c r="IGQ62" s="754">
        <f t="shared" si="99"/>
        <v>0</v>
      </c>
      <c r="IGR62" s="754">
        <f t="shared" si="99"/>
        <v>0</v>
      </c>
      <c r="IGS62" s="754">
        <f t="shared" si="99"/>
        <v>0</v>
      </c>
      <c r="IGT62" s="754">
        <f t="shared" si="99"/>
        <v>0</v>
      </c>
      <c r="IGU62" s="754">
        <f t="shared" si="99"/>
        <v>0</v>
      </c>
      <c r="IGV62" s="754">
        <f t="shared" si="99"/>
        <v>0</v>
      </c>
      <c r="IGW62" s="754">
        <f t="shared" si="99"/>
        <v>0</v>
      </c>
      <c r="IGX62" s="754">
        <f t="shared" si="99"/>
        <v>0</v>
      </c>
      <c r="IGY62" s="754">
        <f t="shared" si="99"/>
        <v>0</v>
      </c>
      <c r="IGZ62" s="754">
        <f t="shared" ref="IGZ62:IJK62" si="100">IGZ60*$C$62</f>
        <v>0</v>
      </c>
      <c r="IHA62" s="754">
        <f t="shared" si="100"/>
        <v>0</v>
      </c>
      <c r="IHB62" s="754">
        <f t="shared" si="100"/>
        <v>0</v>
      </c>
      <c r="IHC62" s="754">
        <f t="shared" si="100"/>
        <v>0</v>
      </c>
      <c r="IHD62" s="754">
        <f t="shared" si="100"/>
        <v>0</v>
      </c>
      <c r="IHE62" s="754">
        <f t="shared" si="100"/>
        <v>0</v>
      </c>
      <c r="IHF62" s="754">
        <f t="shared" si="100"/>
        <v>0</v>
      </c>
      <c r="IHG62" s="754">
        <f t="shared" si="100"/>
        <v>0</v>
      </c>
      <c r="IHH62" s="754">
        <f t="shared" si="100"/>
        <v>0</v>
      </c>
      <c r="IHI62" s="754">
        <f t="shared" si="100"/>
        <v>0</v>
      </c>
      <c r="IHJ62" s="754">
        <f t="shared" si="100"/>
        <v>0</v>
      </c>
      <c r="IHK62" s="754">
        <f t="shared" si="100"/>
        <v>0</v>
      </c>
      <c r="IHL62" s="754">
        <f t="shared" si="100"/>
        <v>0</v>
      </c>
      <c r="IHM62" s="754">
        <f t="shared" si="100"/>
        <v>0</v>
      </c>
      <c r="IHN62" s="754">
        <f t="shared" si="100"/>
        <v>0</v>
      </c>
      <c r="IHO62" s="754">
        <f t="shared" si="100"/>
        <v>0</v>
      </c>
      <c r="IHP62" s="754">
        <f t="shared" si="100"/>
        <v>0</v>
      </c>
      <c r="IHQ62" s="754">
        <f t="shared" si="100"/>
        <v>0</v>
      </c>
      <c r="IHR62" s="754">
        <f t="shared" si="100"/>
        <v>0</v>
      </c>
      <c r="IHS62" s="754">
        <f t="shared" si="100"/>
        <v>0</v>
      </c>
      <c r="IHT62" s="754">
        <f t="shared" si="100"/>
        <v>0</v>
      </c>
      <c r="IHU62" s="754">
        <f t="shared" si="100"/>
        <v>0</v>
      </c>
      <c r="IHV62" s="754">
        <f t="shared" si="100"/>
        <v>0</v>
      </c>
      <c r="IHW62" s="754">
        <f t="shared" si="100"/>
        <v>0</v>
      </c>
      <c r="IHX62" s="754">
        <f t="shared" si="100"/>
        <v>0</v>
      </c>
      <c r="IHY62" s="754">
        <f t="shared" si="100"/>
        <v>0</v>
      </c>
      <c r="IHZ62" s="754">
        <f t="shared" si="100"/>
        <v>0</v>
      </c>
      <c r="IIA62" s="754">
        <f t="shared" si="100"/>
        <v>0</v>
      </c>
      <c r="IIB62" s="754">
        <f t="shared" si="100"/>
        <v>0</v>
      </c>
      <c r="IIC62" s="754">
        <f t="shared" si="100"/>
        <v>0</v>
      </c>
      <c r="IID62" s="754">
        <f t="shared" si="100"/>
        <v>0</v>
      </c>
      <c r="IIE62" s="754">
        <f t="shared" si="100"/>
        <v>0</v>
      </c>
      <c r="IIF62" s="754">
        <f t="shared" si="100"/>
        <v>0</v>
      </c>
      <c r="IIG62" s="754">
        <f t="shared" si="100"/>
        <v>0</v>
      </c>
      <c r="IIH62" s="754">
        <f t="shared" si="100"/>
        <v>0</v>
      </c>
      <c r="III62" s="754">
        <f t="shared" si="100"/>
        <v>0</v>
      </c>
      <c r="IIJ62" s="754">
        <f t="shared" si="100"/>
        <v>0</v>
      </c>
      <c r="IIK62" s="754">
        <f t="shared" si="100"/>
        <v>0</v>
      </c>
      <c r="IIL62" s="754">
        <f t="shared" si="100"/>
        <v>0</v>
      </c>
      <c r="IIM62" s="754">
        <f t="shared" si="100"/>
        <v>0</v>
      </c>
      <c r="IIN62" s="754">
        <f t="shared" si="100"/>
        <v>0</v>
      </c>
      <c r="IIO62" s="754">
        <f t="shared" si="100"/>
        <v>0</v>
      </c>
      <c r="IIP62" s="754">
        <f t="shared" si="100"/>
        <v>0</v>
      </c>
      <c r="IIQ62" s="754">
        <f t="shared" si="100"/>
        <v>0</v>
      </c>
      <c r="IIR62" s="754">
        <f t="shared" si="100"/>
        <v>0</v>
      </c>
      <c r="IIS62" s="754">
        <f t="shared" si="100"/>
        <v>0</v>
      </c>
      <c r="IIT62" s="754">
        <f t="shared" si="100"/>
        <v>0</v>
      </c>
      <c r="IIU62" s="754">
        <f t="shared" si="100"/>
        <v>0</v>
      </c>
      <c r="IIV62" s="754">
        <f t="shared" si="100"/>
        <v>0</v>
      </c>
      <c r="IIW62" s="754">
        <f t="shared" si="100"/>
        <v>0</v>
      </c>
      <c r="IIX62" s="754">
        <f t="shared" si="100"/>
        <v>0</v>
      </c>
      <c r="IIY62" s="754">
        <f t="shared" si="100"/>
        <v>0</v>
      </c>
      <c r="IIZ62" s="754">
        <f t="shared" si="100"/>
        <v>0</v>
      </c>
      <c r="IJA62" s="754">
        <f t="shared" si="100"/>
        <v>0</v>
      </c>
      <c r="IJB62" s="754">
        <f t="shared" si="100"/>
        <v>0</v>
      </c>
      <c r="IJC62" s="754">
        <f t="shared" si="100"/>
        <v>0</v>
      </c>
      <c r="IJD62" s="754">
        <f t="shared" si="100"/>
        <v>0</v>
      </c>
      <c r="IJE62" s="754">
        <f t="shared" si="100"/>
        <v>0</v>
      </c>
      <c r="IJF62" s="754">
        <f t="shared" si="100"/>
        <v>0</v>
      </c>
      <c r="IJG62" s="754">
        <f t="shared" si="100"/>
        <v>0</v>
      </c>
      <c r="IJH62" s="754">
        <f t="shared" si="100"/>
        <v>0</v>
      </c>
      <c r="IJI62" s="754">
        <f t="shared" si="100"/>
        <v>0</v>
      </c>
      <c r="IJJ62" s="754">
        <f t="shared" si="100"/>
        <v>0</v>
      </c>
      <c r="IJK62" s="754">
        <f t="shared" si="100"/>
        <v>0</v>
      </c>
      <c r="IJL62" s="754">
        <f t="shared" ref="IJL62:ILW62" si="101">IJL60*$C$62</f>
        <v>0</v>
      </c>
      <c r="IJM62" s="754">
        <f t="shared" si="101"/>
        <v>0</v>
      </c>
      <c r="IJN62" s="754">
        <f t="shared" si="101"/>
        <v>0</v>
      </c>
      <c r="IJO62" s="754">
        <f t="shared" si="101"/>
        <v>0</v>
      </c>
      <c r="IJP62" s="754">
        <f t="shared" si="101"/>
        <v>0</v>
      </c>
      <c r="IJQ62" s="754">
        <f t="shared" si="101"/>
        <v>0</v>
      </c>
      <c r="IJR62" s="754">
        <f t="shared" si="101"/>
        <v>0</v>
      </c>
      <c r="IJS62" s="754">
        <f t="shared" si="101"/>
        <v>0</v>
      </c>
      <c r="IJT62" s="754">
        <f t="shared" si="101"/>
        <v>0</v>
      </c>
      <c r="IJU62" s="754">
        <f t="shared" si="101"/>
        <v>0</v>
      </c>
      <c r="IJV62" s="754">
        <f t="shared" si="101"/>
        <v>0</v>
      </c>
      <c r="IJW62" s="754">
        <f t="shared" si="101"/>
        <v>0</v>
      </c>
      <c r="IJX62" s="754">
        <f t="shared" si="101"/>
        <v>0</v>
      </c>
      <c r="IJY62" s="754">
        <f t="shared" si="101"/>
        <v>0</v>
      </c>
      <c r="IJZ62" s="754">
        <f t="shared" si="101"/>
        <v>0</v>
      </c>
      <c r="IKA62" s="754">
        <f t="shared" si="101"/>
        <v>0</v>
      </c>
      <c r="IKB62" s="754">
        <f t="shared" si="101"/>
        <v>0</v>
      </c>
      <c r="IKC62" s="754">
        <f t="shared" si="101"/>
        <v>0</v>
      </c>
      <c r="IKD62" s="754">
        <f t="shared" si="101"/>
        <v>0</v>
      </c>
      <c r="IKE62" s="754">
        <f t="shared" si="101"/>
        <v>0</v>
      </c>
      <c r="IKF62" s="754">
        <f t="shared" si="101"/>
        <v>0</v>
      </c>
      <c r="IKG62" s="754">
        <f t="shared" si="101"/>
        <v>0</v>
      </c>
      <c r="IKH62" s="754">
        <f t="shared" si="101"/>
        <v>0</v>
      </c>
      <c r="IKI62" s="754">
        <f t="shared" si="101"/>
        <v>0</v>
      </c>
      <c r="IKJ62" s="754">
        <f t="shared" si="101"/>
        <v>0</v>
      </c>
      <c r="IKK62" s="754">
        <f t="shared" si="101"/>
        <v>0</v>
      </c>
      <c r="IKL62" s="754">
        <f t="shared" si="101"/>
        <v>0</v>
      </c>
      <c r="IKM62" s="754">
        <f t="shared" si="101"/>
        <v>0</v>
      </c>
      <c r="IKN62" s="754">
        <f t="shared" si="101"/>
        <v>0</v>
      </c>
      <c r="IKO62" s="754">
        <f t="shared" si="101"/>
        <v>0</v>
      </c>
      <c r="IKP62" s="754">
        <f t="shared" si="101"/>
        <v>0</v>
      </c>
      <c r="IKQ62" s="754">
        <f t="shared" si="101"/>
        <v>0</v>
      </c>
      <c r="IKR62" s="754">
        <f t="shared" si="101"/>
        <v>0</v>
      </c>
      <c r="IKS62" s="754">
        <f t="shared" si="101"/>
        <v>0</v>
      </c>
      <c r="IKT62" s="754">
        <f t="shared" si="101"/>
        <v>0</v>
      </c>
      <c r="IKU62" s="754">
        <f t="shared" si="101"/>
        <v>0</v>
      </c>
      <c r="IKV62" s="754">
        <f t="shared" si="101"/>
        <v>0</v>
      </c>
      <c r="IKW62" s="754">
        <f t="shared" si="101"/>
        <v>0</v>
      </c>
      <c r="IKX62" s="754">
        <f t="shared" si="101"/>
        <v>0</v>
      </c>
      <c r="IKY62" s="754">
        <f t="shared" si="101"/>
        <v>0</v>
      </c>
      <c r="IKZ62" s="754">
        <f t="shared" si="101"/>
        <v>0</v>
      </c>
      <c r="ILA62" s="754">
        <f t="shared" si="101"/>
        <v>0</v>
      </c>
      <c r="ILB62" s="754">
        <f t="shared" si="101"/>
        <v>0</v>
      </c>
      <c r="ILC62" s="754">
        <f t="shared" si="101"/>
        <v>0</v>
      </c>
      <c r="ILD62" s="754">
        <f t="shared" si="101"/>
        <v>0</v>
      </c>
      <c r="ILE62" s="754">
        <f t="shared" si="101"/>
        <v>0</v>
      </c>
      <c r="ILF62" s="754">
        <f t="shared" si="101"/>
        <v>0</v>
      </c>
      <c r="ILG62" s="754">
        <f t="shared" si="101"/>
        <v>0</v>
      </c>
      <c r="ILH62" s="754">
        <f t="shared" si="101"/>
        <v>0</v>
      </c>
      <c r="ILI62" s="754">
        <f t="shared" si="101"/>
        <v>0</v>
      </c>
      <c r="ILJ62" s="754">
        <f t="shared" si="101"/>
        <v>0</v>
      </c>
      <c r="ILK62" s="754">
        <f t="shared" si="101"/>
        <v>0</v>
      </c>
      <c r="ILL62" s="754">
        <f t="shared" si="101"/>
        <v>0</v>
      </c>
      <c r="ILM62" s="754">
        <f t="shared" si="101"/>
        <v>0</v>
      </c>
      <c r="ILN62" s="754">
        <f t="shared" si="101"/>
        <v>0</v>
      </c>
      <c r="ILO62" s="754">
        <f t="shared" si="101"/>
        <v>0</v>
      </c>
      <c r="ILP62" s="754">
        <f t="shared" si="101"/>
        <v>0</v>
      </c>
      <c r="ILQ62" s="754">
        <f t="shared" si="101"/>
        <v>0</v>
      </c>
      <c r="ILR62" s="754">
        <f t="shared" si="101"/>
        <v>0</v>
      </c>
      <c r="ILS62" s="754">
        <f t="shared" si="101"/>
        <v>0</v>
      </c>
      <c r="ILT62" s="754">
        <f t="shared" si="101"/>
        <v>0</v>
      </c>
      <c r="ILU62" s="754">
        <f t="shared" si="101"/>
        <v>0</v>
      </c>
      <c r="ILV62" s="754">
        <f t="shared" si="101"/>
        <v>0</v>
      </c>
      <c r="ILW62" s="754">
        <f t="shared" si="101"/>
        <v>0</v>
      </c>
      <c r="ILX62" s="754">
        <f t="shared" ref="ILX62:IOI62" si="102">ILX60*$C$62</f>
        <v>0</v>
      </c>
      <c r="ILY62" s="754">
        <f t="shared" si="102"/>
        <v>0</v>
      </c>
      <c r="ILZ62" s="754">
        <f t="shared" si="102"/>
        <v>0</v>
      </c>
      <c r="IMA62" s="754">
        <f t="shared" si="102"/>
        <v>0</v>
      </c>
      <c r="IMB62" s="754">
        <f t="shared" si="102"/>
        <v>0</v>
      </c>
      <c r="IMC62" s="754">
        <f t="shared" si="102"/>
        <v>0</v>
      </c>
      <c r="IMD62" s="754">
        <f t="shared" si="102"/>
        <v>0</v>
      </c>
      <c r="IME62" s="754">
        <f t="shared" si="102"/>
        <v>0</v>
      </c>
      <c r="IMF62" s="754">
        <f t="shared" si="102"/>
        <v>0</v>
      </c>
      <c r="IMG62" s="754">
        <f t="shared" si="102"/>
        <v>0</v>
      </c>
      <c r="IMH62" s="754">
        <f t="shared" si="102"/>
        <v>0</v>
      </c>
      <c r="IMI62" s="754">
        <f t="shared" si="102"/>
        <v>0</v>
      </c>
      <c r="IMJ62" s="754">
        <f t="shared" si="102"/>
        <v>0</v>
      </c>
      <c r="IMK62" s="754">
        <f t="shared" si="102"/>
        <v>0</v>
      </c>
      <c r="IML62" s="754">
        <f t="shared" si="102"/>
        <v>0</v>
      </c>
      <c r="IMM62" s="754">
        <f t="shared" si="102"/>
        <v>0</v>
      </c>
      <c r="IMN62" s="754">
        <f t="shared" si="102"/>
        <v>0</v>
      </c>
      <c r="IMO62" s="754">
        <f t="shared" si="102"/>
        <v>0</v>
      </c>
      <c r="IMP62" s="754">
        <f t="shared" si="102"/>
        <v>0</v>
      </c>
      <c r="IMQ62" s="754">
        <f t="shared" si="102"/>
        <v>0</v>
      </c>
      <c r="IMR62" s="754">
        <f t="shared" si="102"/>
        <v>0</v>
      </c>
      <c r="IMS62" s="754">
        <f t="shared" si="102"/>
        <v>0</v>
      </c>
      <c r="IMT62" s="754">
        <f t="shared" si="102"/>
        <v>0</v>
      </c>
      <c r="IMU62" s="754">
        <f t="shared" si="102"/>
        <v>0</v>
      </c>
      <c r="IMV62" s="754">
        <f t="shared" si="102"/>
        <v>0</v>
      </c>
      <c r="IMW62" s="754">
        <f t="shared" si="102"/>
        <v>0</v>
      </c>
      <c r="IMX62" s="754">
        <f t="shared" si="102"/>
        <v>0</v>
      </c>
      <c r="IMY62" s="754">
        <f t="shared" si="102"/>
        <v>0</v>
      </c>
      <c r="IMZ62" s="754">
        <f t="shared" si="102"/>
        <v>0</v>
      </c>
      <c r="INA62" s="754">
        <f t="shared" si="102"/>
        <v>0</v>
      </c>
      <c r="INB62" s="754">
        <f t="shared" si="102"/>
        <v>0</v>
      </c>
      <c r="INC62" s="754">
        <f t="shared" si="102"/>
        <v>0</v>
      </c>
      <c r="IND62" s="754">
        <f t="shared" si="102"/>
        <v>0</v>
      </c>
      <c r="INE62" s="754">
        <f t="shared" si="102"/>
        <v>0</v>
      </c>
      <c r="INF62" s="754">
        <f t="shared" si="102"/>
        <v>0</v>
      </c>
      <c r="ING62" s="754">
        <f t="shared" si="102"/>
        <v>0</v>
      </c>
      <c r="INH62" s="754">
        <f t="shared" si="102"/>
        <v>0</v>
      </c>
      <c r="INI62" s="754">
        <f t="shared" si="102"/>
        <v>0</v>
      </c>
      <c r="INJ62" s="754">
        <f t="shared" si="102"/>
        <v>0</v>
      </c>
      <c r="INK62" s="754">
        <f t="shared" si="102"/>
        <v>0</v>
      </c>
      <c r="INL62" s="754">
        <f t="shared" si="102"/>
        <v>0</v>
      </c>
      <c r="INM62" s="754">
        <f t="shared" si="102"/>
        <v>0</v>
      </c>
      <c r="INN62" s="754">
        <f t="shared" si="102"/>
        <v>0</v>
      </c>
      <c r="INO62" s="754">
        <f t="shared" si="102"/>
        <v>0</v>
      </c>
      <c r="INP62" s="754">
        <f t="shared" si="102"/>
        <v>0</v>
      </c>
      <c r="INQ62" s="754">
        <f t="shared" si="102"/>
        <v>0</v>
      </c>
      <c r="INR62" s="754">
        <f t="shared" si="102"/>
        <v>0</v>
      </c>
      <c r="INS62" s="754">
        <f t="shared" si="102"/>
        <v>0</v>
      </c>
      <c r="INT62" s="754">
        <f t="shared" si="102"/>
        <v>0</v>
      </c>
      <c r="INU62" s="754">
        <f t="shared" si="102"/>
        <v>0</v>
      </c>
      <c r="INV62" s="754">
        <f t="shared" si="102"/>
        <v>0</v>
      </c>
      <c r="INW62" s="754">
        <f t="shared" si="102"/>
        <v>0</v>
      </c>
      <c r="INX62" s="754">
        <f t="shared" si="102"/>
        <v>0</v>
      </c>
      <c r="INY62" s="754">
        <f t="shared" si="102"/>
        <v>0</v>
      </c>
      <c r="INZ62" s="754">
        <f t="shared" si="102"/>
        <v>0</v>
      </c>
      <c r="IOA62" s="754">
        <f t="shared" si="102"/>
        <v>0</v>
      </c>
      <c r="IOB62" s="754">
        <f t="shared" si="102"/>
        <v>0</v>
      </c>
      <c r="IOC62" s="754">
        <f t="shared" si="102"/>
        <v>0</v>
      </c>
      <c r="IOD62" s="754">
        <f t="shared" si="102"/>
        <v>0</v>
      </c>
      <c r="IOE62" s="754">
        <f t="shared" si="102"/>
        <v>0</v>
      </c>
      <c r="IOF62" s="754">
        <f t="shared" si="102"/>
        <v>0</v>
      </c>
      <c r="IOG62" s="754">
        <f t="shared" si="102"/>
        <v>0</v>
      </c>
      <c r="IOH62" s="754">
        <f t="shared" si="102"/>
        <v>0</v>
      </c>
      <c r="IOI62" s="754">
        <f t="shared" si="102"/>
        <v>0</v>
      </c>
      <c r="IOJ62" s="754">
        <f t="shared" ref="IOJ62:IQU62" si="103">IOJ60*$C$62</f>
        <v>0</v>
      </c>
      <c r="IOK62" s="754">
        <f t="shared" si="103"/>
        <v>0</v>
      </c>
      <c r="IOL62" s="754">
        <f t="shared" si="103"/>
        <v>0</v>
      </c>
      <c r="IOM62" s="754">
        <f t="shared" si="103"/>
        <v>0</v>
      </c>
      <c r="ION62" s="754">
        <f t="shared" si="103"/>
        <v>0</v>
      </c>
      <c r="IOO62" s="754">
        <f t="shared" si="103"/>
        <v>0</v>
      </c>
      <c r="IOP62" s="754">
        <f t="shared" si="103"/>
        <v>0</v>
      </c>
      <c r="IOQ62" s="754">
        <f t="shared" si="103"/>
        <v>0</v>
      </c>
      <c r="IOR62" s="754">
        <f t="shared" si="103"/>
        <v>0</v>
      </c>
      <c r="IOS62" s="754">
        <f t="shared" si="103"/>
        <v>0</v>
      </c>
      <c r="IOT62" s="754">
        <f t="shared" si="103"/>
        <v>0</v>
      </c>
      <c r="IOU62" s="754">
        <f t="shared" si="103"/>
        <v>0</v>
      </c>
      <c r="IOV62" s="754">
        <f t="shared" si="103"/>
        <v>0</v>
      </c>
      <c r="IOW62" s="754">
        <f t="shared" si="103"/>
        <v>0</v>
      </c>
      <c r="IOX62" s="754">
        <f t="shared" si="103"/>
        <v>0</v>
      </c>
      <c r="IOY62" s="754">
        <f t="shared" si="103"/>
        <v>0</v>
      </c>
      <c r="IOZ62" s="754">
        <f t="shared" si="103"/>
        <v>0</v>
      </c>
      <c r="IPA62" s="754">
        <f t="shared" si="103"/>
        <v>0</v>
      </c>
      <c r="IPB62" s="754">
        <f t="shared" si="103"/>
        <v>0</v>
      </c>
      <c r="IPC62" s="754">
        <f t="shared" si="103"/>
        <v>0</v>
      </c>
      <c r="IPD62" s="754">
        <f t="shared" si="103"/>
        <v>0</v>
      </c>
      <c r="IPE62" s="754">
        <f t="shared" si="103"/>
        <v>0</v>
      </c>
      <c r="IPF62" s="754">
        <f t="shared" si="103"/>
        <v>0</v>
      </c>
      <c r="IPG62" s="754">
        <f t="shared" si="103"/>
        <v>0</v>
      </c>
      <c r="IPH62" s="754">
        <f t="shared" si="103"/>
        <v>0</v>
      </c>
      <c r="IPI62" s="754">
        <f t="shared" si="103"/>
        <v>0</v>
      </c>
      <c r="IPJ62" s="754">
        <f t="shared" si="103"/>
        <v>0</v>
      </c>
      <c r="IPK62" s="754">
        <f t="shared" si="103"/>
        <v>0</v>
      </c>
      <c r="IPL62" s="754">
        <f t="shared" si="103"/>
        <v>0</v>
      </c>
      <c r="IPM62" s="754">
        <f t="shared" si="103"/>
        <v>0</v>
      </c>
      <c r="IPN62" s="754">
        <f t="shared" si="103"/>
        <v>0</v>
      </c>
      <c r="IPO62" s="754">
        <f t="shared" si="103"/>
        <v>0</v>
      </c>
      <c r="IPP62" s="754">
        <f t="shared" si="103"/>
        <v>0</v>
      </c>
      <c r="IPQ62" s="754">
        <f t="shared" si="103"/>
        <v>0</v>
      </c>
      <c r="IPR62" s="754">
        <f t="shared" si="103"/>
        <v>0</v>
      </c>
      <c r="IPS62" s="754">
        <f t="shared" si="103"/>
        <v>0</v>
      </c>
      <c r="IPT62" s="754">
        <f t="shared" si="103"/>
        <v>0</v>
      </c>
      <c r="IPU62" s="754">
        <f t="shared" si="103"/>
        <v>0</v>
      </c>
      <c r="IPV62" s="754">
        <f t="shared" si="103"/>
        <v>0</v>
      </c>
      <c r="IPW62" s="754">
        <f t="shared" si="103"/>
        <v>0</v>
      </c>
      <c r="IPX62" s="754">
        <f t="shared" si="103"/>
        <v>0</v>
      </c>
      <c r="IPY62" s="754">
        <f t="shared" si="103"/>
        <v>0</v>
      </c>
      <c r="IPZ62" s="754">
        <f t="shared" si="103"/>
        <v>0</v>
      </c>
      <c r="IQA62" s="754">
        <f t="shared" si="103"/>
        <v>0</v>
      </c>
      <c r="IQB62" s="754">
        <f t="shared" si="103"/>
        <v>0</v>
      </c>
      <c r="IQC62" s="754">
        <f t="shared" si="103"/>
        <v>0</v>
      </c>
      <c r="IQD62" s="754">
        <f t="shared" si="103"/>
        <v>0</v>
      </c>
      <c r="IQE62" s="754">
        <f t="shared" si="103"/>
        <v>0</v>
      </c>
      <c r="IQF62" s="754">
        <f t="shared" si="103"/>
        <v>0</v>
      </c>
      <c r="IQG62" s="754">
        <f t="shared" si="103"/>
        <v>0</v>
      </c>
      <c r="IQH62" s="754">
        <f t="shared" si="103"/>
        <v>0</v>
      </c>
      <c r="IQI62" s="754">
        <f t="shared" si="103"/>
        <v>0</v>
      </c>
      <c r="IQJ62" s="754">
        <f t="shared" si="103"/>
        <v>0</v>
      </c>
      <c r="IQK62" s="754">
        <f t="shared" si="103"/>
        <v>0</v>
      </c>
      <c r="IQL62" s="754">
        <f t="shared" si="103"/>
        <v>0</v>
      </c>
      <c r="IQM62" s="754">
        <f t="shared" si="103"/>
        <v>0</v>
      </c>
      <c r="IQN62" s="754">
        <f t="shared" si="103"/>
        <v>0</v>
      </c>
      <c r="IQO62" s="754">
        <f t="shared" si="103"/>
        <v>0</v>
      </c>
      <c r="IQP62" s="754">
        <f t="shared" si="103"/>
        <v>0</v>
      </c>
      <c r="IQQ62" s="754">
        <f t="shared" si="103"/>
        <v>0</v>
      </c>
      <c r="IQR62" s="754">
        <f t="shared" si="103"/>
        <v>0</v>
      </c>
      <c r="IQS62" s="754">
        <f t="shared" si="103"/>
        <v>0</v>
      </c>
      <c r="IQT62" s="754">
        <f t="shared" si="103"/>
        <v>0</v>
      </c>
      <c r="IQU62" s="754">
        <f t="shared" si="103"/>
        <v>0</v>
      </c>
      <c r="IQV62" s="754">
        <f t="shared" ref="IQV62:ITG62" si="104">IQV60*$C$62</f>
        <v>0</v>
      </c>
      <c r="IQW62" s="754">
        <f t="shared" si="104"/>
        <v>0</v>
      </c>
      <c r="IQX62" s="754">
        <f t="shared" si="104"/>
        <v>0</v>
      </c>
      <c r="IQY62" s="754">
        <f t="shared" si="104"/>
        <v>0</v>
      </c>
      <c r="IQZ62" s="754">
        <f t="shared" si="104"/>
        <v>0</v>
      </c>
      <c r="IRA62" s="754">
        <f t="shared" si="104"/>
        <v>0</v>
      </c>
      <c r="IRB62" s="754">
        <f t="shared" si="104"/>
        <v>0</v>
      </c>
      <c r="IRC62" s="754">
        <f t="shared" si="104"/>
        <v>0</v>
      </c>
      <c r="IRD62" s="754">
        <f t="shared" si="104"/>
        <v>0</v>
      </c>
      <c r="IRE62" s="754">
        <f t="shared" si="104"/>
        <v>0</v>
      </c>
      <c r="IRF62" s="754">
        <f t="shared" si="104"/>
        <v>0</v>
      </c>
      <c r="IRG62" s="754">
        <f t="shared" si="104"/>
        <v>0</v>
      </c>
      <c r="IRH62" s="754">
        <f t="shared" si="104"/>
        <v>0</v>
      </c>
      <c r="IRI62" s="754">
        <f t="shared" si="104"/>
        <v>0</v>
      </c>
      <c r="IRJ62" s="754">
        <f t="shared" si="104"/>
        <v>0</v>
      </c>
      <c r="IRK62" s="754">
        <f t="shared" si="104"/>
        <v>0</v>
      </c>
      <c r="IRL62" s="754">
        <f t="shared" si="104"/>
        <v>0</v>
      </c>
      <c r="IRM62" s="754">
        <f t="shared" si="104"/>
        <v>0</v>
      </c>
      <c r="IRN62" s="754">
        <f t="shared" si="104"/>
        <v>0</v>
      </c>
      <c r="IRO62" s="754">
        <f t="shared" si="104"/>
        <v>0</v>
      </c>
      <c r="IRP62" s="754">
        <f t="shared" si="104"/>
        <v>0</v>
      </c>
      <c r="IRQ62" s="754">
        <f t="shared" si="104"/>
        <v>0</v>
      </c>
      <c r="IRR62" s="754">
        <f t="shared" si="104"/>
        <v>0</v>
      </c>
      <c r="IRS62" s="754">
        <f t="shared" si="104"/>
        <v>0</v>
      </c>
      <c r="IRT62" s="754">
        <f t="shared" si="104"/>
        <v>0</v>
      </c>
      <c r="IRU62" s="754">
        <f t="shared" si="104"/>
        <v>0</v>
      </c>
      <c r="IRV62" s="754">
        <f t="shared" si="104"/>
        <v>0</v>
      </c>
      <c r="IRW62" s="754">
        <f t="shared" si="104"/>
        <v>0</v>
      </c>
      <c r="IRX62" s="754">
        <f t="shared" si="104"/>
        <v>0</v>
      </c>
      <c r="IRY62" s="754">
        <f t="shared" si="104"/>
        <v>0</v>
      </c>
      <c r="IRZ62" s="754">
        <f t="shared" si="104"/>
        <v>0</v>
      </c>
      <c r="ISA62" s="754">
        <f t="shared" si="104"/>
        <v>0</v>
      </c>
      <c r="ISB62" s="754">
        <f t="shared" si="104"/>
        <v>0</v>
      </c>
      <c r="ISC62" s="754">
        <f t="shared" si="104"/>
        <v>0</v>
      </c>
      <c r="ISD62" s="754">
        <f t="shared" si="104"/>
        <v>0</v>
      </c>
      <c r="ISE62" s="754">
        <f t="shared" si="104"/>
        <v>0</v>
      </c>
      <c r="ISF62" s="754">
        <f t="shared" si="104"/>
        <v>0</v>
      </c>
      <c r="ISG62" s="754">
        <f t="shared" si="104"/>
        <v>0</v>
      </c>
      <c r="ISH62" s="754">
        <f t="shared" si="104"/>
        <v>0</v>
      </c>
      <c r="ISI62" s="754">
        <f t="shared" si="104"/>
        <v>0</v>
      </c>
      <c r="ISJ62" s="754">
        <f t="shared" si="104"/>
        <v>0</v>
      </c>
      <c r="ISK62" s="754">
        <f t="shared" si="104"/>
        <v>0</v>
      </c>
      <c r="ISL62" s="754">
        <f t="shared" si="104"/>
        <v>0</v>
      </c>
      <c r="ISM62" s="754">
        <f t="shared" si="104"/>
        <v>0</v>
      </c>
      <c r="ISN62" s="754">
        <f t="shared" si="104"/>
        <v>0</v>
      </c>
      <c r="ISO62" s="754">
        <f t="shared" si="104"/>
        <v>0</v>
      </c>
      <c r="ISP62" s="754">
        <f t="shared" si="104"/>
        <v>0</v>
      </c>
      <c r="ISQ62" s="754">
        <f t="shared" si="104"/>
        <v>0</v>
      </c>
      <c r="ISR62" s="754">
        <f t="shared" si="104"/>
        <v>0</v>
      </c>
      <c r="ISS62" s="754">
        <f t="shared" si="104"/>
        <v>0</v>
      </c>
      <c r="IST62" s="754">
        <f t="shared" si="104"/>
        <v>0</v>
      </c>
      <c r="ISU62" s="754">
        <f t="shared" si="104"/>
        <v>0</v>
      </c>
      <c r="ISV62" s="754">
        <f t="shared" si="104"/>
        <v>0</v>
      </c>
      <c r="ISW62" s="754">
        <f t="shared" si="104"/>
        <v>0</v>
      </c>
      <c r="ISX62" s="754">
        <f t="shared" si="104"/>
        <v>0</v>
      </c>
      <c r="ISY62" s="754">
        <f t="shared" si="104"/>
        <v>0</v>
      </c>
      <c r="ISZ62" s="754">
        <f t="shared" si="104"/>
        <v>0</v>
      </c>
      <c r="ITA62" s="754">
        <f t="shared" si="104"/>
        <v>0</v>
      </c>
      <c r="ITB62" s="754">
        <f t="shared" si="104"/>
        <v>0</v>
      </c>
      <c r="ITC62" s="754">
        <f t="shared" si="104"/>
        <v>0</v>
      </c>
      <c r="ITD62" s="754">
        <f t="shared" si="104"/>
        <v>0</v>
      </c>
      <c r="ITE62" s="754">
        <f t="shared" si="104"/>
        <v>0</v>
      </c>
      <c r="ITF62" s="754">
        <f t="shared" si="104"/>
        <v>0</v>
      </c>
      <c r="ITG62" s="754">
        <f t="shared" si="104"/>
        <v>0</v>
      </c>
      <c r="ITH62" s="754">
        <f t="shared" ref="ITH62:IVS62" si="105">ITH60*$C$62</f>
        <v>0</v>
      </c>
      <c r="ITI62" s="754">
        <f t="shared" si="105"/>
        <v>0</v>
      </c>
      <c r="ITJ62" s="754">
        <f t="shared" si="105"/>
        <v>0</v>
      </c>
      <c r="ITK62" s="754">
        <f t="shared" si="105"/>
        <v>0</v>
      </c>
      <c r="ITL62" s="754">
        <f t="shared" si="105"/>
        <v>0</v>
      </c>
      <c r="ITM62" s="754">
        <f t="shared" si="105"/>
        <v>0</v>
      </c>
      <c r="ITN62" s="754">
        <f t="shared" si="105"/>
        <v>0</v>
      </c>
      <c r="ITO62" s="754">
        <f t="shared" si="105"/>
        <v>0</v>
      </c>
      <c r="ITP62" s="754">
        <f t="shared" si="105"/>
        <v>0</v>
      </c>
      <c r="ITQ62" s="754">
        <f t="shared" si="105"/>
        <v>0</v>
      </c>
      <c r="ITR62" s="754">
        <f t="shared" si="105"/>
        <v>0</v>
      </c>
      <c r="ITS62" s="754">
        <f t="shared" si="105"/>
        <v>0</v>
      </c>
      <c r="ITT62" s="754">
        <f t="shared" si="105"/>
        <v>0</v>
      </c>
      <c r="ITU62" s="754">
        <f t="shared" si="105"/>
        <v>0</v>
      </c>
      <c r="ITV62" s="754">
        <f t="shared" si="105"/>
        <v>0</v>
      </c>
      <c r="ITW62" s="754">
        <f t="shared" si="105"/>
        <v>0</v>
      </c>
      <c r="ITX62" s="754">
        <f t="shared" si="105"/>
        <v>0</v>
      </c>
      <c r="ITY62" s="754">
        <f t="shared" si="105"/>
        <v>0</v>
      </c>
      <c r="ITZ62" s="754">
        <f t="shared" si="105"/>
        <v>0</v>
      </c>
      <c r="IUA62" s="754">
        <f t="shared" si="105"/>
        <v>0</v>
      </c>
      <c r="IUB62" s="754">
        <f t="shared" si="105"/>
        <v>0</v>
      </c>
      <c r="IUC62" s="754">
        <f t="shared" si="105"/>
        <v>0</v>
      </c>
      <c r="IUD62" s="754">
        <f t="shared" si="105"/>
        <v>0</v>
      </c>
      <c r="IUE62" s="754">
        <f t="shared" si="105"/>
        <v>0</v>
      </c>
      <c r="IUF62" s="754">
        <f t="shared" si="105"/>
        <v>0</v>
      </c>
      <c r="IUG62" s="754">
        <f t="shared" si="105"/>
        <v>0</v>
      </c>
      <c r="IUH62" s="754">
        <f t="shared" si="105"/>
        <v>0</v>
      </c>
      <c r="IUI62" s="754">
        <f t="shared" si="105"/>
        <v>0</v>
      </c>
      <c r="IUJ62" s="754">
        <f t="shared" si="105"/>
        <v>0</v>
      </c>
      <c r="IUK62" s="754">
        <f t="shared" si="105"/>
        <v>0</v>
      </c>
      <c r="IUL62" s="754">
        <f t="shared" si="105"/>
        <v>0</v>
      </c>
      <c r="IUM62" s="754">
        <f t="shared" si="105"/>
        <v>0</v>
      </c>
      <c r="IUN62" s="754">
        <f t="shared" si="105"/>
        <v>0</v>
      </c>
      <c r="IUO62" s="754">
        <f t="shared" si="105"/>
        <v>0</v>
      </c>
      <c r="IUP62" s="754">
        <f t="shared" si="105"/>
        <v>0</v>
      </c>
      <c r="IUQ62" s="754">
        <f t="shared" si="105"/>
        <v>0</v>
      </c>
      <c r="IUR62" s="754">
        <f t="shared" si="105"/>
        <v>0</v>
      </c>
      <c r="IUS62" s="754">
        <f t="shared" si="105"/>
        <v>0</v>
      </c>
      <c r="IUT62" s="754">
        <f t="shared" si="105"/>
        <v>0</v>
      </c>
      <c r="IUU62" s="754">
        <f t="shared" si="105"/>
        <v>0</v>
      </c>
      <c r="IUV62" s="754">
        <f t="shared" si="105"/>
        <v>0</v>
      </c>
      <c r="IUW62" s="754">
        <f t="shared" si="105"/>
        <v>0</v>
      </c>
      <c r="IUX62" s="754">
        <f t="shared" si="105"/>
        <v>0</v>
      </c>
      <c r="IUY62" s="754">
        <f t="shared" si="105"/>
        <v>0</v>
      </c>
      <c r="IUZ62" s="754">
        <f t="shared" si="105"/>
        <v>0</v>
      </c>
      <c r="IVA62" s="754">
        <f t="shared" si="105"/>
        <v>0</v>
      </c>
      <c r="IVB62" s="754">
        <f t="shared" si="105"/>
        <v>0</v>
      </c>
      <c r="IVC62" s="754">
        <f t="shared" si="105"/>
        <v>0</v>
      </c>
      <c r="IVD62" s="754">
        <f t="shared" si="105"/>
        <v>0</v>
      </c>
      <c r="IVE62" s="754">
        <f t="shared" si="105"/>
        <v>0</v>
      </c>
      <c r="IVF62" s="754">
        <f t="shared" si="105"/>
        <v>0</v>
      </c>
      <c r="IVG62" s="754">
        <f t="shared" si="105"/>
        <v>0</v>
      </c>
      <c r="IVH62" s="754">
        <f t="shared" si="105"/>
        <v>0</v>
      </c>
      <c r="IVI62" s="754">
        <f t="shared" si="105"/>
        <v>0</v>
      </c>
      <c r="IVJ62" s="754">
        <f t="shared" si="105"/>
        <v>0</v>
      </c>
      <c r="IVK62" s="754">
        <f t="shared" si="105"/>
        <v>0</v>
      </c>
      <c r="IVL62" s="754">
        <f t="shared" si="105"/>
        <v>0</v>
      </c>
      <c r="IVM62" s="754">
        <f t="shared" si="105"/>
        <v>0</v>
      </c>
      <c r="IVN62" s="754">
        <f t="shared" si="105"/>
        <v>0</v>
      </c>
      <c r="IVO62" s="754">
        <f t="shared" si="105"/>
        <v>0</v>
      </c>
      <c r="IVP62" s="754">
        <f t="shared" si="105"/>
        <v>0</v>
      </c>
      <c r="IVQ62" s="754">
        <f t="shared" si="105"/>
        <v>0</v>
      </c>
      <c r="IVR62" s="754">
        <f t="shared" si="105"/>
        <v>0</v>
      </c>
      <c r="IVS62" s="754">
        <f t="shared" si="105"/>
        <v>0</v>
      </c>
      <c r="IVT62" s="754">
        <f t="shared" ref="IVT62:IYE62" si="106">IVT60*$C$62</f>
        <v>0</v>
      </c>
      <c r="IVU62" s="754">
        <f t="shared" si="106"/>
        <v>0</v>
      </c>
      <c r="IVV62" s="754">
        <f t="shared" si="106"/>
        <v>0</v>
      </c>
      <c r="IVW62" s="754">
        <f t="shared" si="106"/>
        <v>0</v>
      </c>
      <c r="IVX62" s="754">
        <f t="shared" si="106"/>
        <v>0</v>
      </c>
      <c r="IVY62" s="754">
        <f t="shared" si="106"/>
        <v>0</v>
      </c>
      <c r="IVZ62" s="754">
        <f t="shared" si="106"/>
        <v>0</v>
      </c>
      <c r="IWA62" s="754">
        <f t="shared" si="106"/>
        <v>0</v>
      </c>
      <c r="IWB62" s="754">
        <f t="shared" si="106"/>
        <v>0</v>
      </c>
      <c r="IWC62" s="754">
        <f t="shared" si="106"/>
        <v>0</v>
      </c>
      <c r="IWD62" s="754">
        <f t="shared" si="106"/>
        <v>0</v>
      </c>
      <c r="IWE62" s="754">
        <f t="shared" si="106"/>
        <v>0</v>
      </c>
      <c r="IWF62" s="754">
        <f t="shared" si="106"/>
        <v>0</v>
      </c>
      <c r="IWG62" s="754">
        <f t="shared" si="106"/>
        <v>0</v>
      </c>
      <c r="IWH62" s="754">
        <f t="shared" si="106"/>
        <v>0</v>
      </c>
      <c r="IWI62" s="754">
        <f t="shared" si="106"/>
        <v>0</v>
      </c>
      <c r="IWJ62" s="754">
        <f t="shared" si="106"/>
        <v>0</v>
      </c>
      <c r="IWK62" s="754">
        <f t="shared" si="106"/>
        <v>0</v>
      </c>
      <c r="IWL62" s="754">
        <f t="shared" si="106"/>
        <v>0</v>
      </c>
      <c r="IWM62" s="754">
        <f t="shared" si="106"/>
        <v>0</v>
      </c>
      <c r="IWN62" s="754">
        <f t="shared" si="106"/>
        <v>0</v>
      </c>
      <c r="IWO62" s="754">
        <f t="shared" si="106"/>
        <v>0</v>
      </c>
      <c r="IWP62" s="754">
        <f t="shared" si="106"/>
        <v>0</v>
      </c>
      <c r="IWQ62" s="754">
        <f t="shared" si="106"/>
        <v>0</v>
      </c>
      <c r="IWR62" s="754">
        <f t="shared" si="106"/>
        <v>0</v>
      </c>
      <c r="IWS62" s="754">
        <f t="shared" si="106"/>
        <v>0</v>
      </c>
      <c r="IWT62" s="754">
        <f t="shared" si="106"/>
        <v>0</v>
      </c>
      <c r="IWU62" s="754">
        <f t="shared" si="106"/>
        <v>0</v>
      </c>
      <c r="IWV62" s="754">
        <f t="shared" si="106"/>
        <v>0</v>
      </c>
      <c r="IWW62" s="754">
        <f t="shared" si="106"/>
        <v>0</v>
      </c>
      <c r="IWX62" s="754">
        <f t="shared" si="106"/>
        <v>0</v>
      </c>
      <c r="IWY62" s="754">
        <f t="shared" si="106"/>
        <v>0</v>
      </c>
      <c r="IWZ62" s="754">
        <f t="shared" si="106"/>
        <v>0</v>
      </c>
      <c r="IXA62" s="754">
        <f t="shared" si="106"/>
        <v>0</v>
      </c>
      <c r="IXB62" s="754">
        <f t="shared" si="106"/>
        <v>0</v>
      </c>
      <c r="IXC62" s="754">
        <f t="shared" si="106"/>
        <v>0</v>
      </c>
      <c r="IXD62" s="754">
        <f t="shared" si="106"/>
        <v>0</v>
      </c>
      <c r="IXE62" s="754">
        <f t="shared" si="106"/>
        <v>0</v>
      </c>
      <c r="IXF62" s="754">
        <f t="shared" si="106"/>
        <v>0</v>
      </c>
      <c r="IXG62" s="754">
        <f t="shared" si="106"/>
        <v>0</v>
      </c>
      <c r="IXH62" s="754">
        <f t="shared" si="106"/>
        <v>0</v>
      </c>
      <c r="IXI62" s="754">
        <f t="shared" si="106"/>
        <v>0</v>
      </c>
      <c r="IXJ62" s="754">
        <f t="shared" si="106"/>
        <v>0</v>
      </c>
      <c r="IXK62" s="754">
        <f t="shared" si="106"/>
        <v>0</v>
      </c>
      <c r="IXL62" s="754">
        <f t="shared" si="106"/>
        <v>0</v>
      </c>
      <c r="IXM62" s="754">
        <f t="shared" si="106"/>
        <v>0</v>
      </c>
      <c r="IXN62" s="754">
        <f t="shared" si="106"/>
        <v>0</v>
      </c>
      <c r="IXO62" s="754">
        <f t="shared" si="106"/>
        <v>0</v>
      </c>
      <c r="IXP62" s="754">
        <f t="shared" si="106"/>
        <v>0</v>
      </c>
      <c r="IXQ62" s="754">
        <f t="shared" si="106"/>
        <v>0</v>
      </c>
      <c r="IXR62" s="754">
        <f t="shared" si="106"/>
        <v>0</v>
      </c>
      <c r="IXS62" s="754">
        <f t="shared" si="106"/>
        <v>0</v>
      </c>
      <c r="IXT62" s="754">
        <f t="shared" si="106"/>
        <v>0</v>
      </c>
      <c r="IXU62" s="754">
        <f t="shared" si="106"/>
        <v>0</v>
      </c>
      <c r="IXV62" s="754">
        <f t="shared" si="106"/>
        <v>0</v>
      </c>
      <c r="IXW62" s="754">
        <f t="shared" si="106"/>
        <v>0</v>
      </c>
      <c r="IXX62" s="754">
        <f t="shared" si="106"/>
        <v>0</v>
      </c>
      <c r="IXY62" s="754">
        <f t="shared" si="106"/>
        <v>0</v>
      </c>
      <c r="IXZ62" s="754">
        <f t="shared" si="106"/>
        <v>0</v>
      </c>
      <c r="IYA62" s="754">
        <f t="shared" si="106"/>
        <v>0</v>
      </c>
      <c r="IYB62" s="754">
        <f t="shared" si="106"/>
        <v>0</v>
      </c>
      <c r="IYC62" s="754">
        <f t="shared" si="106"/>
        <v>0</v>
      </c>
      <c r="IYD62" s="754">
        <f t="shared" si="106"/>
        <v>0</v>
      </c>
      <c r="IYE62" s="754">
        <f t="shared" si="106"/>
        <v>0</v>
      </c>
      <c r="IYF62" s="754">
        <f t="shared" ref="IYF62:JAQ62" si="107">IYF60*$C$62</f>
        <v>0</v>
      </c>
      <c r="IYG62" s="754">
        <f t="shared" si="107"/>
        <v>0</v>
      </c>
      <c r="IYH62" s="754">
        <f t="shared" si="107"/>
        <v>0</v>
      </c>
      <c r="IYI62" s="754">
        <f t="shared" si="107"/>
        <v>0</v>
      </c>
      <c r="IYJ62" s="754">
        <f t="shared" si="107"/>
        <v>0</v>
      </c>
      <c r="IYK62" s="754">
        <f t="shared" si="107"/>
        <v>0</v>
      </c>
      <c r="IYL62" s="754">
        <f t="shared" si="107"/>
        <v>0</v>
      </c>
      <c r="IYM62" s="754">
        <f t="shared" si="107"/>
        <v>0</v>
      </c>
      <c r="IYN62" s="754">
        <f t="shared" si="107"/>
        <v>0</v>
      </c>
      <c r="IYO62" s="754">
        <f t="shared" si="107"/>
        <v>0</v>
      </c>
      <c r="IYP62" s="754">
        <f t="shared" si="107"/>
        <v>0</v>
      </c>
      <c r="IYQ62" s="754">
        <f t="shared" si="107"/>
        <v>0</v>
      </c>
      <c r="IYR62" s="754">
        <f t="shared" si="107"/>
        <v>0</v>
      </c>
      <c r="IYS62" s="754">
        <f t="shared" si="107"/>
        <v>0</v>
      </c>
      <c r="IYT62" s="754">
        <f t="shared" si="107"/>
        <v>0</v>
      </c>
      <c r="IYU62" s="754">
        <f t="shared" si="107"/>
        <v>0</v>
      </c>
      <c r="IYV62" s="754">
        <f t="shared" si="107"/>
        <v>0</v>
      </c>
      <c r="IYW62" s="754">
        <f t="shared" si="107"/>
        <v>0</v>
      </c>
      <c r="IYX62" s="754">
        <f t="shared" si="107"/>
        <v>0</v>
      </c>
      <c r="IYY62" s="754">
        <f t="shared" si="107"/>
        <v>0</v>
      </c>
      <c r="IYZ62" s="754">
        <f t="shared" si="107"/>
        <v>0</v>
      </c>
      <c r="IZA62" s="754">
        <f t="shared" si="107"/>
        <v>0</v>
      </c>
      <c r="IZB62" s="754">
        <f t="shared" si="107"/>
        <v>0</v>
      </c>
      <c r="IZC62" s="754">
        <f t="shared" si="107"/>
        <v>0</v>
      </c>
      <c r="IZD62" s="754">
        <f t="shared" si="107"/>
        <v>0</v>
      </c>
      <c r="IZE62" s="754">
        <f t="shared" si="107"/>
        <v>0</v>
      </c>
      <c r="IZF62" s="754">
        <f t="shared" si="107"/>
        <v>0</v>
      </c>
      <c r="IZG62" s="754">
        <f t="shared" si="107"/>
        <v>0</v>
      </c>
      <c r="IZH62" s="754">
        <f t="shared" si="107"/>
        <v>0</v>
      </c>
      <c r="IZI62" s="754">
        <f t="shared" si="107"/>
        <v>0</v>
      </c>
      <c r="IZJ62" s="754">
        <f t="shared" si="107"/>
        <v>0</v>
      </c>
      <c r="IZK62" s="754">
        <f t="shared" si="107"/>
        <v>0</v>
      </c>
      <c r="IZL62" s="754">
        <f t="shared" si="107"/>
        <v>0</v>
      </c>
      <c r="IZM62" s="754">
        <f t="shared" si="107"/>
        <v>0</v>
      </c>
      <c r="IZN62" s="754">
        <f t="shared" si="107"/>
        <v>0</v>
      </c>
      <c r="IZO62" s="754">
        <f t="shared" si="107"/>
        <v>0</v>
      </c>
      <c r="IZP62" s="754">
        <f t="shared" si="107"/>
        <v>0</v>
      </c>
      <c r="IZQ62" s="754">
        <f t="shared" si="107"/>
        <v>0</v>
      </c>
      <c r="IZR62" s="754">
        <f t="shared" si="107"/>
        <v>0</v>
      </c>
      <c r="IZS62" s="754">
        <f t="shared" si="107"/>
        <v>0</v>
      </c>
      <c r="IZT62" s="754">
        <f t="shared" si="107"/>
        <v>0</v>
      </c>
      <c r="IZU62" s="754">
        <f t="shared" si="107"/>
        <v>0</v>
      </c>
      <c r="IZV62" s="754">
        <f t="shared" si="107"/>
        <v>0</v>
      </c>
      <c r="IZW62" s="754">
        <f t="shared" si="107"/>
        <v>0</v>
      </c>
      <c r="IZX62" s="754">
        <f t="shared" si="107"/>
        <v>0</v>
      </c>
      <c r="IZY62" s="754">
        <f t="shared" si="107"/>
        <v>0</v>
      </c>
      <c r="IZZ62" s="754">
        <f t="shared" si="107"/>
        <v>0</v>
      </c>
      <c r="JAA62" s="754">
        <f t="shared" si="107"/>
        <v>0</v>
      </c>
      <c r="JAB62" s="754">
        <f t="shared" si="107"/>
        <v>0</v>
      </c>
      <c r="JAC62" s="754">
        <f t="shared" si="107"/>
        <v>0</v>
      </c>
      <c r="JAD62" s="754">
        <f t="shared" si="107"/>
        <v>0</v>
      </c>
      <c r="JAE62" s="754">
        <f t="shared" si="107"/>
        <v>0</v>
      </c>
      <c r="JAF62" s="754">
        <f t="shared" si="107"/>
        <v>0</v>
      </c>
      <c r="JAG62" s="754">
        <f t="shared" si="107"/>
        <v>0</v>
      </c>
      <c r="JAH62" s="754">
        <f t="shared" si="107"/>
        <v>0</v>
      </c>
      <c r="JAI62" s="754">
        <f t="shared" si="107"/>
        <v>0</v>
      </c>
      <c r="JAJ62" s="754">
        <f t="shared" si="107"/>
        <v>0</v>
      </c>
      <c r="JAK62" s="754">
        <f t="shared" si="107"/>
        <v>0</v>
      </c>
      <c r="JAL62" s="754">
        <f t="shared" si="107"/>
        <v>0</v>
      </c>
      <c r="JAM62" s="754">
        <f t="shared" si="107"/>
        <v>0</v>
      </c>
      <c r="JAN62" s="754">
        <f t="shared" si="107"/>
        <v>0</v>
      </c>
      <c r="JAO62" s="754">
        <f t="shared" si="107"/>
        <v>0</v>
      </c>
      <c r="JAP62" s="754">
        <f t="shared" si="107"/>
        <v>0</v>
      </c>
      <c r="JAQ62" s="754">
        <f t="shared" si="107"/>
        <v>0</v>
      </c>
      <c r="JAR62" s="754">
        <f t="shared" ref="JAR62:JDC62" si="108">JAR60*$C$62</f>
        <v>0</v>
      </c>
      <c r="JAS62" s="754">
        <f t="shared" si="108"/>
        <v>0</v>
      </c>
      <c r="JAT62" s="754">
        <f t="shared" si="108"/>
        <v>0</v>
      </c>
      <c r="JAU62" s="754">
        <f t="shared" si="108"/>
        <v>0</v>
      </c>
      <c r="JAV62" s="754">
        <f t="shared" si="108"/>
        <v>0</v>
      </c>
      <c r="JAW62" s="754">
        <f t="shared" si="108"/>
        <v>0</v>
      </c>
      <c r="JAX62" s="754">
        <f t="shared" si="108"/>
        <v>0</v>
      </c>
      <c r="JAY62" s="754">
        <f t="shared" si="108"/>
        <v>0</v>
      </c>
      <c r="JAZ62" s="754">
        <f t="shared" si="108"/>
        <v>0</v>
      </c>
      <c r="JBA62" s="754">
        <f t="shared" si="108"/>
        <v>0</v>
      </c>
      <c r="JBB62" s="754">
        <f t="shared" si="108"/>
        <v>0</v>
      </c>
      <c r="JBC62" s="754">
        <f t="shared" si="108"/>
        <v>0</v>
      </c>
      <c r="JBD62" s="754">
        <f t="shared" si="108"/>
        <v>0</v>
      </c>
      <c r="JBE62" s="754">
        <f t="shared" si="108"/>
        <v>0</v>
      </c>
      <c r="JBF62" s="754">
        <f t="shared" si="108"/>
        <v>0</v>
      </c>
      <c r="JBG62" s="754">
        <f t="shared" si="108"/>
        <v>0</v>
      </c>
      <c r="JBH62" s="754">
        <f t="shared" si="108"/>
        <v>0</v>
      </c>
      <c r="JBI62" s="754">
        <f t="shared" si="108"/>
        <v>0</v>
      </c>
      <c r="JBJ62" s="754">
        <f t="shared" si="108"/>
        <v>0</v>
      </c>
      <c r="JBK62" s="754">
        <f t="shared" si="108"/>
        <v>0</v>
      </c>
      <c r="JBL62" s="754">
        <f t="shared" si="108"/>
        <v>0</v>
      </c>
      <c r="JBM62" s="754">
        <f t="shared" si="108"/>
        <v>0</v>
      </c>
      <c r="JBN62" s="754">
        <f t="shared" si="108"/>
        <v>0</v>
      </c>
      <c r="JBO62" s="754">
        <f t="shared" si="108"/>
        <v>0</v>
      </c>
      <c r="JBP62" s="754">
        <f t="shared" si="108"/>
        <v>0</v>
      </c>
      <c r="JBQ62" s="754">
        <f t="shared" si="108"/>
        <v>0</v>
      </c>
      <c r="JBR62" s="754">
        <f t="shared" si="108"/>
        <v>0</v>
      </c>
      <c r="JBS62" s="754">
        <f t="shared" si="108"/>
        <v>0</v>
      </c>
      <c r="JBT62" s="754">
        <f t="shared" si="108"/>
        <v>0</v>
      </c>
      <c r="JBU62" s="754">
        <f t="shared" si="108"/>
        <v>0</v>
      </c>
      <c r="JBV62" s="754">
        <f t="shared" si="108"/>
        <v>0</v>
      </c>
      <c r="JBW62" s="754">
        <f t="shared" si="108"/>
        <v>0</v>
      </c>
      <c r="JBX62" s="754">
        <f t="shared" si="108"/>
        <v>0</v>
      </c>
      <c r="JBY62" s="754">
        <f t="shared" si="108"/>
        <v>0</v>
      </c>
      <c r="JBZ62" s="754">
        <f t="shared" si="108"/>
        <v>0</v>
      </c>
      <c r="JCA62" s="754">
        <f t="shared" si="108"/>
        <v>0</v>
      </c>
      <c r="JCB62" s="754">
        <f t="shared" si="108"/>
        <v>0</v>
      </c>
      <c r="JCC62" s="754">
        <f t="shared" si="108"/>
        <v>0</v>
      </c>
      <c r="JCD62" s="754">
        <f t="shared" si="108"/>
        <v>0</v>
      </c>
      <c r="JCE62" s="754">
        <f t="shared" si="108"/>
        <v>0</v>
      </c>
      <c r="JCF62" s="754">
        <f t="shared" si="108"/>
        <v>0</v>
      </c>
      <c r="JCG62" s="754">
        <f t="shared" si="108"/>
        <v>0</v>
      </c>
      <c r="JCH62" s="754">
        <f t="shared" si="108"/>
        <v>0</v>
      </c>
      <c r="JCI62" s="754">
        <f t="shared" si="108"/>
        <v>0</v>
      </c>
      <c r="JCJ62" s="754">
        <f t="shared" si="108"/>
        <v>0</v>
      </c>
      <c r="JCK62" s="754">
        <f t="shared" si="108"/>
        <v>0</v>
      </c>
      <c r="JCL62" s="754">
        <f t="shared" si="108"/>
        <v>0</v>
      </c>
      <c r="JCM62" s="754">
        <f t="shared" si="108"/>
        <v>0</v>
      </c>
      <c r="JCN62" s="754">
        <f t="shared" si="108"/>
        <v>0</v>
      </c>
      <c r="JCO62" s="754">
        <f t="shared" si="108"/>
        <v>0</v>
      </c>
      <c r="JCP62" s="754">
        <f t="shared" si="108"/>
        <v>0</v>
      </c>
      <c r="JCQ62" s="754">
        <f t="shared" si="108"/>
        <v>0</v>
      </c>
      <c r="JCR62" s="754">
        <f t="shared" si="108"/>
        <v>0</v>
      </c>
      <c r="JCS62" s="754">
        <f t="shared" si="108"/>
        <v>0</v>
      </c>
      <c r="JCT62" s="754">
        <f t="shared" si="108"/>
        <v>0</v>
      </c>
      <c r="JCU62" s="754">
        <f t="shared" si="108"/>
        <v>0</v>
      </c>
      <c r="JCV62" s="754">
        <f t="shared" si="108"/>
        <v>0</v>
      </c>
      <c r="JCW62" s="754">
        <f t="shared" si="108"/>
        <v>0</v>
      </c>
      <c r="JCX62" s="754">
        <f t="shared" si="108"/>
        <v>0</v>
      </c>
      <c r="JCY62" s="754">
        <f t="shared" si="108"/>
        <v>0</v>
      </c>
      <c r="JCZ62" s="754">
        <f t="shared" si="108"/>
        <v>0</v>
      </c>
      <c r="JDA62" s="754">
        <f t="shared" si="108"/>
        <v>0</v>
      </c>
      <c r="JDB62" s="754">
        <f t="shared" si="108"/>
        <v>0</v>
      </c>
      <c r="JDC62" s="754">
        <f t="shared" si="108"/>
        <v>0</v>
      </c>
      <c r="JDD62" s="754">
        <f t="shared" ref="JDD62:JFO62" si="109">JDD60*$C$62</f>
        <v>0</v>
      </c>
      <c r="JDE62" s="754">
        <f t="shared" si="109"/>
        <v>0</v>
      </c>
      <c r="JDF62" s="754">
        <f t="shared" si="109"/>
        <v>0</v>
      </c>
      <c r="JDG62" s="754">
        <f t="shared" si="109"/>
        <v>0</v>
      </c>
      <c r="JDH62" s="754">
        <f t="shared" si="109"/>
        <v>0</v>
      </c>
      <c r="JDI62" s="754">
        <f t="shared" si="109"/>
        <v>0</v>
      </c>
      <c r="JDJ62" s="754">
        <f t="shared" si="109"/>
        <v>0</v>
      </c>
      <c r="JDK62" s="754">
        <f t="shared" si="109"/>
        <v>0</v>
      </c>
      <c r="JDL62" s="754">
        <f t="shared" si="109"/>
        <v>0</v>
      </c>
      <c r="JDM62" s="754">
        <f t="shared" si="109"/>
        <v>0</v>
      </c>
      <c r="JDN62" s="754">
        <f t="shared" si="109"/>
        <v>0</v>
      </c>
      <c r="JDO62" s="754">
        <f t="shared" si="109"/>
        <v>0</v>
      </c>
      <c r="JDP62" s="754">
        <f t="shared" si="109"/>
        <v>0</v>
      </c>
      <c r="JDQ62" s="754">
        <f t="shared" si="109"/>
        <v>0</v>
      </c>
      <c r="JDR62" s="754">
        <f t="shared" si="109"/>
        <v>0</v>
      </c>
      <c r="JDS62" s="754">
        <f t="shared" si="109"/>
        <v>0</v>
      </c>
      <c r="JDT62" s="754">
        <f t="shared" si="109"/>
        <v>0</v>
      </c>
      <c r="JDU62" s="754">
        <f t="shared" si="109"/>
        <v>0</v>
      </c>
      <c r="JDV62" s="754">
        <f t="shared" si="109"/>
        <v>0</v>
      </c>
      <c r="JDW62" s="754">
        <f t="shared" si="109"/>
        <v>0</v>
      </c>
      <c r="JDX62" s="754">
        <f t="shared" si="109"/>
        <v>0</v>
      </c>
      <c r="JDY62" s="754">
        <f t="shared" si="109"/>
        <v>0</v>
      </c>
      <c r="JDZ62" s="754">
        <f t="shared" si="109"/>
        <v>0</v>
      </c>
      <c r="JEA62" s="754">
        <f t="shared" si="109"/>
        <v>0</v>
      </c>
      <c r="JEB62" s="754">
        <f t="shared" si="109"/>
        <v>0</v>
      </c>
      <c r="JEC62" s="754">
        <f t="shared" si="109"/>
        <v>0</v>
      </c>
      <c r="JED62" s="754">
        <f t="shared" si="109"/>
        <v>0</v>
      </c>
      <c r="JEE62" s="754">
        <f t="shared" si="109"/>
        <v>0</v>
      </c>
      <c r="JEF62" s="754">
        <f t="shared" si="109"/>
        <v>0</v>
      </c>
      <c r="JEG62" s="754">
        <f t="shared" si="109"/>
        <v>0</v>
      </c>
      <c r="JEH62" s="754">
        <f t="shared" si="109"/>
        <v>0</v>
      </c>
      <c r="JEI62" s="754">
        <f t="shared" si="109"/>
        <v>0</v>
      </c>
      <c r="JEJ62" s="754">
        <f t="shared" si="109"/>
        <v>0</v>
      </c>
      <c r="JEK62" s="754">
        <f t="shared" si="109"/>
        <v>0</v>
      </c>
      <c r="JEL62" s="754">
        <f t="shared" si="109"/>
        <v>0</v>
      </c>
      <c r="JEM62" s="754">
        <f t="shared" si="109"/>
        <v>0</v>
      </c>
      <c r="JEN62" s="754">
        <f t="shared" si="109"/>
        <v>0</v>
      </c>
      <c r="JEO62" s="754">
        <f t="shared" si="109"/>
        <v>0</v>
      </c>
      <c r="JEP62" s="754">
        <f t="shared" si="109"/>
        <v>0</v>
      </c>
      <c r="JEQ62" s="754">
        <f t="shared" si="109"/>
        <v>0</v>
      </c>
      <c r="JER62" s="754">
        <f t="shared" si="109"/>
        <v>0</v>
      </c>
      <c r="JES62" s="754">
        <f t="shared" si="109"/>
        <v>0</v>
      </c>
      <c r="JET62" s="754">
        <f t="shared" si="109"/>
        <v>0</v>
      </c>
      <c r="JEU62" s="754">
        <f t="shared" si="109"/>
        <v>0</v>
      </c>
      <c r="JEV62" s="754">
        <f t="shared" si="109"/>
        <v>0</v>
      </c>
      <c r="JEW62" s="754">
        <f t="shared" si="109"/>
        <v>0</v>
      </c>
      <c r="JEX62" s="754">
        <f t="shared" si="109"/>
        <v>0</v>
      </c>
      <c r="JEY62" s="754">
        <f t="shared" si="109"/>
        <v>0</v>
      </c>
      <c r="JEZ62" s="754">
        <f t="shared" si="109"/>
        <v>0</v>
      </c>
      <c r="JFA62" s="754">
        <f t="shared" si="109"/>
        <v>0</v>
      </c>
      <c r="JFB62" s="754">
        <f t="shared" si="109"/>
        <v>0</v>
      </c>
      <c r="JFC62" s="754">
        <f t="shared" si="109"/>
        <v>0</v>
      </c>
      <c r="JFD62" s="754">
        <f t="shared" si="109"/>
        <v>0</v>
      </c>
      <c r="JFE62" s="754">
        <f t="shared" si="109"/>
        <v>0</v>
      </c>
      <c r="JFF62" s="754">
        <f t="shared" si="109"/>
        <v>0</v>
      </c>
      <c r="JFG62" s="754">
        <f t="shared" si="109"/>
        <v>0</v>
      </c>
      <c r="JFH62" s="754">
        <f t="shared" si="109"/>
        <v>0</v>
      </c>
      <c r="JFI62" s="754">
        <f t="shared" si="109"/>
        <v>0</v>
      </c>
      <c r="JFJ62" s="754">
        <f t="shared" si="109"/>
        <v>0</v>
      </c>
      <c r="JFK62" s="754">
        <f t="shared" si="109"/>
        <v>0</v>
      </c>
      <c r="JFL62" s="754">
        <f t="shared" si="109"/>
        <v>0</v>
      </c>
      <c r="JFM62" s="754">
        <f t="shared" si="109"/>
        <v>0</v>
      </c>
      <c r="JFN62" s="754">
        <f t="shared" si="109"/>
        <v>0</v>
      </c>
      <c r="JFO62" s="754">
        <f t="shared" si="109"/>
        <v>0</v>
      </c>
      <c r="JFP62" s="754">
        <f t="shared" ref="JFP62:JIA62" si="110">JFP60*$C$62</f>
        <v>0</v>
      </c>
      <c r="JFQ62" s="754">
        <f t="shared" si="110"/>
        <v>0</v>
      </c>
      <c r="JFR62" s="754">
        <f t="shared" si="110"/>
        <v>0</v>
      </c>
      <c r="JFS62" s="754">
        <f t="shared" si="110"/>
        <v>0</v>
      </c>
      <c r="JFT62" s="754">
        <f t="shared" si="110"/>
        <v>0</v>
      </c>
      <c r="JFU62" s="754">
        <f t="shared" si="110"/>
        <v>0</v>
      </c>
      <c r="JFV62" s="754">
        <f t="shared" si="110"/>
        <v>0</v>
      </c>
      <c r="JFW62" s="754">
        <f t="shared" si="110"/>
        <v>0</v>
      </c>
      <c r="JFX62" s="754">
        <f t="shared" si="110"/>
        <v>0</v>
      </c>
      <c r="JFY62" s="754">
        <f t="shared" si="110"/>
        <v>0</v>
      </c>
      <c r="JFZ62" s="754">
        <f t="shared" si="110"/>
        <v>0</v>
      </c>
      <c r="JGA62" s="754">
        <f t="shared" si="110"/>
        <v>0</v>
      </c>
      <c r="JGB62" s="754">
        <f t="shared" si="110"/>
        <v>0</v>
      </c>
      <c r="JGC62" s="754">
        <f t="shared" si="110"/>
        <v>0</v>
      </c>
      <c r="JGD62" s="754">
        <f t="shared" si="110"/>
        <v>0</v>
      </c>
      <c r="JGE62" s="754">
        <f t="shared" si="110"/>
        <v>0</v>
      </c>
      <c r="JGF62" s="754">
        <f t="shared" si="110"/>
        <v>0</v>
      </c>
      <c r="JGG62" s="754">
        <f t="shared" si="110"/>
        <v>0</v>
      </c>
      <c r="JGH62" s="754">
        <f t="shared" si="110"/>
        <v>0</v>
      </c>
      <c r="JGI62" s="754">
        <f t="shared" si="110"/>
        <v>0</v>
      </c>
      <c r="JGJ62" s="754">
        <f t="shared" si="110"/>
        <v>0</v>
      </c>
      <c r="JGK62" s="754">
        <f t="shared" si="110"/>
        <v>0</v>
      </c>
      <c r="JGL62" s="754">
        <f t="shared" si="110"/>
        <v>0</v>
      </c>
      <c r="JGM62" s="754">
        <f t="shared" si="110"/>
        <v>0</v>
      </c>
      <c r="JGN62" s="754">
        <f t="shared" si="110"/>
        <v>0</v>
      </c>
      <c r="JGO62" s="754">
        <f t="shared" si="110"/>
        <v>0</v>
      </c>
      <c r="JGP62" s="754">
        <f t="shared" si="110"/>
        <v>0</v>
      </c>
      <c r="JGQ62" s="754">
        <f t="shared" si="110"/>
        <v>0</v>
      </c>
      <c r="JGR62" s="754">
        <f t="shared" si="110"/>
        <v>0</v>
      </c>
      <c r="JGS62" s="754">
        <f t="shared" si="110"/>
        <v>0</v>
      </c>
      <c r="JGT62" s="754">
        <f t="shared" si="110"/>
        <v>0</v>
      </c>
      <c r="JGU62" s="754">
        <f t="shared" si="110"/>
        <v>0</v>
      </c>
      <c r="JGV62" s="754">
        <f t="shared" si="110"/>
        <v>0</v>
      </c>
      <c r="JGW62" s="754">
        <f t="shared" si="110"/>
        <v>0</v>
      </c>
      <c r="JGX62" s="754">
        <f t="shared" si="110"/>
        <v>0</v>
      </c>
      <c r="JGY62" s="754">
        <f t="shared" si="110"/>
        <v>0</v>
      </c>
      <c r="JGZ62" s="754">
        <f t="shared" si="110"/>
        <v>0</v>
      </c>
      <c r="JHA62" s="754">
        <f t="shared" si="110"/>
        <v>0</v>
      </c>
      <c r="JHB62" s="754">
        <f t="shared" si="110"/>
        <v>0</v>
      </c>
      <c r="JHC62" s="754">
        <f t="shared" si="110"/>
        <v>0</v>
      </c>
      <c r="JHD62" s="754">
        <f t="shared" si="110"/>
        <v>0</v>
      </c>
      <c r="JHE62" s="754">
        <f t="shared" si="110"/>
        <v>0</v>
      </c>
      <c r="JHF62" s="754">
        <f t="shared" si="110"/>
        <v>0</v>
      </c>
      <c r="JHG62" s="754">
        <f t="shared" si="110"/>
        <v>0</v>
      </c>
      <c r="JHH62" s="754">
        <f t="shared" si="110"/>
        <v>0</v>
      </c>
      <c r="JHI62" s="754">
        <f t="shared" si="110"/>
        <v>0</v>
      </c>
      <c r="JHJ62" s="754">
        <f t="shared" si="110"/>
        <v>0</v>
      </c>
      <c r="JHK62" s="754">
        <f t="shared" si="110"/>
        <v>0</v>
      </c>
      <c r="JHL62" s="754">
        <f t="shared" si="110"/>
        <v>0</v>
      </c>
      <c r="JHM62" s="754">
        <f t="shared" si="110"/>
        <v>0</v>
      </c>
      <c r="JHN62" s="754">
        <f t="shared" si="110"/>
        <v>0</v>
      </c>
      <c r="JHO62" s="754">
        <f t="shared" si="110"/>
        <v>0</v>
      </c>
      <c r="JHP62" s="754">
        <f t="shared" si="110"/>
        <v>0</v>
      </c>
      <c r="JHQ62" s="754">
        <f t="shared" si="110"/>
        <v>0</v>
      </c>
      <c r="JHR62" s="754">
        <f t="shared" si="110"/>
        <v>0</v>
      </c>
      <c r="JHS62" s="754">
        <f t="shared" si="110"/>
        <v>0</v>
      </c>
      <c r="JHT62" s="754">
        <f t="shared" si="110"/>
        <v>0</v>
      </c>
      <c r="JHU62" s="754">
        <f t="shared" si="110"/>
        <v>0</v>
      </c>
      <c r="JHV62" s="754">
        <f t="shared" si="110"/>
        <v>0</v>
      </c>
      <c r="JHW62" s="754">
        <f t="shared" si="110"/>
        <v>0</v>
      </c>
      <c r="JHX62" s="754">
        <f t="shared" si="110"/>
        <v>0</v>
      </c>
      <c r="JHY62" s="754">
        <f t="shared" si="110"/>
        <v>0</v>
      </c>
      <c r="JHZ62" s="754">
        <f t="shared" si="110"/>
        <v>0</v>
      </c>
      <c r="JIA62" s="754">
        <f t="shared" si="110"/>
        <v>0</v>
      </c>
      <c r="JIB62" s="754">
        <f t="shared" ref="JIB62:JKM62" si="111">JIB60*$C$62</f>
        <v>0</v>
      </c>
      <c r="JIC62" s="754">
        <f t="shared" si="111"/>
        <v>0</v>
      </c>
      <c r="JID62" s="754">
        <f t="shared" si="111"/>
        <v>0</v>
      </c>
      <c r="JIE62" s="754">
        <f t="shared" si="111"/>
        <v>0</v>
      </c>
      <c r="JIF62" s="754">
        <f t="shared" si="111"/>
        <v>0</v>
      </c>
      <c r="JIG62" s="754">
        <f t="shared" si="111"/>
        <v>0</v>
      </c>
      <c r="JIH62" s="754">
        <f t="shared" si="111"/>
        <v>0</v>
      </c>
      <c r="JII62" s="754">
        <f t="shared" si="111"/>
        <v>0</v>
      </c>
      <c r="JIJ62" s="754">
        <f t="shared" si="111"/>
        <v>0</v>
      </c>
      <c r="JIK62" s="754">
        <f t="shared" si="111"/>
        <v>0</v>
      </c>
      <c r="JIL62" s="754">
        <f t="shared" si="111"/>
        <v>0</v>
      </c>
      <c r="JIM62" s="754">
        <f t="shared" si="111"/>
        <v>0</v>
      </c>
      <c r="JIN62" s="754">
        <f t="shared" si="111"/>
        <v>0</v>
      </c>
      <c r="JIO62" s="754">
        <f t="shared" si="111"/>
        <v>0</v>
      </c>
      <c r="JIP62" s="754">
        <f t="shared" si="111"/>
        <v>0</v>
      </c>
      <c r="JIQ62" s="754">
        <f t="shared" si="111"/>
        <v>0</v>
      </c>
      <c r="JIR62" s="754">
        <f t="shared" si="111"/>
        <v>0</v>
      </c>
      <c r="JIS62" s="754">
        <f t="shared" si="111"/>
        <v>0</v>
      </c>
      <c r="JIT62" s="754">
        <f t="shared" si="111"/>
        <v>0</v>
      </c>
      <c r="JIU62" s="754">
        <f t="shared" si="111"/>
        <v>0</v>
      </c>
      <c r="JIV62" s="754">
        <f t="shared" si="111"/>
        <v>0</v>
      </c>
      <c r="JIW62" s="754">
        <f t="shared" si="111"/>
        <v>0</v>
      </c>
      <c r="JIX62" s="754">
        <f t="shared" si="111"/>
        <v>0</v>
      </c>
      <c r="JIY62" s="754">
        <f t="shared" si="111"/>
        <v>0</v>
      </c>
      <c r="JIZ62" s="754">
        <f t="shared" si="111"/>
        <v>0</v>
      </c>
      <c r="JJA62" s="754">
        <f t="shared" si="111"/>
        <v>0</v>
      </c>
      <c r="JJB62" s="754">
        <f t="shared" si="111"/>
        <v>0</v>
      </c>
      <c r="JJC62" s="754">
        <f t="shared" si="111"/>
        <v>0</v>
      </c>
      <c r="JJD62" s="754">
        <f t="shared" si="111"/>
        <v>0</v>
      </c>
      <c r="JJE62" s="754">
        <f t="shared" si="111"/>
        <v>0</v>
      </c>
      <c r="JJF62" s="754">
        <f t="shared" si="111"/>
        <v>0</v>
      </c>
      <c r="JJG62" s="754">
        <f t="shared" si="111"/>
        <v>0</v>
      </c>
      <c r="JJH62" s="754">
        <f t="shared" si="111"/>
        <v>0</v>
      </c>
      <c r="JJI62" s="754">
        <f t="shared" si="111"/>
        <v>0</v>
      </c>
      <c r="JJJ62" s="754">
        <f t="shared" si="111"/>
        <v>0</v>
      </c>
      <c r="JJK62" s="754">
        <f t="shared" si="111"/>
        <v>0</v>
      </c>
      <c r="JJL62" s="754">
        <f t="shared" si="111"/>
        <v>0</v>
      </c>
      <c r="JJM62" s="754">
        <f t="shared" si="111"/>
        <v>0</v>
      </c>
      <c r="JJN62" s="754">
        <f t="shared" si="111"/>
        <v>0</v>
      </c>
      <c r="JJO62" s="754">
        <f t="shared" si="111"/>
        <v>0</v>
      </c>
      <c r="JJP62" s="754">
        <f t="shared" si="111"/>
        <v>0</v>
      </c>
      <c r="JJQ62" s="754">
        <f t="shared" si="111"/>
        <v>0</v>
      </c>
      <c r="JJR62" s="754">
        <f t="shared" si="111"/>
        <v>0</v>
      </c>
      <c r="JJS62" s="754">
        <f t="shared" si="111"/>
        <v>0</v>
      </c>
      <c r="JJT62" s="754">
        <f t="shared" si="111"/>
        <v>0</v>
      </c>
      <c r="JJU62" s="754">
        <f t="shared" si="111"/>
        <v>0</v>
      </c>
      <c r="JJV62" s="754">
        <f t="shared" si="111"/>
        <v>0</v>
      </c>
      <c r="JJW62" s="754">
        <f t="shared" si="111"/>
        <v>0</v>
      </c>
      <c r="JJX62" s="754">
        <f t="shared" si="111"/>
        <v>0</v>
      </c>
      <c r="JJY62" s="754">
        <f t="shared" si="111"/>
        <v>0</v>
      </c>
      <c r="JJZ62" s="754">
        <f t="shared" si="111"/>
        <v>0</v>
      </c>
      <c r="JKA62" s="754">
        <f t="shared" si="111"/>
        <v>0</v>
      </c>
      <c r="JKB62" s="754">
        <f t="shared" si="111"/>
        <v>0</v>
      </c>
      <c r="JKC62" s="754">
        <f t="shared" si="111"/>
        <v>0</v>
      </c>
      <c r="JKD62" s="754">
        <f t="shared" si="111"/>
        <v>0</v>
      </c>
      <c r="JKE62" s="754">
        <f t="shared" si="111"/>
        <v>0</v>
      </c>
      <c r="JKF62" s="754">
        <f t="shared" si="111"/>
        <v>0</v>
      </c>
      <c r="JKG62" s="754">
        <f t="shared" si="111"/>
        <v>0</v>
      </c>
      <c r="JKH62" s="754">
        <f t="shared" si="111"/>
        <v>0</v>
      </c>
      <c r="JKI62" s="754">
        <f t="shared" si="111"/>
        <v>0</v>
      </c>
      <c r="JKJ62" s="754">
        <f t="shared" si="111"/>
        <v>0</v>
      </c>
      <c r="JKK62" s="754">
        <f t="shared" si="111"/>
        <v>0</v>
      </c>
      <c r="JKL62" s="754">
        <f t="shared" si="111"/>
        <v>0</v>
      </c>
      <c r="JKM62" s="754">
        <f t="shared" si="111"/>
        <v>0</v>
      </c>
      <c r="JKN62" s="754">
        <f t="shared" ref="JKN62:JMY62" si="112">JKN60*$C$62</f>
        <v>0</v>
      </c>
      <c r="JKO62" s="754">
        <f t="shared" si="112"/>
        <v>0</v>
      </c>
      <c r="JKP62" s="754">
        <f t="shared" si="112"/>
        <v>0</v>
      </c>
      <c r="JKQ62" s="754">
        <f t="shared" si="112"/>
        <v>0</v>
      </c>
      <c r="JKR62" s="754">
        <f t="shared" si="112"/>
        <v>0</v>
      </c>
      <c r="JKS62" s="754">
        <f t="shared" si="112"/>
        <v>0</v>
      </c>
      <c r="JKT62" s="754">
        <f t="shared" si="112"/>
        <v>0</v>
      </c>
      <c r="JKU62" s="754">
        <f t="shared" si="112"/>
        <v>0</v>
      </c>
      <c r="JKV62" s="754">
        <f t="shared" si="112"/>
        <v>0</v>
      </c>
      <c r="JKW62" s="754">
        <f t="shared" si="112"/>
        <v>0</v>
      </c>
      <c r="JKX62" s="754">
        <f t="shared" si="112"/>
        <v>0</v>
      </c>
      <c r="JKY62" s="754">
        <f t="shared" si="112"/>
        <v>0</v>
      </c>
      <c r="JKZ62" s="754">
        <f t="shared" si="112"/>
        <v>0</v>
      </c>
      <c r="JLA62" s="754">
        <f t="shared" si="112"/>
        <v>0</v>
      </c>
      <c r="JLB62" s="754">
        <f t="shared" si="112"/>
        <v>0</v>
      </c>
      <c r="JLC62" s="754">
        <f t="shared" si="112"/>
        <v>0</v>
      </c>
      <c r="JLD62" s="754">
        <f t="shared" si="112"/>
        <v>0</v>
      </c>
      <c r="JLE62" s="754">
        <f t="shared" si="112"/>
        <v>0</v>
      </c>
      <c r="JLF62" s="754">
        <f t="shared" si="112"/>
        <v>0</v>
      </c>
      <c r="JLG62" s="754">
        <f t="shared" si="112"/>
        <v>0</v>
      </c>
      <c r="JLH62" s="754">
        <f t="shared" si="112"/>
        <v>0</v>
      </c>
      <c r="JLI62" s="754">
        <f t="shared" si="112"/>
        <v>0</v>
      </c>
      <c r="JLJ62" s="754">
        <f t="shared" si="112"/>
        <v>0</v>
      </c>
      <c r="JLK62" s="754">
        <f t="shared" si="112"/>
        <v>0</v>
      </c>
      <c r="JLL62" s="754">
        <f t="shared" si="112"/>
        <v>0</v>
      </c>
      <c r="JLM62" s="754">
        <f t="shared" si="112"/>
        <v>0</v>
      </c>
      <c r="JLN62" s="754">
        <f t="shared" si="112"/>
        <v>0</v>
      </c>
      <c r="JLO62" s="754">
        <f t="shared" si="112"/>
        <v>0</v>
      </c>
      <c r="JLP62" s="754">
        <f t="shared" si="112"/>
        <v>0</v>
      </c>
      <c r="JLQ62" s="754">
        <f t="shared" si="112"/>
        <v>0</v>
      </c>
      <c r="JLR62" s="754">
        <f t="shared" si="112"/>
        <v>0</v>
      </c>
      <c r="JLS62" s="754">
        <f t="shared" si="112"/>
        <v>0</v>
      </c>
      <c r="JLT62" s="754">
        <f t="shared" si="112"/>
        <v>0</v>
      </c>
      <c r="JLU62" s="754">
        <f t="shared" si="112"/>
        <v>0</v>
      </c>
      <c r="JLV62" s="754">
        <f t="shared" si="112"/>
        <v>0</v>
      </c>
      <c r="JLW62" s="754">
        <f t="shared" si="112"/>
        <v>0</v>
      </c>
      <c r="JLX62" s="754">
        <f t="shared" si="112"/>
        <v>0</v>
      </c>
      <c r="JLY62" s="754">
        <f t="shared" si="112"/>
        <v>0</v>
      </c>
      <c r="JLZ62" s="754">
        <f t="shared" si="112"/>
        <v>0</v>
      </c>
      <c r="JMA62" s="754">
        <f t="shared" si="112"/>
        <v>0</v>
      </c>
      <c r="JMB62" s="754">
        <f t="shared" si="112"/>
        <v>0</v>
      </c>
      <c r="JMC62" s="754">
        <f t="shared" si="112"/>
        <v>0</v>
      </c>
      <c r="JMD62" s="754">
        <f t="shared" si="112"/>
        <v>0</v>
      </c>
      <c r="JME62" s="754">
        <f t="shared" si="112"/>
        <v>0</v>
      </c>
      <c r="JMF62" s="754">
        <f t="shared" si="112"/>
        <v>0</v>
      </c>
      <c r="JMG62" s="754">
        <f t="shared" si="112"/>
        <v>0</v>
      </c>
      <c r="JMH62" s="754">
        <f t="shared" si="112"/>
        <v>0</v>
      </c>
      <c r="JMI62" s="754">
        <f t="shared" si="112"/>
        <v>0</v>
      </c>
      <c r="JMJ62" s="754">
        <f t="shared" si="112"/>
        <v>0</v>
      </c>
      <c r="JMK62" s="754">
        <f t="shared" si="112"/>
        <v>0</v>
      </c>
      <c r="JML62" s="754">
        <f t="shared" si="112"/>
        <v>0</v>
      </c>
      <c r="JMM62" s="754">
        <f t="shared" si="112"/>
        <v>0</v>
      </c>
      <c r="JMN62" s="754">
        <f t="shared" si="112"/>
        <v>0</v>
      </c>
      <c r="JMO62" s="754">
        <f t="shared" si="112"/>
        <v>0</v>
      </c>
      <c r="JMP62" s="754">
        <f t="shared" si="112"/>
        <v>0</v>
      </c>
      <c r="JMQ62" s="754">
        <f t="shared" si="112"/>
        <v>0</v>
      </c>
      <c r="JMR62" s="754">
        <f t="shared" si="112"/>
        <v>0</v>
      </c>
      <c r="JMS62" s="754">
        <f t="shared" si="112"/>
        <v>0</v>
      </c>
      <c r="JMT62" s="754">
        <f t="shared" si="112"/>
        <v>0</v>
      </c>
      <c r="JMU62" s="754">
        <f t="shared" si="112"/>
        <v>0</v>
      </c>
      <c r="JMV62" s="754">
        <f t="shared" si="112"/>
        <v>0</v>
      </c>
      <c r="JMW62" s="754">
        <f t="shared" si="112"/>
        <v>0</v>
      </c>
      <c r="JMX62" s="754">
        <f t="shared" si="112"/>
        <v>0</v>
      </c>
      <c r="JMY62" s="754">
        <f t="shared" si="112"/>
        <v>0</v>
      </c>
      <c r="JMZ62" s="754">
        <f t="shared" ref="JMZ62:JPK62" si="113">JMZ60*$C$62</f>
        <v>0</v>
      </c>
      <c r="JNA62" s="754">
        <f t="shared" si="113"/>
        <v>0</v>
      </c>
      <c r="JNB62" s="754">
        <f t="shared" si="113"/>
        <v>0</v>
      </c>
      <c r="JNC62" s="754">
        <f t="shared" si="113"/>
        <v>0</v>
      </c>
      <c r="JND62" s="754">
        <f t="shared" si="113"/>
        <v>0</v>
      </c>
      <c r="JNE62" s="754">
        <f t="shared" si="113"/>
        <v>0</v>
      </c>
      <c r="JNF62" s="754">
        <f t="shared" si="113"/>
        <v>0</v>
      </c>
      <c r="JNG62" s="754">
        <f t="shared" si="113"/>
        <v>0</v>
      </c>
      <c r="JNH62" s="754">
        <f t="shared" si="113"/>
        <v>0</v>
      </c>
      <c r="JNI62" s="754">
        <f t="shared" si="113"/>
        <v>0</v>
      </c>
      <c r="JNJ62" s="754">
        <f t="shared" si="113"/>
        <v>0</v>
      </c>
      <c r="JNK62" s="754">
        <f t="shared" si="113"/>
        <v>0</v>
      </c>
      <c r="JNL62" s="754">
        <f t="shared" si="113"/>
        <v>0</v>
      </c>
      <c r="JNM62" s="754">
        <f t="shared" si="113"/>
        <v>0</v>
      </c>
      <c r="JNN62" s="754">
        <f t="shared" si="113"/>
        <v>0</v>
      </c>
      <c r="JNO62" s="754">
        <f t="shared" si="113"/>
        <v>0</v>
      </c>
      <c r="JNP62" s="754">
        <f t="shared" si="113"/>
        <v>0</v>
      </c>
      <c r="JNQ62" s="754">
        <f t="shared" si="113"/>
        <v>0</v>
      </c>
      <c r="JNR62" s="754">
        <f t="shared" si="113"/>
        <v>0</v>
      </c>
      <c r="JNS62" s="754">
        <f t="shared" si="113"/>
        <v>0</v>
      </c>
      <c r="JNT62" s="754">
        <f t="shared" si="113"/>
        <v>0</v>
      </c>
      <c r="JNU62" s="754">
        <f t="shared" si="113"/>
        <v>0</v>
      </c>
      <c r="JNV62" s="754">
        <f t="shared" si="113"/>
        <v>0</v>
      </c>
      <c r="JNW62" s="754">
        <f t="shared" si="113"/>
        <v>0</v>
      </c>
      <c r="JNX62" s="754">
        <f t="shared" si="113"/>
        <v>0</v>
      </c>
      <c r="JNY62" s="754">
        <f t="shared" si="113"/>
        <v>0</v>
      </c>
      <c r="JNZ62" s="754">
        <f t="shared" si="113"/>
        <v>0</v>
      </c>
      <c r="JOA62" s="754">
        <f t="shared" si="113"/>
        <v>0</v>
      </c>
      <c r="JOB62" s="754">
        <f t="shared" si="113"/>
        <v>0</v>
      </c>
      <c r="JOC62" s="754">
        <f t="shared" si="113"/>
        <v>0</v>
      </c>
      <c r="JOD62" s="754">
        <f t="shared" si="113"/>
        <v>0</v>
      </c>
      <c r="JOE62" s="754">
        <f t="shared" si="113"/>
        <v>0</v>
      </c>
      <c r="JOF62" s="754">
        <f t="shared" si="113"/>
        <v>0</v>
      </c>
      <c r="JOG62" s="754">
        <f t="shared" si="113"/>
        <v>0</v>
      </c>
      <c r="JOH62" s="754">
        <f t="shared" si="113"/>
        <v>0</v>
      </c>
      <c r="JOI62" s="754">
        <f t="shared" si="113"/>
        <v>0</v>
      </c>
      <c r="JOJ62" s="754">
        <f t="shared" si="113"/>
        <v>0</v>
      </c>
      <c r="JOK62" s="754">
        <f t="shared" si="113"/>
        <v>0</v>
      </c>
      <c r="JOL62" s="754">
        <f t="shared" si="113"/>
        <v>0</v>
      </c>
      <c r="JOM62" s="754">
        <f t="shared" si="113"/>
        <v>0</v>
      </c>
      <c r="JON62" s="754">
        <f t="shared" si="113"/>
        <v>0</v>
      </c>
      <c r="JOO62" s="754">
        <f t="shared" si="113"/>
        <v>0</v>
      </c>
      <c r="JOP62" s="754">
        <f t="shared" si="113"/>
        <v>0</v>
      </c>
      <c r="JOQ62" s="754">
        <f t="shared" si="113"/>
        <v>0</v>
      </c>
      <c r="JOR62" s="754">
        <f t="shared" si="113"/>
        <v>0</v>
      </c>
      <c r="JOS62" s="754">
        <f t="shared" si="113"/>
        <v>0</v>
      </c>
      <c r="JOT62" s="754">
        <f t="shared" si="113"/>
        <v>0</v>
      </c>
      <c r="JOU62" s="754">
        <f t="shared" si="113"/>
        <v>0</v>
      </c>
      <c r="JOV62" s="754">
        <f t="shared" si="113"/>
        <v>0</v>
      </c>
      <c r="JOW62" s="754">
        <f t="shared" si="113"/>
        <v>0</v>
      </c>
      <c r="JOX62" s="754">
        <f t="shared" si="113"/>
        <v>0</v>
      </c>
      <c r="JOY62" s="754">
        <f t="shared" si="113"/>
        <v>0</v>
      </c>
      <c r="JOZ62" s="754">
        <f t="shared" si="113"/>
        <v>0</v>
      </c>
      <c r="JPA62" s="754">
        <f t="shared" si="113"/>
        <v>0</v>
      </c>
      <c r="JPB62" s="754">
        <f t="shared" si="113"/>
        <v>0</v>
      </c>
      <c r="JPC62" s="754">
        <f t="shared" si="113"/>
        <v>0</v>
      </c>
      <c r="JPD62" s="754">
        <f t="shared" si="113"/>
        <v>0</v>
      </c>
      <c r="JPE62" s="754">
        <f t="shared" si="113"/>
        <v>0</v>
      </c>
      <c r="JPF62" s="754">
        <f t="shared" si="113"/>
        <v>0</v>
      </c>
      <c r="JPG62" s="754">
        <f t="shared" si="113"/>
        <v>0</v>
      </c>
      <c r="JPH62" s="754">
        <f t="shared" si="113"/>
        <v>0</v>
      </c>
      <c r="JPI62" s="754">
        <f t="shared" si="113"/>
        <v>0</v>
      </c>
      <c r="JPJ62" s="754">
        <f t="shared" si="113"/>
        <v>0</v>
      </c>
      <c r="JPK62" s="754">
        <f t="shared" si="113"/>
        <v>0</v>
      </c>
      <c r="JPL62" s="754">
        <f t="shared" ref="JPL62:JRW62" si="114">JPL60*$C$62</f>
        <v>0</v>
      </c>
      <c r="JPM62" s="754">
        <f t="shared" si="114"/>
        <v>0</v>
      </c>
      <c r="JPN62" s="754">
        <f t="shared" si="114"/>
        <v>0</v>
      </c>
      <c r="JPO62" s="754">
        <f t="shared" si="114"/>
        <v>0</v>
      </c>
      <c r="JPP62" s="754">
        <f t="shared" si="114"/>
        <v>0</v>
      </c>
      <c r="JPQ62" s="754">
        <f t="shared" si="114"/>
        <v>0</v>
      </c>
      <c r="JPR62" s="754">
        <f t="shared" si="114"/>
        <v>0</v>
      </c>
      <c r="JPS62" s="754">
        <f t="shared" si="114"/>
        <v>0</v>
      </c>
      <c r="JPT62" s="754">
        <f t="shared" si="114"/>
        <v>0</v>
      </c>
      <c r="JPU62" s="754">
        <f t="shared" si="114"/>
        <v>0</v>
      </c>
      <c r="JPV62" s="754">
        <f t="shared" si="114"/>
        <v>0</v>
      </c>
      <c r="JPW62" s="754">
        <f t="shared" si="114"/>
        <v>0</v>
      </c>
      <c r="JPX62" s="754">
        <f t="shared" si="114"/>
        <v>0</v>
      </c>
      <c r="JPY62" s="754">
        <f t="shared" si="114"/>
        <v>0</v>
      </c>
      <c r="JPZ62" s="754">
        <f t="shared" si="114"/>
        <v>0</v>
      </c>
      <c r="JQA62" s="754">
        <f t="shared" si="114"/>
        <v>0</v>
      </c>
      <c r="JQB62" s="754">
        <f t="shared" si="114"/>
        <v>0</v>
      </c>
      <c r="JQC62" s="754">
        <f t="shared" si="114"/>
        <v>0</v>
      </c>
      <c r="JQD62" s="754">
        <f t="shared" si="114"/>
        <v>0</v>
      </c>
      <c r="JQE62" s="754">
        <f t="shared" si="114"/>
        <v>0</v>
      </c>
      <c r="JQF62" s="754">
        <f t="shared" si="114"/>
        <v>0</v>
      </c>
      <c r="JQG62" s="754">
        <f t="shared" si="114"/>
        <v>0</v>
      </c>
      <c r="JQH62" s="754">
        <f t="shared" si="114"/>
        <v>0</v>
      </c>
      <c r="JQI62" s="754">
        <f t="shared" si="114"/>
        <v>0</v>
      </c>
      <c r="JQJ62" s="754">
        <f t="shared" si="114"/>
        <v>0</v>
      </c>
      <c r="JQK62" s="754">
        <f t="shared" si="114"/>
        <v>0</v>
      </c>
      <c r="JQL62" s="754">
        <f t="shared" si="114"/>
        <v>0</v>
      </c>
      <c r="JQM62" s="754">
        <f t="shared" si="114"/>
        <v>0</v>
      </c>
      <c r="JQN62" s="754">
        <f t="shared" si="114"/>
        <v>0</v>
      </c>
      <c r="JQO62" s="754">
        <f t="shared" si="114"/>
        <v>0</v>
      </c>
      <c r="JQP62" s="754">
        <f t="shared" si="114"/>
        <v>0</v>
      </c>
      <c r="JQQ62" s="754">
        <f t="shared" si="114"/>
        <v>0</v>
      </c>
      <c r="JQR62" s="754">
        <f t="shared" si="114"/>
        <v>0</v>
      </c>
      <c r="JQS62" s="754">
        <f t="shared" si="114"/>
        <v>0</v>
      </c>
      <c r="JQT62" s="754">
        <f t="shared" si="114"/>
        <v>0</v>
      </c>
      <c r="JQU62" s="754">
        <f t="shared" si="114"/>
        <v>0</v>
      </c>
      <c r="JQV62" s="754">
        <f t="shared" si="114"/>
        <v>0</v>
      </c>
      <c r="JQW62" s="754">
        <f t="shared" si="114"/>
        <v>0</v>
      </c>
      <c r="JQX62" s="754">
        <f t="shared" si="114"/>
        <v>0</v>
      </c>
      <c r="JQY62" s="754">
        <f t="shared" si="114"/>
        <v>0</v>
      </c>
      <c r="JQZ62" s="754">
        <f t="shared" si="114"/>
        <v>0</v>
      </c>
      <c r="JRA62" s="754">
        <f t="shared" si="114"/>
        <v>0</v>
      </c>
      <c r="JRB62" s="754">
        <f t="shared" si="114"/>
        <v>0</v>
      </c>
      <c r="JRC62" s="754">
        <f t="shared" si="114"/>
        <v>0</v>
      </c>
      <c r="JRD62" s="754">
        <f t="shared" si="114"/>
        <v>0</v>
      </c>
      <c r="JRE62" s="754">
        <f t="shared" si="114"/>
        <v>0</v>
      </c>
      <c r="JRF62" s="754">
        <f t="shared" si="114"/>
        <v>0</v>
      </c>
      <c r="JRG62" s="754">
        <f t="shared" si="114"/>
        <v>0</v>
      </c>
      <c r="JRH62" s="754">
        <f t="shared" si="114"/>
        <v>0</v>
      </c>
      <c r="JRI62" s="754">
        <f t="shared" si="114"/>
        <v>0</v>
      </c>
      <c r="JRJ62" s="754">
        <f t="shared" si="114"/>
        <v>0</v>
      </c>
      <c r="JRK62" s="754">
        <f t="shared" si="114"/>
        <v>0</v>
      </c>
      <c r="JRL62" s="754">
        <f t="shared" si="114"/>
        <v>0</v>
      </c>
      <c r="JRM62" s="754">
        <f t="shared" si="114"/>
        <v>0</v>
      </c>
      <c r="JRN62" s="754">
        <f t="shared" si="114"/>
        <v>0</v>
      </c>
      <c r="JRO62" s="754">
        <f t="shared" si="114"/>
        <v>0</v>
      </c>
      <c r="JRP62" s="754">
        <f t="shared" si="114"/>
        <v>0</v>
      </c>
      <c r="JRQ62" s="754">
        <f t="shared" si="114"/>
        <v>0</v>
      </c>
      <c r="JRR62" s="754">
        <f t="shared" si="114"/>
        <v>0</v>
      </c>
      <c r="JRS62" s="754">
        <f t="shared" si="114"/>
        <v>0</v>
      </c>
      <c r="JRT62" s="754">
        <f t="shared" si="114"/>
        <v>0</v>
      </c>
      <c r="JRU62" s="754">
        <f t="shared" si="114"/>
        <v>0</v>
      </c>
      <c r="JRV62" s="754">
        <f t="shared" si="114"/>
        <v>0</v>
      </c>
      <c r="JRW62" s="754">
        <f t="shared" si="114"/>
        <v>0</v>
      </c>
      <c r="JRX62" s="754">
        <f t="shared" ref="JRX62:JUI62" si="115">JRX60*$C$62</f>
        <v>0</v>
      </c>
      <c r="JRY62" s="754">
        <f t="shared" si="115"/>
        <v>0</v>
      </c>
      <c r="JRZ62" s="754">
        <f t="shared" si="115"/>
        <v>0</v>
      </c>
      <c r="JSA62" s="754">
        <f t="shared" si="115"/>
        <v>0</v>
      </c>
      <c r="JSB62" s="754">
        <f t="shared" si="115"/>
        <v>0</v>
      </c>
      <c r="JSC62" s="754">
        <f t="shared" si="115"/>
        <v>0</v>
      </c>
      <c r="JSD62" s="754">
        <f t="shared" si="115"/>
        <v>0</v>
      </c>
      <c r="JSE62" s="754">
        <f t="shared" si="115"/>
        <v>0</v>
      </c>
      <c r="JSF62" s="754">
        <f t="shared" si="115"/>
        <v>0</v>
      </c>
      <c r="JSG62" s="754">
        <f t="shared" si="115"/>
        <v>0</v>
      </c>
      <c r="JSH62" s="754">
        <f t="shared" si="115"/>
        <v>0</v>
      </c>
      <c r="JSI62" s="754">
        <f t="shared" si="115"/>
        <v>0</v>
      </c>
      <c r="JSJ62" s="754">
        <f t="shared" si="115"/>
        <v>0</v>
      </c>
      <c r="JSK62" s="754">
        <f t="shared" si="115"/>
        <v>0</v>
      </c>
      <c r="JSL62" s="754">
        <f t="shared" si="115"/>
        <v>0</v>
      </c>
      <c r="JSM62" s="754">
        <f t="shared" si="115"/>
        <v>0</v>
      </c>
      <c r="JSN62" s="754">
        <f t="shared" si="115"/>
        <v>0</v>
      </c>
      <c r="JSO62" s="754">
        <f t="shared" si="115"/>
        <v>0</v>
      </c>
      <c r="JSP62" s="754">
        <f t="shared" si="115"/>
        <v>0</v>
      </c>
      <c r="JSQ62" s="754">
        <f t="shared" si="115"/>
        <v>0</v>
      </c>
      <c r="JSR62" s="754">
        <f t="shared" si="115"/>
        <v>0</v>
      </c>
      <c r="JSS62" s="754">
        <f t="shared" si="115"/>
        <v>0</v>
      </c>
      <c r="JST62" s="754">
        <f t="shared" si="115"/>
        <v>0</v>
      </c>
      <c r="JSU62" s="754">
        <f t="shared" si="115"/>
        <v>0</v>
      </c>
      <c r="JSV62" s="754">
        <f t="shared" si="115"/>
        <v>0</v>
      </c>
      <c r="JSW62" s="754">
        <f t="shared" si="115"/>
        <v>0</v>
      </c>
      <c r="JSX62" s="754">
        <f t="shared" si="115"/>
        <v>0</v>
      </c>
      <c r="JSY62" s="754">
        <f t="shared" si="115"/>
        <v>0</v>
      </c>
      <c r="JSZ62" s="754">
        <f t="shared" si="115"/>
        <v>0</v>
      </c>
      <c r="JTA62" s="754">
        <f t="shared" si="115"/>
        <v>0</v>
      </c>
      <c r="JTB62" s="754">
        <f t="shared" si="115"/>
        <v>0</v>
      </c>
      <c r="JTC62" s="754">
        <f t="shared" si="115"/>
        <v>0</v>
      </c>
      <c r="JTD62" s="754">
        <f t="shared" si="115"/>
        <v>0</v>
      </c>
      <c r="JTE62" s="754">
        <f t="shared" si="115"/>
        <v>0</v>
      </c>
      <c r="JTF62" s="754">
        <f t="shared" si="115"/>
        <v>0</v>
      </c>
      <c r="JTG62" s="754">
        <f t="shared" si="115"/>
        <v>0</v>
      </c>
      <c r="JTH62" s="754">
        <f t="shared" si="115"/>
        <v>0</v>
      </c>
      <c r="JTI62" s="754">
        <f t="shared" si="115"/>
        <v>0</v>
      </c>
      <c r="JTJ62" s="754">
        <f t="shared" si="115"/>
        <v>0</v>
      </c>
      <c r="JTK62" s="754">
        <f t="shared" si="115"/>
        <v>0</v>
      </c>
      <c r="JTL62" s="754">
        <f t="shared" si="115"/>
        <v>0</v>
      </c>
      <c r="JTM62" s="754">
        <f t="shared" si="115"/>
        <v>0</v>
      </c>
      <c r="JTN62" s="754">
        <f t="shared" si="115"/>
        <v>0</v>
      </c>
      <c r="JTO62" s="754">
        <f t="shared" si="115"/>
        <v>0</v>
      </c>
      <c r="JTP62" s="754">
        <f t="shared" si="115"/>
        <v>0</v>
      </c>
      <c r="JTQ62" s="754">
        <f t="shared" si="115"/>
        <v>0</v>
      </c>
      <c r="JTR62" s="754">
        <f t="shared" si="115"/>
        <v>0</v>
      </c>
      <c r="JTS62" s="754">
        <f t="shared" si="115"/>
        <v>0</v>
      </c>
      <c r="JTT62" s="754">
        <f t="shared" si="115"/>
        <v>0</v>
      </c>
      <c r="JTU62" s="754">
        <f t="shared" si="115"/>
        <v>0</v>
      </c>
      <c r="JTV62" s="754">
        <f t="shared" si="115"/>
        <v>0</v>
      </c>
      <c r="JTW62" s="754">
        <f t="shared" si="115"/>
        <v>0</v>
      </c>
      <c r="JTX62" s="754">
        <f t="shared" si="115"/>
        <v>0</v>
      </c>
      <c r="JTY62" s="754">
        <f t="shared" si="115"/>
        <v>0</v>
      </c>
      <c r="JTZ62" s="754">
        <f t="shared" si="115"/>
        <v>0</v>
      </c>
      <c r="JUA62" s="754">
        <f t="shared" si="115"/>
        <v>0</v>
      </c>
      <c r="JUB62" s="754">
        <f t="shared" si="115"/>
        <v>0</v>
      </c>
      <c r="JUC62" s="754">
        <f t="shared" si="115"/>
        <v>0</v>
      </c>
      <c r="JUD62" s="754">
        <f t="shared" si="115"/>
        <v>0</v>
      </c>
      <c r="JUE62" s="754">
        <f t="shared" si="115"/>
        <v>0</v>
      </c>
      <c r="JUF62" s="754">
        <f t="shared" si="115"/>
        <v>0</v>
      </c>
      <c r="JUG62" s="754">
        <f t="shared" si="115"/>
        <v>0</v>
      </c>
      <c r="JUH62" s="754">
        <f t="shared" si="115"/>
        <v>0</v>
      </c>
      <c r="JUI62" s="754">
        <f t="shared" si="115"/>
        <v>0</v>
      </c>
      <c r="JUJ62" s="754">
        <f t="shared" ref="JUJ62:JWU62" si="116">JUJ60*$C$62</f>
        <v>0</v>
      </c>
      <c r="JUK62" s="754">
        <f t="shared" si="116"/>
        <v>0</v>
      </c>
      <c r="JUL62" s="754">
        <f t="shared" si="116"/>
        <v>0</v>
      </c>
      <c r="JUM62" s="754">
        <f t="shared" si="116"/>
        <v>0</v>
      </c>
      <c r="JUN62" s="754">
        <f t="shared" si="116"/>
        <v>0</v>
      </c>
      <c r="JUO62" s="754">
        <f t="shared" si="116"/>
        <v>0</v>
      </c>
      <c r="JUP62" s="754">
        <f t="shared" si="116"/>
        <v>0</v>
      </c>
      <c r="JUQ62" s="754">
        <f t="shared" si="116"/>
        <v>0</v>
      </c>
      <c r="JUR62" s="754">
        <f t="shared" si="116"/>
        <v>0</v>
      </c>
      <c r="JUS62" s="754">
        <f t="shared" si="116"/>
        <v>0</v>
      </c>
      <c r="JUT62" s="754">
        <f t="shared" si="116"/>
        <v>0</v>
      </c>
      <c r="JUU62" s="754">
        <f t="shared" si="116"/>
        <v>0</v>
      </c>
      <c r="JUV62" s="754">
        <f t="shared" si="116"/>
        <v>0</v>
      </c>
      <c r="JUW62" s="754">
        <f t="shared" si="116"/>
        <v>0</v>
      </c>
      <c r="JUX62" s="754">
        <f t="shared" si="116"/>
        <v>0</v>
      </c>
      <c r="JUY62" s="754">
        <f t="shared" si="116"/>
        <v>0</v>
      </c>
      <c r="JUZ62" s="754">
        <f t="shared" si="116"/>
        <v>0</v>
      </c>
      <c r="JVA62" s="754">
        <f t="shared" si="116"/>
        <v>0</v>
      </c>
      <c r="JVB62" s="754">
        <f t="shared" si="116"/>
        <v>0</v>
      </c>
      <c r="JVC62" s="754">
        <f t="shared" si="116"/>
        <v>0</v>
      </c>
      <c r="JVD62" s="754">
        <f t="shared" si="116"/>
        <v>0</v>
      </c>
      <c r="JVE62" s="754">
        <f t="shared" si="116"/>
        <v>0</v>
      </c>
      <c r="JVF62" s="754">
        <f t="shared" si="116"/>
        <v>0</v>
      </c>
      <c r="JVG62" s="754">
        <f t="shared" si="116"/>
        <v>0</v>
      </c>
      <c r="JVH62" s="754">
        <f t="shared" si="116"/>
        <v>0</v>
      </c>
      <c r="JVI62" s="754">
        <f t="shared" si="116"/>
        <v>0</v>
      </c>
      <c r="JVJ62" s="754">
        <f t="shared" si="116"/>
        <v>0</v>
      </c>
      <c r="JVK62" s="754">
        <f t="shared" si="116"/>
        <v>0</v>
      </c>
      <c r="JVL62" s="754">
        <f t="shared" si="116"/>
        <v>0</v>
      </c>
      <c r="JVM62" s="754">
        <f t="shared" si="116"/>
        <v>0</v>
      </c>
      <c r="JVN62" s="754">
        <f t="shared" si="116"/>
        <v>0</v>
      </c>
      <c r="JVO62" s="754">
        <f t="shared" si="116"/>
        <v>0</v>
      </c>
      <c r="JVP62" s="754">
        <f t="shared" si="116"/>
        <v>0</v>
      </c>
      <c r="JVQ62" s="754">
        <f t="shared" si="116"/>
        <v>0</v>
      </c>
      <c r="JVR62" s="754">
        <f t="shared" si="116"/>
        <v>0</v>
      </c>
      <c r="JVS62" s="754">
        <f t="shared" si="116"/>
        <v>0</v>
      </c>
      <c r="JVT62" s="754">
        <f t="shared" si="116"/>
        <v>0</v>
      </c>
      <c r="JVU62" s="754">
        <f t="shared" si="116"/>
        <v>0</v>
      </c>
      <c r="JVV62" s="754">
        <f t="shared" si="116"/>
        <v>0</v>
      </c>
      <c r="JVW62" s="754">
        <f t="shared" si="116"/>
        <v>0</v>
      </c>
      <c r="JVX62" s="754">
        <f t="shared" si="116"/>
        <v>0</v>
      </c>
      <c r="JVY62" s="754">
        <f t="shared" si="116"/>
        <v>0</v>
      </c>
      <c r="JVZ62" s="754">
        <f t="shared" si="116"/>
        <v>0</v>
      </c>
      <c r="JWA62" s="754">
        <f t="shared" si="116"/>
        <v>0</v>
      </c>
      <c r="JWB62" s="754">
        <f t="shared" si="116"/>
        <v>0</v>
      </c>
      <c r="JWC62" s="754">
        <f t="shared" si="116"/>
        <v>0</v>
      </c>
      <c r="JWD62" s="754">
        <f t="shared" si="116"/>
        <v>0</v>
      </c>
      <c r="JWE62" s="754">
        <f t="shared" si="116"/>
        <v>0</v>
      </c>
      <c r="JWF62" s="754">
        <f t="shared" si="116"/>
        <v>0</v>
      </c>
      <c r="JWG62" s="754">
        <f t="shared" si="116"/>
        <v>0</v>
      </c>
      <c r="JWH62" s="754">
        <f t="shared" si="116"/>
        <v>0</v>
      </c>
      <c r="JWI62" s="754">
        <f t="shared" si="116"/>
        <v>0</v>
      </c>
      <c r="JWJ62" s="754">
        <f t="shared" si="116"/>
        <v>0</v>
      </c>
      <c r="JWK62" s="754">
        <f t="shared" si="116"/>
        <v>0</v>
      </c>
      <c r="JWL62" s="754">
        <f t="shared" si="116"/>
        <v>0</v>
      </c>
      <c r="JWM62" s="754">
        <f t="shared" si="116"/>
        <v>0</v>
      </c>
      <c r="JWN62" s="754">
        <f t="shared" si="116"/>
        <v>0</v>
      </c>
      <c r="JWO62" s="754">
        <f t="shared" si="116"/>
        <v>0</v>
      </c>
      <c r="JWP62" s="754">
        <f t="shared" si="116"/>
        <v>0</v>
      </c>
      <c r="JWQ62" s="754">
        <f t="shared" si="116"/>
        <v>0</v>
      </c>
      <c r="JWR62" s="754">
        <f t="shared" si="116"/>
        <v>0</v>
      </c>
      <c r="JWS62" s="754">
        <f t="shared" si="116"/>
        <v>0</v>
      </c>
      <c r="JWT62" s="754">
        <f t="shared" si="116"/>
        <v>0</v>
      </c>
      <c r="JWU62" s="754">
        <f t="shared" si="116"/>
        <v>0</v>
      </c>
      <c r="JWV62" s="754">
        <f t="shared" ref="JWV62:JZG62" si="117">JWV60*$C$62</f>
        <v>0</v>
      </c>
      <c r="JWW62" s="754">
        <f t="shared" si="117"/>
        <v>0</v>
      </c>
      <c r="JWX62" s="754">
        <f t="shared" si="117"/>
        <v>0</v>
      </c>
      <c r="JWY62" s="754">
        <f t="shared" si="117"/>
        <v>0</v>
      </c>
      <c r="JWZ62" s="754">
        <f t="shared" si="117"/>
        <v>0</v>
      </c>
      <c r="JXA62" s="754">
        <f t="shared" si="117"/>
        <v>0</v>
      </c>
      <c r="JXB62" s="754">
        <f t="shared" si="117"/>
        <v>0</v>
      </c>
      <c r="JXC62" s="754">
        <f t="shared" si="117"/>
        <v>0</v>
      </c>
      <c r="JXD62" s="754">
        <f t="shared" si="117"/>
        <v>0</v>
      </c>
      <c r="JXE62" s="754">
        <f t="shared" si="117"/>
        <v>0</v>
      </c>
      <c r="JXF62" s="754">
        <f t="shared" si="117"/>
        <v>0</v>
      </c>
      <c r="JXG62" s="754">
        <f t="shared" si="117"/>
        <v>0</v>
      </c>
      <c r="JXH62" s="754">
        <f t="shared" si="117"/>
        <v>0</v>
      </c>
      <c r="JXI62" s="754">
        <f t="shared" si="117"/>
        <v>0</v>
      </c>
      <c r="JXJ62" s="754">
        <f t="shared" si="117"/>
        <v>0</v>
      </c>
      <c r="JXK62" s="754">
        <f t="shared" si="117"/>
        <v>0</v>
      </c>
      <c r="JXL62" s="754">
        <f t="shared" si="117"/>
        <v>0</v>
      </c>
      <c r="JXM62" s="754">
        <f t="shared" si="117"/>
        <v>0</v>
      </c>
      <c r="JXN62" s="754">
        <f t="shared" si="117"/>
        <v>0</v>
      </c>
      <c r="JXO62" s="754">
        <f t="shared" si="117"/>
        <v>0</v>
      </c>
      <c r="JXP62" s="754">
        <f t="shared" si="117"/>
        <v>0</v>
      </c>
      <c r="JXQ62" s="754">
        <f t="shared" si="117"/>
        <v>0</v>
      </c>
      <c r="JXR62" s="754">
        <f t="shared" si="117"/>
        <v>0</v>
      </c>
      <c r="JXS62" s="754">
        <f t="shared" si="117"/>
        <v>0</v>
      </c>
      <c r="JXT62" s="754">
        <f t="shared" si="117"/>
        <v>0</v>
      </c>
      <c r="JXU62" s="754">
        <f t="shared" si="117"/>
        <v>0</v>
      </c>
      <c r="JXV62" s="754">
        <f t="shared" si="117"/>
        <v>0</v>
      </c>
      <c r="JXW62" s="754">
        <f t="shared" si="117"/>
        <v>0</v>
      </c>
      <c r="JXX62" s="754">
        <f t="shared" si="117"/>
        <v>0</v>
      </c>
      <c r="JXY62" s="754">
        <f t="shared" si="117"/>
        <v>0</v>
      </c>
      <c r="JXZ62" s="754">
        <f t="shared" si="117"/>
        <v>0</v>
      </c>
      <c r="JYA62" s="754">
        <f t="shared" si="117"/>
        <v>0</v>
      </c>
      <c r="JYB62" s="754">
        <f t="shared" si="117"/>
        <v>0</v>
      </c>
      <c r="JYC62" s="754">
        <f t="shared" si="117"/>
        <v>0</v>
      </c>
      <c r="JYD62" s="754">
        <f t="shared" si="117"/>
        <v>0</v>
      </c>
      <c r="JYE62" s="754">
        <f t="shared" si="117"/>
        <v>0</v>
      </c>
      <c r="JYF62" s="754">
        <f t="shared" si="117"/>
        <v>0</v>
      </c>
      <c r="JYG62" s="754">
        <f t="shared" si="117"/>
        <v>0</v>
      </c>
      <c r="JYH62" s="754">
        <f t="shared" si="117"/>
        <v>0</v>
      </c>
      <c r="JYI62" s="754">
        <f t="shared" si="117"/>
        <v>0</v>
      </c>
      <c r="JYJ62" s="754">
        <f t="shared" si="117"/>
        <v>0</v>
      </c>
      <c r="JYK62" s="754">
        <f t="shared" si="117"/>
        <v>0</v>
      </c>
      <c r="JYL62" s="754">
        <f t="shared" si="117"/>
        <v>0</v>
      </c>
      <c r="JYM62" s="754">
        <f t="shared" si="117"/>
        <v>0</v>
      </c>
      <c r="JYN62" s="754">
        <f t="shared" si="117"/>
        <v>0</v>
      </c>
      <c r="JYO62" s="754">
        <f t="shared" si="117"/>
        <v>0</v>
      </c>
      <c r="JYP62" s="754">
        <f t="shared" si="117"/>
        <v>0</v>
      </c>
      <c r="JYQ62" s="754">
        <f t="shared" si="117"/>
        <v>0</v>
      </c>
      <c r="JYR62" s="754">
        <f t="shared" si="117"/>
        <v>0</v>
      </c>
      <c r="JYS62" s="754">
        <f t="shared" si="117"/>
        <v>0</v>
      </c>
      <c r="JYT62" s="754">
        <f t="shared" si="117"/>
        <v>0</v>
      </c>
      <c r="JYU62" s="754">
        <f t="shared" si="117"/>
        <v>0</v>
      </c>
      <c r="JYV62" s="754">
        <f t="shared" si="117"/>
        <v>0</v>
      </c>
      <c r="JYW62" s="754">
        <f t="shared" si="117"/>
        <v>0</v>
      </c>
      <c r="JYX62" s="754">
        <f t="shared" si="117"/>
        <v>0</v>
      </c>
      <c r="JYY62" s="754">
        <f t="shared" si="117"/>
        <v>0</v>
      </c>
      <c r="JYZ62" s="754">
        <f t="shared" si="117"/>
        <v>0</v>
      </c>
      <c r="JZA62" s="754">
        <f t="shared" si="117"/>
        <v>0</v>
      </c>
      <c r="JZB62" s="754">
        <f t="shared" si="117"/>
        <v>0</v>
      </c>
      <c r="JZC62" s="754">
        <f t="shared" si="117"/>
        <v>0</v>
      </c>
      <c r="JZD62" s="754">
        <f t="shared" si="117"/>
        <v>0</v>
      </c>
      <c r="JZE62" s="754">
        <f t="shared" si="117"/>
        <v>0</v>
      </c>
      <c r="JZF62" s="754">
        <f t="shared" si="117"/>
        <v>0</v>
      </c>
      <c r="JZG62" s="754">
        <f t="shared" si="117"/>
        <v>0</v>
      </c>
      <c r="JZH62" s="754">
        <f t="shared" ref="JZH62:KBS62" si="118">JZH60*$C$62</f>
        <v>0</v>
      </c>
      <c r="JZI62" s="754">
        <f t="shared" si="118"/>
        <v>0</v>
      </c>
      <c r="JZJ62" s="754">
        <f t="shared" si="118"/>
        <v>0</v>
      </c>
      <c r="JZK62" s="754">
        <f t="shared" si="118"/>
        <v>0</v>
      </c>
      <c r="JZL62" s="754">
        <f t="shared" si="118"/>
        <v>0</v>
      </c>
      <c r="JZM62" s="754">
        <f t="shared" si="118"/>
        <v>0</v>
      </c>
      <c r="JZN62" s="754">
        <f t="shared" si="118"/>
        <v>0</v>
      </c>
      <c r="JZO62" s="754">
        <f t="shared" si="118"/>
        <v>0</v>
      </c>
      <c r="JZP62" s="754">
        <f t="shared" si="118"/>
        <v>0</v>
      </c>
      <c r="JZQ62" s="754">
        <f t="shared" si="118"/>
        <v>0</v>
      </c>
      <c r="JZR62" s="754">
        <f t="shared" si="118"/>
        <v>0</v>
      </c>
      <c r="JZS62" s="754">
        <f t="shared" si="118"/>
        <v>0</v>
      </c>
      <c r="JZT62" s="754">
        <f t="shared" si="118"/>
        <v>0</v>
      </c>
      <c r="JZU62" s="754">
        <f t="shared" si="118"/>
        <v>0</v>
      </c>
      <c r="JZV62" s="754">
        <f t="shared" si="118"/>
        <v>0</v>
      </c>
      <c r="JZW62" s="754">
        <f t="shared" si="118"/>
        <v>0</v>
      </c>
      <c r="JZX62" s="754">
        <f t="shared" si="118"/>
        <v>0</v>
      </c>
      <c r="JZY62" s="754">
        <f t="shared" si="118"/>
        <v>0</v>
      </c>
      <c r="JZZ62" s="754">
        <f t="shared" si="118"/>
        <v>0</v>
      </c>
      <c r="KAA62" s="754">
        <f t="shared" si="118"/>
        <v>0</v>
      </c>
      <c r="KAB62" s="754">
        <f t="shared" si="118"/>
        <v>0</v>
      </c>
      <c r="KAC62" s="754">
        <f t="shared" si="118"/>
        <v>0</v>
      </c>
      <c r="KAD62" s="754">
        <f t="shared" si="118"/>
        <v>0</v>
      </c>
      <c r="KAE62" s="754">
        <f t="shared" si="118"/>
        <v>0</v>
      </c>
      <c r="KAF62" s="754">
        <f t="shared" si="118"/>
        <v>0</v>
      </c>
      <c r="KAG62" s="754">
        <f t="shared" si="118"/>
        <v>0</v>
      </c>
      <c r="KAH62" s="754">
        <f t="shared" si="118"/>
        <v>0</v>
      </c>
      <c r="KAI62" s="754">
        <f t="shared" si="118"/>
        <v>0</v>
      </c>
      <c r="KAJ62" s="754">
        <f t="shared" si="118"/>
        <v>0</v>
      </c>
      <c r="KAK62" s="754">
        <f t="shared" si="118"/>
        <v>0</v>
      </c>
      <c r="KAL62" s="754">
        <f t="shared" si="118"/>
        <v>0</v>
      </c>
      <c r="KAM62" s="754">
        <f t="shared" si="118"/>
        <v>0</v>
      </c>
      <c r="KAN62" s="754">
        <f t="shared" si="118"/>
        <v>0</v>
      </c>
      <c r="KAO62" s="754">
        <f t="shared" si="118"/>
        <v>0</v>
      </c>
      <c r="KAP62" s="754">
        <f t="shared" si="118"/>
        <v>0</v>
      </c>
      <c r="KAQ62" s="754">
        <f t="shared" si="118"/>
        <v>0</v>
      </c>
      <c r="KAR62" s="754">
        <f t="shared" si="118"/>
        <v>0</v>
      </c>
      <c r="KAS62" s="754">
        <f t="shared" si="118"/>
        <v>0</v>
      </c>
      <c r="KAT62" s="754">
        <f t="shared" si="118"/>
        <v>0</v>
      </c>
      <c r="KAU62" s="754">
        <f t="shared" si="118"/>
        <v>0</v>
      </c>
      <c r="KAV62" s="754">
        <f t="shared" si="118"/>
        <v>0</v>
      </c>
      <c r="KAW62" s="754">
        <f t="shared" si="118"/>
        <v>0</v>
      </c>
      <c r="KAX62" s="754">
        <f t="shared" si="118"/>
        <v>0</v>
      </c>
      <c r="KAY62" s="754">
        <f t="shared" si="118"/>
        <v>0</v>
      </c>
      <c r="KAZ62" s="754">
        <f t="shared" si="118"/>
        <v>0</v>
      </c>
      <c r="KBA62" s="754">
        <f t="shared" si="118"/>
        <v>0</v>
      </c>
      <c r="KBB62" s="754">
        <f t="shared" si="118"/>
        <v>0</v>
      </c>
      <c r="KBC62" s="754">
        <f t="shared" si="118"/>
        <v>0</v>
      </c>
      <c r="KBD62" s="754">
        <f t="shared" si="118"/>
        <v>0</v>
      </c>
      <c r="KBE62" s="754">
        <f t="shared" si="118"/>
        <v>0</v>
      </c>
      <c r="KBF62" s="754">
        <f t="shared" si="118"/>
        <v>0</v>
      </c>
      <c r="KBG62" s="754">
        <f t="shared" si="118"/>
        <v>0</v>
      </c>
      <c r="KBH62" s="754">
        <f t="shared" si="118"/>
        <v>0</v>
      </c>
      <c r="KBI62" s="754">
        <f t="shared" si="118"/>
        <v>0</v>
      </c>
      <c r="KBJ62" s="754">
        <f t="shared" si="118"/>
        <v>0</v>
      </c>
      <c r="KBK62" s="754">
        <f t="shared" si="118"/>
        <v>0</v>
      </c>
      <c r="KBL62" s="754">
        <f t="shared" si="118"/>
        <v>0</v>
      </c>
      <c r="KBM62" s="754">
        <f t="shared" si="118"/>
        <v>0</v>
      </c>
      <c r="KBN62" s="754">
        <f t="shared" si="118"/>
        <v>0</v>
      </c>
      <c r="KBO62" s="754">
        <f t="shared" si="118"/>
        <v>0</v>
      </c>
      <c r="KBP62" s="754">
        <f t="shared" si="118"/>
        <v>0</v>
      </c>
      <c r="KBQ62" s="754">
        <f t="shared" si="118"/>
        <v>0</v>
      </c>
      <c r="KBR62" s="754">
        <f t="shared" si="118"/>
        <v>0</v>
      </c>
      <c r="KBS62" s="754">
        <f t="shared" si="118"/>
        <v>0</v>
      </c>
      <c r="KBT62" s="754">
        <f t="shared" ref="KBT62:KEE62" si="119">KBT60*$C$62</f>
        <v>0</v>
      </c>
      <c r="KBU62" s="754">
        <f t="shared" si="119"/>
        <v>0</v>
      </c>
      <c r="KBV62" s="754">
        <f t="shared" si="119"/>
        <v>0</v>
      </c>
      <c r="KBW62" s="754">
        <f t="shared" si="119"/>
        <v>0</v>
      </c>
      <c r="KBX62" s="754">
        <f t="shared" si="119"/>
        <v>0</v>
      </c>
      <c r="KBY62" s="754">
        <f t="shared" si="119"/>
        <v>0</v>
      </c>
      <c r="KBZ62" s="754">
        <f t="shared" si="119"/>
        <v>0</v>
      </c>
      <c r="KCA62" s="754">
        <f t="shared" si="119"/>
        <v>0</v>
      </c>
      <c r="KCB62" s="754">
        <f t="shared" si="119"/>
        <v>0</v>
      </c>
      <c r="KCC62" s="754">
        <f t="shared" si="119"/>
        <v>0</v>
      </c>
      <c r="KCD62" s="754">
        <f t="shared" si="119"/>
        <v>0</v>
      </c>
      <c r="KCE62" s="754">
        <f t="shared" si="119"/>
        <v>0</v>
      </c>
      <c r="KCF62" s="754">
        <f t="shared" si="119"/>
        <v>0</v>
      </c>
      <c r="KCG62" s="754">
        <f t="shared" si="119"/>
        <v>0</v>
      </c>
      <c r="KCH62" s="754">
        <f t="shared" si="119"/>
        <v>0</v>
      </c>
      <c r="KCI62" s="754">
        <f t="shared" si="119"/>
        <v>0</v>
      </c>
      <c r="KCJ62" s="754">
        <f t="shared" si="119"/>
        <v>0</v>
      </c>
      <c r="KCK62" s="754">
        <f t="shared" si="119"/>
        <v>0</v>
      </c>
      <c r="KCL62" s="754">
        <f t="shared" si="119"/>
        <v>0</v>
      </c>
      <c r="KCM62" s="754">
        <f t="shared" si="119"/>
        <v>0</v>
      </c>
      <c r="KCN62" s="754">
        <f t="shared" si="119"/>
        <v>0</v>
      </c>
      <c r="KCO62" s="754">
        <f t="shared" si="119"/>
        <v>0</v>
      </c>
      <c r="KCP62" s="754">
        <f t="shared" si="119"/>
        <v>0</v>
      </c>
      <c r="KCQ62" s="754">
        <f t="shared" si="119"/>
        <v>0</v>
      </c>
      <c r="KCR62" s="754">
        <f t="shared" si="119"/>
        <v>0</v>
      </c>
      <c r="KCS62" s="754">
        <f t="shared" si="119"/>
        <v>0</v>
      </c>
      <c r="KCT62" s="754">
        <f t="shared" si="119"/>
        <v>0</v>
      </c>
      <c r="KCU62" s="754">
        <f t="shared" si="119"/>
        <v>0</v>
      </c>
      <c r="KCV62" s="754">
        <f t="shared" si="119"/>
        <v>0</v>
      </c>
      <c r="KCW62" s="754">
        <f t="shared" si="119"/>
        <v>0</v>
      </c>
      <c r="KCX62" s="754">
        <f t="shared" si="119"/>
        <v>0</v>
      </c>
      <c r="KCY62" s="754">
        <f t="shared" si="119"/>
        <v>0</v>
      </c>
      <c r="KCZ62" s="754">
        <f t="shared" si="119"/>
        <v>0</v>
      </c>
      <c r="KDA62" s="754">
        <f t="shared" si="119"/>
        <v>0</v>
      </c>
      <c r="KDB62" s="754">
        <f t="shared" si="119"/>
        <v>0</v>
      </c>
      <c r="KDC62" s="754">
        <f t="shared" si="119"/>
        <v>0</v>
      </c>
      <c r="KDD62" s="754">
        <f t="shared" si="119"/>
        <v>0</v>
      </c>
      <c r="KDE62" s="754">
        <f t="shared" si="119"/>
        <v>0</v>
      </c>
      <c r="KDF62" s="754">
        <f t="shared" si="119"/>
        <v>0</v>
      </c>
      <c r="KDG62" s="754">
        <f t="shared" si="119"/>
        <v>0</v>
      </c>
      <c r="KDH62" s="754">
        <f t="shared" si="119"/>
        <v>0</v>
      </c>
      <c r="KDI62" s="754">
        <f t="shared" si="119"/>
        <v>0</v>
      </c>
      <c r="KDJ62" s="754">
        <f t="shared" si="119"/>
        <v>0</v>
      </c>
      <c r="KDK62" s="754">
        <f t="shared" si="119"/>
        <v>0</v>
      </c>
      <c r="KDL62" s="754">
        <f t="shared" si="119"/>
        <v>0</v>
      </c>
      <c r="KDM62" s="754">
        <f t="shared" si="119"/>
        <v>0</v>
      </c>
      <c r="KDN62" s="754">
        <f t="shared" si="119"/>
        <v>0</v>
      </c>
      <c r="KDO62" s="754">
        <f t="shared" si="119"/>
        <v>0</v>
      </c>
      <c r="KDP62" s="754">
        <f t="shared" si="119"/>
        <v>0</v>
      </c>
      <c r="KDQ62" s="754">
        <f t="shared" si="119"/>
        <v>0</v>
      </c>
      <c r="KDR62" s="754">
        <f t="shared" si="119"/>
        <v>0</v>
      </c>
      <c r="KDS62" s="754">
        <f t="shared" si="119"/>
        <v>0</v>
      </c>
      <c r="KDT62" s="754">
        <f t="shared" si="119"/>
        <v>0</v>
      </c>
      <c r="KDU62" s="754">
        <f t="shared" si="119"/>
        <v>0</v>
      </c>
      <c r="KDV62" s="754">
        <f t="shared" si="119"/>
        <v>0</v>
      </c>
      <c r="KDW62" s="754">
        <f t="shared" si="119"/>
        <v>0</v>
      </c>
      <c r="KDX62" s="754">
        <f t="shared" si="119"/>
        <v>0</v>
      </c>
      <c r="KDY62" s="754">
        <f t="shared" si="119"/>
        <v>0</v>
      </c>
      <c r="KDZ62" s="754">
        <f t="shared" si="119"/>
        <v>0</v>
      </c>
      <c r="KEA62" s="754">
        <f t="shared" si="119"/>
        <v>0</v>
      </c>
      <c r="KEB62" s="754">
        <f t="shared" si="119"/>
        <v>0</v>
      </c>
      <c r="KEC62" s="754">
        <f t="shared" si="119"/>
        <v>0</v>
      </c>
      <c r="KED62" s="754">
        <f t="shared" si="119"/>
        <v>0</v>
      </c>
      <c r="KEE62" s="754">
        <f t="shared" si="119"/>
        <v>0</v>
      </c>
      <c r="KEF62" s="754">
        <f t="shared" ref="KEF62:KGQ62" si="120">KEF60*$C$62</f>
        <v>0</v>
      </c>
      <c r="KEG62" s="754">
        <f t="shared" si="120"/>
        <v>0</v>
      </c>
      <c r="KEH62" s="754">
        <f t="shared" si="120"/>
        <v>0</v>
      </c>
      <c r="KEI62" s="754">
        <f t="shared" si="120"/>
        <v>0</v>
      </c>
      <c r="KEJ62" s="754">
        <f t="shared" si="120"/>
        <v>0</v>
      </c>
      <c r="KEK62" s="754">
        <f t="shared" si="120"/>
        <v>0</v>
      </c>
      <c r="KEL62" s="754">
        <f t="shared" si="120"/>
        <v>0</v>
      </c>
      <c r="KEM62" s="754">
        <f t="shared" si="120"/>
        <v>0</v>
      </c>
      <c r="KEN62" s="754">
        <f t="shared" si="120"/>
        <v>0</v>
      </c>
      <c r="KEO62" s="754">
        <f t="shared" si="120"/>
        <v>0</v>
      </c>
      <c r="KEP62" s="754">
        <f t="shared" si="120"/>
        <v>0</v>
      </c>
      <c r="KEQ62" s="754">
        <f t="shared" si="120"/>
        <v>0</v>
      </c>
      <c r="KER62" s="754">
        <f t="shared" si="120"/>
        <v>0</v>
      </c>
      <c r="KES62" s="754">
        <f t="shared" si="120"/>
        <v>0</v>
      </c>
      <c r="KET62" s="754">
        <f t="shared" si="120"/>
        <v>0</v>
      </c>
      <c r="KEU62" s="754">
        <f t="shared" si="120"/>
        <v>0</v>
      </c>
      <c r="KEV62" s="754">
        <f t="shared" si="120"/>
        <v>0</v>
      </c>
      <c r="KEW62" s="754">
        <f t="shared" si="120"/>
        <v>0</v>
      </c>
      <c r="KEX62" s="754">
        <f t="shared" si="120"/>
        <v>0</v>
      </c>
      <c r="KEY62" s="754">
        <f t="shared" si="120"/>
        <v>0</v>
      </c>
      <c r="KEZ62" s="754">
        <f t="shared" si="120"/>
        <v>0</v>
      </c>
      <c r="KFA62" s="754">
        <f t="shared" si="120"/>
        <v>0</v>
      </c>
      <c r="KFB62" s="754">
        <f t="shared" si="120"/>
        <v>0</v>
      </c>
      <c r="KFC62" s="754">
        <f t="shared" si="120"/>
        <v>0</v>
      </c>
      <c r="KFD62" s="754">
        <f t="shared" si="120"/>
        <v>0</v>
      </c>
      <c r="KFE62" s="754">
        <f t="shared" si="120"/>
        <v>0</v>
      </c>
      <c r="KFF62" s="754">
        <f t="shared" si="120"/>
        <v>0</v>
      </c>
      <c r="KFG62" s="754">
        <f t="shared" si="120"/>
        <v>0</v>
      </c>
      <c r="KFH62" s="754">
        <f t="shared" si="120"/>
        <v>0</v>
      </c>
      <c r="KFI62" s="754">
        <f t="shared" si="120"/>
        <v>0</v>
      </c>
      <c r="KFJ62" s="754">
        <f t="shared" si="120"/>
        <v>0</v>
      </c>
      <c r="KFK62" s="754">
        <f t="shared" si="120"/>
        <v>0</v>
      </c>
      <c r="KFL62" s="754">
        <f t="shared" si="120"/>
        <v>0</v>
      </c>
      <c r="KFM62" s="754">
        <f t="shared" si="120"/>
        <v>0</v>
      </c>
      <c r="KFN62" s="754">
        <f t="shared" si="120"/>
        <v>0</v>
      </c>
      <c r="KFO62" s="754">
        <f t="shared" si="120"/>
        <v>0</v>
      </c>
      <c r="KFP62" s="754">
        <f t="shared" si="120"/>
        <v>0</v>
      </c>
      <c r="KFQ62" s="754">
        <f t="shared" si="120"/>
        <v>0</v>
      </c>
      <c r="KFR62" s="754">
        <f t="shared" si="120"/>
        <v>0</v>
      </c>
      <c r="KFS62" s="754">
        <f t="shared" si="120"/>
        <v>0</v>
      </c>
      <c r="KFT62" s="754">
        <f t="shared" si="120"/>
        <v>0</v>
      </c>
      <c r="KFU62" s="754">
        <f t="shared" si="120"/>
        <v>0</v>
      </c>
      <c r="KFV62" s="754">
        <f t="shared" si="120"/>
        <v>0</v>
      </c>
      <c r="KFW62" s="754">
        <f t="shared" si="120"/>
        <v>0</v>
      </c>
      <c r="KFX62" s="754">
        <f t="shared" si="120"/>
        <v>0</v>
      </c>
      <c r="KFY62" s="754">
        <f t="shared" si="120"/>
        <v>0</v>
      </c>
      <c r="KFZ62" s="754">
        <f t="shared" si="120"/>
        <v>0</v>
      </c>
      <c r="KGA62" s="754">
        <f t="shared" si="120"/>
        <v>0</v>
      </c>
      <c r="KGB62" s="754">
        <f t="shared" si="120"/>
        <v>0</v>
      </c>
      <c r="KGC62" s="754">
        <f t="shared" si="120"/>
        <v>0</v>
      </c>
      <c r="KGD62" s="754">
        <f t="shared" si="120"/>
        <v>0</v>
      </c>
      <c r="KGE62" s="754">
        <f t="shared" si="120"/>
        <v>0</v>
      </c>
      <c r="KGF62" s="754">
        <f t="shared" si="120"/>
        <v>0</v>
      </c>
      <c r="KGG62" s="754">
        <f t="shared" si="120"/>
        <v>0</v>
      </c>
      <c r="KGH62" s="754">
        <f t="shared" si="120"/>
        <v>0</v>
      </c>
      <c r="KGI62" s="754">
        <f t="shared" si="120"/>
        <v>0</v>
      </c>
      <c r="KGJ62" s="754">
        <f t="shared" si="120"/>
        <v>0</v>
      </c>
      <c r="KGK62" s="754">
        <f t="shared" si="120"/>
        <v>0</v>
      </c>
      <c r="KGL62" s="754">
        <f t="shared" si="120"/>
        <v>0</v>
      </c>
      <c r="KGM62" s="754">
        <f t="shared" si="120"/>
        <v>0</v>
      </c>
      <c r="KGN62" s="754">
        <f t="shared" si="120"/>
        <v>0</v>
      </c>
      <c r="KGO62" s="754">
        <f t="shared" si="120"/>
        <v>0</v>
      </c>
      <c r="KGP62" s="754">
        <f t="shared" si="120"/>
        <v>0</v>
      </c>
      <c r="KGQ62" s="754">
        <f t="shared" si="120"/>
        <v>0</v>
      </c>
      <c r="KGR62" s="754">
        <f t="shared" ref="KGR62:KJC62" si="121">KGR60*$C$62</f>
        <v>0</v>
      </c>
      <c r="KGS62" s="754">
        <f t="shared" si="121"/>
        <v>0</v>
      </c>
      <c r="KGT62" s="754">
        <f t="shared" si="121"/>
        <v>0</v>
      </c>
      <c r="KGU62" s="754">
        <f t="shared" si="121"/>
        <v>0</v>
      </c>
      <c r="KGV62" s="754">
        <f t="shared" si="121"/>
        <v>0</v>
      </c>
      <c r="KGW62" s="754">
        <f t="shared" si="121"/>
        <v>0</v>
      </c>
      <c r="KGX62" s="754">
        <f t="shared" si="121"/>
        <v>0</v>
      </c>
      <c r="KGY62" s="754">
        <f t="shared" si="121"/>
        <v>0</v>
      </c>
      <c r="KGZ62" s="754">
        <f t="shared" si="121"/>
        <v>0</v>
      </c>
      <c r="KHA62" s="754">
        <f t="shared" si="121"/>
        <v>0</v>
      </c>
      <c r="KHB62" s="754">
        <f t="shared" si="121"/>
        <v>0</v>
      </c>
      <c r="KHC62" s="754">
        <f t="shared" si="121"/>
        <v>0</v>
      </c>
      <c r="KHD62" s="754">
        <f t="shared" si="121"/>
        <v>0</v>
      </c>
      <c r="KHE62" s="754">
        <f t="shared" si="121"/>
        <v>0</v>
      </c>
      <c r="KHF62" s="754">
        <f t="shared" si="121"/>
        <v>0</v>
      </c>
      <c r="KHG62" s="754">
        <f t="shared" si="121"/>
        <v>0</v>
      </c>
      <c r="KHH62" s="754">
        <f t="shared" si="121"/>
        <v>0</v>
      </c>
      <c r="KHI62" s="754">
        <f t="shared" si="121"/>
        <v>0</v>
      </c>
      <c r="KHJ62" s="754">
        <f t="shared" si="121"/>
        <v>0</v>
      </c>
      <c r="KHK62" s="754">
        <f t="shared" si="121"/>
        <v>0</v>
      </c>
      <c r="KHL62" s="754">
        <f t="shared" si="121"/>
        <v>0</v>
      </c>
      <c r="KHM62" s="754">
        <f t="shared" si="121"/>
        <v>0</v>
      </c>
      <c r="KHN62" s="754">
        <f t="shared" si="121"/>
        <v>0</v>
      </c>
      <c r="KHO62" s="754">
        <f t="shared" si="121"/>
        <v>0</v>
      </c>
      <c r="KHP62" s="754">
        <f t="shared" si="121"/>
        <v>0</v>
      </c>
      <c r="KHQ62" s="754">
        <f t="shared" si="121"/>
        <v>0</v>
      </c>
      <c r="KHR62" s="754">
        <f t="shared" si="121"/>
        <v>0</v>
      </c>
      <c r="KHS62" s="754">
        <f t="shared" si="121"/>
        <v>0</v>
      </c>
      <c r="KHT62" s="754">
        <f t="shared" si="121"/>
        <v>0</v>
      </c>
      <c r="KHU62" s="754">
        <f t="shared" si="121"/>
        <v>0</v>
      </c>
      <c r="KHV62" s="754">
        <f t="shared" si="121"/>
        <v>0</v>
      </c>
      <c r="KHW62" s="754">
        <f t="shared" si="121"/>
        <v>0</v>
      </c>
      <c r="KHX62" s="754">
        <f t="shared" si="121"/>
        <v>0</v>
      </c>
      <c r="KHY62" s="754">
        <f t="shared" si="121"/>
        <v>0</v>
      </c>
      <c r="KHZ62" s="754">
        <f t="shared" si="121"/>
        <v>0</v>
      </c>
      <c r="KIA62" s="754">
        <f t="shared" si="121"/>
        <v>0</v>
      </c>
      <c r="KIB62" s="754">
        <f t="shared" si="121"/>
        <v>0</v>
      </c>
      <c r="KIC62" s="754">
        <f t="shared" si="121"/>
        <v>0</v>
      </c>
      <c r="KID62" s="754">
        <f t="shared" si="121"/>
        <v>0</v>
      </c>
      <c r="KIE62" s="754">
        <f t="shared" si="121"/>
        <v>0</v>
      </c>
      <c r="KIF62" s="754">
        <f t="shared" si="121"/>
        <v>0</v>
      </c>
      <c r="KIG62" s="754">
        <f t="shared" si="121"/>
        <v>0</v>
      </c>
      <c r="KIH62" s="754">
        <f t="shared" si="121"/>
        <v>0</v>
      </c>
      <c r="KII62" s="754">
        <f t="shared" si="121"/>
        <v>0</v>
      </c>
      <c r="KIJ62" s="754">
        <f t="shared" si="121"/>
        <v>0</v>
      </c>
      <c r="KIK62" s="754">
        <f t="shared" si="121"/>
        <v>0</v>
      </c>
      <c r="KIL62" s="754">
        <f t="shared" si="121"/>
        <v>0</v>
      </c>
      <c r="KIM62" s="754">
        <f t="shared" si="121"/>
        <v>0</v>
      </c>
      <c r="KIN62" s="754">
        <f t="shared" si="121"/>
        <v>0</v>
      </c>
      <c r="KIO62" s="754">
        <f t="shared" si="121"/>
        <v>0</v>
      </c>
      <c r="KIP62" s="754">
        <f t="shared" si="121"/>
        <v>0</v>
      </c>
      <c r="KIQ62" s="754">
        <f t="shared" si="121"/>
        <v>0</v>
      </c>
      <c r="KIR62" s="754">
        <f t="shared" si="121"/>
        <v>0</v>
      </c>
      <c r="KIS62" s="754">
        <f t="shared" si="121"/>
        <v>0</v>
      </c>
      <c r="KIT62" s="754">
        <f t="shared" si="121"/>
        <v>0</v>
      </c>
      <c r="KIU62" s="754">
        <f t="shared" si="121"/>
        <v>0</v>
      </c>
      <c r="KIV62" s="754">
        <f t="shared" si="121"/>
        <v>0</v>
      </c>
      <c r="KIW62" s="754">
        <f t="shared" si="121"/>
        <v>0</v>
      </c>
      <c r="KIX62" s="754">
        <f t="shared" si="121"/>
        <v>0</v>
      </c>
      <c r="KIY62" s="754">
        <f t="shared" si="121"/>
        <v>0</v>
      </c>
      <c r="KIZ62" s="754">
        <f t="shared" si="121"/>
        <v>0</v>
      </c>
      <c r="KJA62" s="754">
        <f t="shared" si="121"/>
        <v>0</v>
      </c>
      <c r="KJB62" s="754">
        <f t="shared" si="121"/>
        <v>0</v>
      </c>
      <c r="KJC62" s="754">
        <f t="shared" si="121"/>
        <v>0</v>
      </c>
      <c r="KJD62" s="754">
        <f t="shared" ref="KJD62:KLO62" si="122">KJD60*$C$62</f>
        <v>0</v>
      </c>
      <c r="KJE62" s="754">
        <f t="shared" si="122"/>
        <v>0</v>
      </c>
      <c r="KJF62" s="754">
        <f t="shared" si="122"/>
        <v>0</v>
      </c>
      <c r="KJG62" s="754">
        <f t="shared" si="122"/>
        <v>0</v>
      </c>
      <c r="KJH62" s="754">
        <f t="shared" si="122"/>
        <v>0</v>
      </c>
      <c r="KJI62" s="754">
        <f t="shared" si="122"/>
        <v>0</v>
      </c>
      <c r="KJJ62" s="754">
        <f t="shared" si="122"/>
        <v>0</v>
      </c>
      <c r="KJK62" s="754">
        <f t="shared" si="122"/>
        <v>0</v>
      </c>
      <c r="KJL62" s="754">
        <f t="shared" si="122"/>
        <v>0</v>
      </c>
      <c r="KJM62" s="754">
        <f t="shared" si="122"/>
        <v>0</v>
      </c>
      <c r="KJN62" s="754">
        <f t="shared" si="122"/>
        <v>0</v>
      </c>
      <c r="KJO62" s="754">
        <f t="shared" si="122"/>
        <v>0</v>
      </c>
      <c r="KJP62" s="754">
        <f t="shared" si="122"/>
        <v>0</v>
      </c>
      <c r="KJQ62" s="754">
        <f t="shared" si="122"/>
        <v>0</v>
      </c>
      <c r="KJR62" s="754">
        <f t="shared" si="122"/>
        <v>0</v>
      </c>
      <c r="KJS62" s="754">
        <f t="shared" si="122"/>
        <v>0</v>
      </c>
      <c r="KJT62" s="754">
        <f t="shared" si="122"/>
        <v>0</v>
      </c>
      <c r="KJU62" s="754">
        <f t="shared" si="122"/>
        <v>0</v>
      </c>
      <c r="KJV62" s="754">
        <f t="shared" si="122"/>
        <v>0</v>
      </c>
      <c r="KJW62" s="754">
        <f t="shared" si="122"/>
        <v>0</v>
      </c>
      <c r="KJX62" s="754">
        <f t="shared" si="122"/>
        <v>0</v>
      </c>
      <c r="KJY62" s="754">
        <f t="shared" si="122"/>
        <v>0</v>
      </c>
      <c r="KJZ62" s="754">
        <f t="shared" si="122"/>
        <v>0</v>
      </c>
      <c r="KKA62" s="754">
        <f t="shared" si="122"/>
        <v>0</v>
      </c>
      <c r="KKB62" s="754">
        <f t="shared" si="122"/>
        <v>0</v>
      </c>
      <c r="KKC62" s="754">
        <f t="shared" si="122"/>
        <v>0</v>
      </c>
      <c r="KKD62" s="754">
        <f t="shared" si="122"/>
        <v>0</v>
      </c>
      <c r="KKE62" s="754">
        <f t="shared" si="122"/>
        <v>0</v>
      </c>
      <c r="KKF62" s="754">
        <f t="shared" si="122"/>
        <v>0</v>
      </c>
      <c r="KKG62" s="754">
        <f t="shared" si="122"/>
        <v>0</v>
      </c>
      <c r="KKH62" s="754">
        <f t="shared" si="122"/>
        <v>0</v>
      </c>
      <c r="KKI62" s="754">
        <f t="shared" si="122"/>
        <v>0</v>
      </c>
      <c r="KKJ62" s="754">
        <f t="shared" si="122"/>
        <v>0</v>
      </c>
      <c r="KKK62" s="754">
        <f t="shared" si="122"/>
        <v>0</v>
      </c>
      <c r="KKL62" s="754">
        <f t="shared" si="122"/>
        <v>0</v>
      </c>
      <c r="KKM62" s="754">
        <f t="shared" si="122"/>
        <v>0</v>
      </c>
      <c r="KKN62" s="754">
        <f t="shared" si="122"/>
        <v>0</v>
      </c>
      <c r="KKO62" s="754">
        <f t="shared" si="122"/>
        <v>0</v>
      </c>
      <c r="KKP62" s="754">
        <f t="shared" si="122"/>
        <v>0</v>
      </c>
      <c r="KKQ62" s="754">
        <f t="shared" si="122"/>
        <v>0</v>
      </c>
      <c r="KKR62" s="754">
        <f t="shared" si="122"/>
        <v>0</v>
      </c>
      <c r="KKS62" s="754">
        <f t="shared" si="122"/>
        <v>0</v>
      </c>
      <c r="KKT62" s="754">
        <f t="shared" si="122"/>
        <v>0</v>
      </c>
      <c r="KKU62" s="754">
        <f t="shared" si="122"/>
        <v>0</v>
      </c>
      <c r="KKV62" s="754">
        <f t="shared" si="122"/>
        <v>0</v>
      </c>
      <c r="KKW62" s="754">
        <f t="shared" si="122"/>
        <v>0</v>
      </c>
      <c r="KKX62" s="754">
        <f t="shared" si="122"/>
        <v>0</v>
      </c>
      <c r="KKY62" s="754">
        <f t="shared" si="122"/>
        <v>0</v>
      </c>
      <c r="KKZ62" s="754">
        <f t="shared" si="122"/>
        <v>0</v>
      </c>
      <c r="KLA62" s="754">
        <f t="shared" si="122"/>
        <v>0</v>
      </c>
      <c r="KLB62" s="754">
        <f t="shared" si="122"/>
        <v>0</v>
      </c>
      <c r="KLC62" s="754">
        <f t="shared" si="122"/>
        <v>0</v>
      </c>
      <c r="KLD62" s="754">
        <f t="shared" si="122"/>
        <v>0</v>
      </c>
      <c r="KLE62" s="754">
        <f t="shared" si="122"/>
        <v>0</v>
      </c>
      <c r="KLF62" s="754">
        <f t="shared" si="122"/>
        <v>0</v>
      </c>
      <c r="KLG62" s="754">
        <f t="shared" si="122"/>
        <v>0</v>
      </c>
      <c r="KLH62" s="754">
        <f t="shared" si="122"/>
        <v>0</v>
      </c>
      <c r="KLI62" s="754">
        <f t="shared" si="122"/>
        <v>0</v>
      </c>
      <c r="KLJ62" s="754">
        <f t="shared" si="122"/>
        <v>0</v>
      </c>
      <c r="KLK62" s="754">
        <f t="shared" si="122"/>
        <v>0</v>
      </c>
      <c r="KLL62" s="754">
        <f t="shared" si="122"/>
        <v>0</v>
      </c>
      <c r="KLM62" s="754">
        <f t="shared" si="122"/>
        <v>0</v>
      </c>
      <c r="KLN62" s="754">
        <f t="shared" si="122"/>
        <v>0</v>
      </c>
      <c r="KLO62" s="754">
        <f t="shared" si="122"/>
        <v>0</v>
      </c>
      <c r="KLP62" s="754">
        <f t="shared" ref="KLP62:KOA62" si="123">KLP60*$C$62</f>
        <v>0</v>
      </c>
      <c r="KLQ62" s="754">
        <f t="shared" si="123"/>
        <v>0</v>
      </c>
      <c r="KLR62" s="754">
        <f t="shared" si="123"/>
        <v>0</v>
      </c>
      <c r="KLS62" s="754">
        <f t="shared" si="123"/>
        <v>0</v>
      </c>
      <c r="KLT62" s="754">
        <f t="shared" si="123"/>
        <v>0</v>
      </c>
      <c r="KLU62" s="754">
        <f t="shared" si="123"/>
        <v>0</v>
      </c>
      <c r="KLV62" s="754">
        <f t="shared" si="123"/>
        <v>0</v>
      </c>
      <c r="KLW62" s="754">
        <f t="shared" si="123"/>
        <v>0</v>
      </c>
      <c r="KLX62" s="754">
        <f t="shared" si="123"/>
        <v>0</v>
      </c>
      <c r="KLY62" s="754">
        <f t="shared" si="123"/>
        <v>0</v>
      </c>
      <c r="KLZ62" s="754">
        <f t="shared" si="123"/>
        <v>0</v>
      </c>
      <c r="KMA62" s="754">
        <f t="shared" si="123"/>
        <v>0</v>
      </c>
      <c r="KMB62" s="754">
        <f t="shared" si="123"/>
        <v>0</v>
      </c>
      <c r="KMC62" s="754">
        <f t="shared" si="123"/>
        <v>0</v>
      </c>
      <c r="KMD62" s="754">
        <f t="shared" si="123"/>
        <v>0</v>
      </c>
      <c r="KME62" s="754">
        <f t="shared" si="123"/>
        <v>0</v>
      </c>
      <c r="KMF62" s="754">
        <f t="shared" si="123"/>
        <v>0</v>
      </c>
      <c r="KMG62" s="754">
        <f t="shared" si="123"/>
        <v>0</v>
      </c>
      <c r="KMH62" s="754">
        <f t="shared" si="123"/>
        <v>0</v>
      </c>
      <c r="KMI62" s="754">
        <f t="shared" si="123"/>
        <v>0</v>
      </c>
      <c r="KMJ62" s="754">
        <f t="shared" si="123"/>
        <v>0</v>
      </c>
      <c r="KMK62" s="754">
        <f t="shared" si="123"/>
        <v>0</v>
      </c>
      <c r="KML62" s="754">
        <f t="shared" si="123"/>
        <v>0</v>
      </c>
      <c r="KMM62" s="754">
        <f t="shared" si="123"/>
        <v>0</v>
      </c>
      <c r="KMN62" s="754">
        <f t="shared" si="123"/>
        <v>0</v>
      </c>
      <c r="KMO62" s="754">
        <f t="shared" si="123"/>
        <v>0</v>
      </c>
      <c r="KMP62" s="754">
        <f t="shared" si="123"/>
        <v>0</v>
      </c>
      <c r="KMQ62" s="754">
        <f t="shared" si="123"/>
        <v>0</v>
      </c>
      <c r="KMR62" s="754">
        <f t="shared" si="123"/>
        <v>0</v>
      </c>
      <c r="KMS62" s="754">
        <f t="shared" si="123"/>
        <v>0</v>
      </c>
      <c r="KMT62" s="754">
        <f t="shared" si="123"/>
        <v>0</v>
      </c>
      <c r="KMU62" s="754">
        <f t="shared" si="123"/>
        <v>0</v>
      </c>
      <c r="KMV62" s="754">
        <f t="shared" si="123"/>
        <v>0</v>
      </c>
      <c r="KMW62" s="754">
        <f t="shared" si="123"/>
        <v>0</v>
      </c>
      <c r="KMX62" s="754">
        <f t="shared" si="123"/>
        <v>0</v>
      </c>
      <c r="KMY62" s="754">
        <f t="shared" si="123"/>
        <v>0</v>
      </c>
      <c r="KMZ62" s="754">
        <f t="shared" si="123"/>
        <v>0</v>
      </c>
      <c r="KNA62" s="754">
        <f t="shared" si="123"/>
        <v>0</v>
      </c>
      <c r="KNB62" s="754">
        <f t="shared" si="123"/>
        <v>0</v>
      </c>
      <c r="KNC62" s="754">
        <f t="shared" si="123"/>
        <v>0</v>
      </c>
      <c r="KND62" s="754">
        <f t="shared" si="123"/>
        <v>0</v>
      </c>
      <c r="KNE62" s="754">
        <f t="shared" si="123"/>
        <v>0</v>
      </c>
      <c r="KNF62" s="754">
        <f t="shared" si="123"/>
        <v>0</v>
      </c>
      <c r="KNG62" s="754">
        <f t="shared" si="123"/>
        <v>0</v>
      </c>
      <c r="KNH62" s="754">
        <f t="shared" si="123"/>
        <v>0</v>
      </c>
      <c r="KNI62" s="754">
        <f t="shared" si="123"/>
        <v>0</v>
      </c>
      <c r="KNJ62" s="754">
        <f t="shared" si="123"/>
        <v>0</v>
      </c>
      <c r="KNK62" s="754">
        <f t="shared" si="123"/>
        <v>0</v>
      </c>
      <c r="KNL62" s="754">
        <f t="shared" si="123"/>
        <v>0</v>
      </c>
      <c r="KNM62" s="754">
        <f t="shared" si="123"/>
        <v>0</v>
      </c>
      <c r="KNN62" s="754">
        <f t="shared" si="123"/>
        <v>0</v>
      </c>
      <c r="KNO62" s="754">
        <f t="shared" si="123"/>
        <v>0</v>
      </c>
      <c r="KNP62" s="754">
        <f t="shared" si="123"/>
        <v>0</v>
      </c>
      <c r="KNQ62" s="754">
        <f t="shared" si="123"/>
        <v>0</v>
      </c>
      <c r="KNR62" s="754">
        <f t="shared" si="123"/>
        <v>0</v>
      </c>
      <c r="KNS62" s="754">
        <f t="shared" si="123"/>
        <v>0</v>
      </c>
      <c r="KNT62" s="754">
        <f t="shared" si="123"/>
        <v>0</v>
      </c>
      <c r="KNU62" s="754">
        <f t="shared" si="123"/>
        <v>0</v>
      </c>
      <c r="KNV62" s="754">
        <f t="shared" si="123"/>
        <v>0</v>
      </c>
      <c r="KNW62" s="754">
        <f t="shared" si="123"/>
        <v>0</v>
      </c>
      <c r="KNX62" s="754">
        <f t="shared" si="123"/>
        <v>0</v>
      </c>
      <c r="KNY62" s="754">
        <f t="shared" si="123"/>
        <v>0</v>
      </c>
      <c r="KNZ62" s="754">
        <f t="shared" si="123"/>
        <v>0</v>
      </c>
      <c r="KOA62" s="754">
        <f t="shared" si="123"/>
        <v>0</v>
      </c>
      <c r="KOB62" s="754">
        <f t="shared" ref="KOB62:KQM62" si="124">KOB60*$C$62</f>
        <v>0</v>
      </c>
      <c r="KOC62" s="754">
        <f t="shared" si="124"/>
        <v>0</v>
      </c>
      <c r="KOD62" s="754">
        <f t="shared" si="124"/>
        <v>0</v>
      </c>
      <c r="KOE62" s="754">
        <f t="shared" si="124"/>
        <v>0</v>
      </c>
      <c r="KOF62" s="754">
        <f t="shared" si="124"/>
        <v>0</v>
      </c>
      <c r="KOG62" s="754">
        <f t="shared" si="124"/>
        <v>0</v>
      </c>
      <c r="KOH62" s="754">
        <f t="shared" si="124"/>
        <v>0</v>
      </c>
      <c r="KOI62" s="754">
        <f t="shared" si="124"/>
        <v>0</v>
      </c>
      <c r="KOJ62" s="754">
        <f t="shared" si="124"/>
        <v>0</v>
      </c>
      <c r="KOK62" s="754">
        <f t="shared" si="124"/>
        <v>0</v>
      </c>
      <c r="KOL62" s="754">
        <f t="shared" si="124"/>
        <v>0</v>
      </c>
      <c r="KOM62" s="754">
        <f t="shared" si="124"/>
        <v>0</v>
      </c>
      <c r="KON62" s="754">
        <f t="shared" si="124"/>
        <v>0</v>
      </c>
      <c r="KOO62" s="754">
        <f t="shared" si="124"/>
        <v>0</v>
      </c>
      <c r="KOP62" s="754">
        <f t="shared" si="124"/>
        <v>0</v>
      </c>
      <c r="KOQ62" s="754">
        <f t="shared" si="124"/>
        <v>0</v>
      </c>
      <c r="KOR62" s="754">
        <f t="shared" si="124"/>
        <v>0</v>
      </c>
      <c r="KOS62" s="754">
        <f t="shared" si="124"/>
        <v>0</v>
      </c>
      <c r="KOT62" s="754">
        <f t="shared" si="124"/>
        <v>0</v>
      </c>
      <c r="KOU62" s="754">
        <f t="shared" si="124"/>
        <v>0</v>
      </c>
      <c r="KOV62" s="754">
        <f t="shared" si="124"/>
        <v>0</v>
      </c>
      <c r="KOW62" s="754">
        <f t="shared" si="124"/>
        <v>0</v>
      </c>
      <c r="KOX62" s="754">
        <f t="shared" si="124"/>
        <v>0</v>
      </c>
      <c r="KOY62" s="754">
        <f t="shared" si="124"/>
        <v>0</v>
      </c>
      <c r="KOZ62" s="754">
        <f t="shared" si="124"/>
        <v>0</v>
      </c>
      <c r="KPA62" s="754">
        <f t="shared" si="124"/>
        <v>0</v>
      </c>
      <c r="KPB62" s="754">
        <f t="shared" si="124"/>
        <v>0</v>
      </c>
      <c r="KPC62" s="754">
        <f t="shared" si="124"/>
        <v>0</v>
      </c>
      <c r="KPD62" s="754">
        <f t="shared" si="124"/>
        <v>0</v>
      </c>
      <c r="KPE62" s="754">
        <f t="shared" si="124"/>
        <v>0</v>
      </c>
      <c r="KPF62" s="754">
        <f t="shared" si="124"/>
        <v>0</v>
      </c>
      <c r="KPG62" s="754">
        <f t="shared" si="124"/>
        <v>0</v>
      </c>
      <c r="KPH62" s="754">
        <f t="shared" si="124"/>
        <v>0</v>
      </c>
      <c r="KPI62" s="754">
        <f t="shared" si="124"/>
        <v>0</v>
      </c>
      <c r="KPJ62" s="754">
        <f t="shared" si="124"/>
        <v>0</v>
      </c>
      <c r="KPK62" s="754">
        <f t="shared" si="124"/>
        <v>0</v>
      </c>
      <c r="KPL62" s="754">
        <f t="shared" si="124"/>
        <v>0</v>
      </c>
      <c r="KPM62" s="754">
        <f t="shared" si="124"/>
        <v>0</v>
      </c>
      <c r="KPN62" s="754">
        <f t="shared" si="124"/>
        <v>0</v>
      </c>
      <c r="KPO62" s="754">
        <f t="shared" si="124"/>
        <v>0</v>
      </c>
      <c r="KPP62" s="754">
        <f t="shared" si="124"/>
        <v>0</v>
      </c>
      <c r="KPQ62" s="754">
        <f t="shared" si="124"/>
        <v>0</v>
      </c>
      <c r="KPR62" s="754">
        <f t="shared" si="124"/>
        <v>0</v>
      </c>
      <c r="KPS62" s="754">
        <f t="shared" si="124"/>
        <v>0</v>
      </c>
      <c r="KPT62" s="754">
        <f t="shared" si="124"/>
        <v>0</v>
      </c>
      <c r="KPU62" s="754">
        <f t="shared" si="124"/>
        <v>0</v>
      </c>
      <c r="KPV62" s="754">
        <f t="shared" si="124"/>
        <v>0</v>
      </c>
      <c r="KPW62" s="754">
        <f t="shared" si="124"/>
        <v>0</v>
      </c>
      <c r="KPX62" s="754">
        <f t="shared" si="124"/>
        <v>0</v>
      </c>
      <c r="KPY62" s="754">
        <f t="shared" si="124"/>
        <v>0</v>
      </c>
      <c r="KPZ62" s="754">
        <f t="shared" si="124"/>
        <v>0</v>
      </c>
      <c r="KQA62" s="754">
        <f t="shared" si="124"/>
        <v>0</v>
      </c>
      <c r="KQB62" s="754">
        <f t="shared" si="124"/>
        <v>0</v>
      </c>
      <c r="KQC62" s="754">
        <f t="shared" si="124"/>
        <v>0</v>
      </c>
      <c r="KQD62" s="754">
        <f t="shared" si="124"/>
        <v>0</v>
      </c>
      <c r="KQE62" s="754">
        <f t="shared" si="124"/>
        <v>0</v>
      </c>
      <c r="KQF62" s="754">
        <f t="shared" si="124"/>
        <v>0</v>
      </c>
      <c r="KQG62" s="754">
        <f t="shared" si="124"/>
        <v>0</v>
      </c>
      <c r="KQH62" s="754">
        <f t="shared" si="124"/>
        <v>0</v>
      </c>
      <c r="KQI62" s="754">
        <f t="shared" si="124"/>
        <v>0</v>
      </c>
      <c r="KQJ62" s="754">
        <f t="shared" si="124"/>
        <v>0</v>
      </c>
      <c r="KQK62" s="754">
        <f t="shared" si="124"/>
        <v>0</v>
      </c>
      <c r="KQL62" s="754">
        <f t="shared" si="124"/>
        <v>0</v>
      </c>
      <c r="KQM62" s="754">
        <f t="shared" si="124"/>
        <v>0</v>
      </c>
      <c r="KQN62" s="754">
        <f t="shared" ref="KQN62:KSY62" si="125">KQN60*$C$62</f>
        <v>0</v>
      </c>
      <c r="KQO62" s="754">
        <f t="shared" si="125"/>
        <v>0</v>
      </c>
      <c r="KQP62" s="754">
        <f t="shared" si="125"/>
        <v>0</v>
      </c>
      <c r="KQQ62" s="754">
        <f t="shared" si="125"/>
        <v>0</v>
      </c>
      <c r="KQR62" s="754">
        <f t="shared" si="125"/>
        <v>0</v>
      </c>
      <c r="KQS62" s="754">
        <f t="shared" si="125"/>
        <v>0</v>
      </c>
      <c r="KQT62" s="754">
        <f t="shared" si="125"/>
        <v>0</v>
      </c>
      <c r="KQU62" s="754">
        <f t="shared" si="125"/>
        <v>0</v>
      </c>
      <c r="KQV62" s="754">
        <f t="shared" si="125"/>
        <v>0</v>
      </c>
      <c r="KQW62" s="754">
        <f t="shared" si="125"/>
        <v>0</v>
      </c>
      <c r="KQX62" s="754">
        <f t="shared" si="125"/>
        <v>0</v>
      </c>
      <c r="KQY62" s="754">
        <f t="shared" si="125"/>
        <v>0</v>
      </c>
      <c r="KQZ62" s="754">
        <f t="shared" si="125"/>
        <v>0</v>
      </c>
      <c r="KRA62" s="754">
        <f t="shared" si="125"/>
        <v>0</v>
      </c>
      <c r="KRB62" s="754">
        <f t="shared" si="125"/>
        <v>0</v>
      </c>
      <c r="KRC62" s="754">
        <f t="shared" si="125"/>
        <v>0</v>
      </c>
      <c r="KRD62" s="754">
        <f t="shared" si="125"/>
        <v>0</v>
      </c>
      <c r="KRE62" s="754">
        <f t="shared" si="125"/>
        <v>0</v>
      </c>
      <c r="KRF62" s="754">
        <f t="shared" si="125"/>
        <v>0</v>
      </c>
      <c r="KRG62" s="754">
        <f t="shared" si="125"/>
        <v>0</v>
      </c>
      <c r="KRH62" s="754">
        <f t="shared" si="125"/>
        <v>0</v>
      </c>
      <c r="KRI62" s="754">
        <f t="shared" si="125"/>
        <v>0</v>
      </c>
      <c r="KRJ62" s="754">
        <f t="shared" si="125"/>
        <v>0</v>
      </c>
      <c r="KRK62" s="754">
        <f t="shared" si="125"/>
        <v>0</v>
      </c>
      <c r="KRL62" s="754">
        <f t="shared" si="125"/>
        <v>0</v>
      </c>
      <c r="KRM62" s="754">
        <f t="shared" si="125"/>
        <v>0</v>
      </c>
      <c r="KRN62" s="754">
        <f t="shared" si="125"/>
        <v>0</v>
      </c>
      <c r="KRO62" s="754">
        <f t="shared" si="125"/>
        <v>0</v>
      </c>
      <c r="KRP62" s="754">
        <f t="shared" si="125"/>
        <v>0</v>
      </c>
      <c r="KRQ62" s="754">
        <f t="shared" si="125"/>
        <v>0</v>
      </c>
      <c r="KRR62" s="754">
        <f t="shared" si="125"/>
        <v>0</v>
      </c>
      <c r="KRS62" s="754">
        <f t="shared" si="125"/>
        <v>0</v>
      </c>
      <c r="KRT62" s="754">
        <f t="shared" si="125"/>
        <v>0</v>
      </c>
      <c r="KRU62" s="754">
        <f t="shared" si="125"/>
        <v>0</v>
      </c>
      <c r="KRV62" s="754">
        <f t="shared" si="125"/>
        <v>0</v>
      </c>
      <c r="KRW62" s="754">
        <f t="shared" si="125"/>
        <v>0</v>
      </c>
      <c r="KRX62" s="754">
        <f t="shared" si="125"/>
        <v>0</v>
      </c>
      <c r="KRY62" s="754">
        <f t="shared" si="125"/>
        <v>0</v>
      </c>
      <c r="KRZ62" s="754">
        <f t="shared" si="125"/>
        <v>0</v>
      </c>
      <c r="KSA62" s="754">
        <f t="shared" si="125"/>
        <v>0</v>
      </c>
      <c r="KSB62" s="754">
        <f t="shared" si="125"/>
        <v>0</v>
      </c>
      <c r="KSC62" s="754">
        <f t="shared" si="125"/>
        <v>0</v>
      </c>
      <c r="KSD62" s="754">
        <f t="shared" si="125"/>
        <v>0</v>
      </c>
      <c r="KSE62" s="754">
        <f t="shared" si="125"/>
        <v>0</v>
      </c>
      <c r="KSF62" s="754">
        <f t="shared" si="125"/>
        <v>0</v>
      </c>
      <c r="KSG62" s="754">
        <f t="shared" si="125"/>
        <v>0</v>
      </c>
      <c r="KSH62" s="754">
        <f t="shared" si="125"/>
        <v>0</v>
      </c>
      <c r="KSI62" s="754">
        <f t="shared" si="125"/>
        <v>0</v>
      </c>
      <c r="KSJ62" s="754">
        <f t="shared" si="125"/>
        <v>0</v>
      </c>
      <c r="KSK62" s="754">
        <f t="shared" si="125"/>
        <v>0</v>
      </c>
      <c r="KSL62" s="754">
        <f t="shared" si="125"/>
        <v>0</v>
      </c>
      <c r="KSM62" s="754">
        <f t="shared" si="125"/>
        <v>0</v>
      </c>
      <c r="KSN62" s="754">
        <f t="shared" si="125"/>
        <v>0</v>
      </c>
      <c r="KSO62" s="754">
        <f t="shared" si="125"/>
        <v>0</v>
      </c>
      <c r="KSP62" s="754">
        <f t="shared" si="125"/>
        <v>0</v>
      </c>
      <c r="KSQ62" s="754">
        <f t="shared" si="125"/>
        <v>0</v>
      </c>
      <c r="KSR62" s="754">
        <f t="shared" si="125"/>
        <v>0</v>
      </c>
      <c r="KSS62" s="754">
        <f t="shared" si="125"/>
        <v>0</v>
      </c>
      <c r="KST62" s="754">
        <f t="shared" si="125"/>
        <v>0</v>
      </c>
      <c r="KSU62" s="754">
        <f t="shared" si="125"/>
        <v>0</v>
      </c>
      <c r="KSV62" s="754">
        <f t="shared" si="125"/>
        <v>0</v>
      </c>
      <c r="KSW62" s="754">
        <f t="shared" si="125"/>
        <v>0</v>
      </c>
      <c r="KSX62" s="754">
        <f t="shared" si="125"/>
        <v>0</v>
      </c>
      <c r="KSY62" s="754">
        <f t="shared" si="125"/>
        <v>0</v>
      </c>
      <c r="KSZ62" s="754">
        <f t="shared" ref="KSZ62:KVK62" si="126">KSZ60*$C$62</f>
        <v>0</v>
      </c>
      <c r="KTA62" s="754">
        <f t="shared" si="126"/>
        <v>0</v>
      </c>
      <c r="KTB62" s="754">
        <f t="shared" si="126"/>
        <v>0</v>
      </c>
      <c r="KTC62" s="754">
        <f t="shared" si="126"/>
        <v>0</v>
      </c>
      <c r="KTD62" s="754">
        <f t="shared" si="126"/>
        <v>0</v>
      </c>
      <c r="KTE62" s="754">
        <f t="shared" si="126"/>
        <v>0</v>
      </c>
      <c r="KTF62" s="754">
        <f t="shared" si="126"/>
        <v>0</v>
      </c>
      <c r="KTG62" s="754">
        <f t="shared" si="126"/>
        <v>0</v>
      </c>
      <c r="KTH62" s="754">
        <f t="shared" si="126"/>
        <v>0</v>
      </c>
      <c r="KTI62" s="754">
        <f t="shared" si="126"/>
        <v>0</v>
      </c>
      <c r="KTJ62" s="754">
        <f t="shared" si="126"/>
        <v>0</v>
      </c>
      <c r="KTK62" s="754">
        <f t="shared" si="126"/>
        <v>0</v>
      </c>
      <c r="KTL62" s="754">
        <f t="shared" si="126"/>
        <v>0</v>
      </c>
      <c r="KTM62" s="754">
        <f t="shared" si="126"/>
        <v>0</v>
      </c>
      <c r="KTN62" s="754">
        <f t="shared" si="126"/>
        <v>0</v>
      </c>
      <c r="KTO62" s="754">
        <f t="shared" si="126"/>
        <v>0</v>
      </c>
      <c r="KTP62" s="754">
        <f t="shared" si="126"/>
        <v>0</v>
      </c>
      <c r="KTQ62" s="754">
        <f t="shared" si="126"/>
        <v>0</v>
      </c>
      <c r="KTR62" s="754">
        <f t="shared" si="126"/>
        <v>0</v>
      </c>
      <c r="KTS62" s="754">
        <f t="shared" si="126"/>
        <v>0</v>
      </c>
      <c r="KTT62" s="754">
        <f t="shared" si="126"/>
        <v>0</v>
      </c>
      <c r="KTU62" s="754">
        <f t="shared" si="126"/>
        <v>0</v>
      </c>
      <c r="KTV62" s="754">
        <f t="shared" si="126"/>
        <v>0</v>
      </c>
      <c r="KTW62" s="754">
        <f t="shared" si="126"/>
        <v>0</v>
      </c>
      <c r="KTX62" s="754">
        <f t="shared" si="126"/>
        <v>0</v>
      </c>
      <c r="KTY62" s="754">
        <f t="shared" si="126"/>
        <v>0</v>
      </c>
      <c r="KTZ62" s="754">
        <f t="shared" si="126"/>
        <v>0</v>
      </c>
      <c r="KUA62" s="754">
        <f t="shared" si="126"/>
        <v>0</v>
      </c>
      <c r="KUB62" s="754">
        <f t="shared" si="126"/>
        <v>0</v>
      </c>
      <c r="KUC62" s="754">
        <f t="shared" si="126"/>
        <v>0</v>
      </c>
      <c r="KUD62" s="754">
        <f t="shared" si="126"/>
        <v>0</v>
      </c>
      <c r="KUE62" s="754">
        <f t="shared" si="126"/>
        <v>0</v>
      </c>
      <c r="KUF62" s="754">
        <f t="shared" si="126"/>
        <v>0</v>
      </c>
      <c r="KUG62" s="754">
        <f t="shared" si="126"/>
        <v>0</v>
      </c>
      <c r="KUH62" s="754">
        <f t="shared" si="126"/>
        <v>0</v>
      </c>
      <c r="KUI62" s="754">
        <f t="shared" si="126"/>
        <v>0</v>
      </c>
      <c r="KUJ62" s="754">
        <f t="shared" si="126"/>
        <v>0</v>
      </c>
      <c r="KUK62" s="754">
        <f t="shared" si="126"/>
        <v>0</v>
      </c>
      <c r="KUL62" s="754">
        <f t="shared" si="126"/>
        <v>0</v>
      </c>
      <c r="KUM62" s="754">
        <f t="shared" si="126"/>
        <v>0</v>
      </c>
      <c r="KUN62" s="754">
        <f t="shared" si="126"/>
        <v>0</v>
      </c>
      <c r="KUO62" s="754">
        <f t="shared" si="126"/>
        <v>0</v>
      </c>
      <c r="KUP62" s="754">
        <f t="shared" si="126"/>
        <v>0</v>
      </c>
      <c r="KUQ62" s="754">
        <f t="shared" si="126"/>
        <v>0</v>
      </c>
      <c r="KUR62" s="754">
        <f t="shared" si="126"/>
        <v>0</v>
      </c>
      <c r="KUS62" s="754">
        <f t="shared" si="126"/>
        <v>0</v>
      </c>
      <c r="KUT62" s="754">
        <f t="shared" si="126"/>
        <v>0</v>
      </c>
      <c r="KUU62" s="754">
        <f t="shared" si="126"/>
        <v>0</v>
      </c>
      <c r="KUV62" s="754">
        <f t="shared" si="126"/>
        <v>0</v>
      </c>
      <c r="KUW62" s="754">
        <f t="shared" si="126"/>
        <v>0</v>
      </c>
      <c r="KUX62" s="754">
        <f t="shared" si="126"/>
        <v>0</v>
      </c>
      <c r="KUY62" s="754">
        <f t="shared" si="126"/>
        <v>0</v>
      </c>
      <c r="KUZ62" s="754">
        <f t="shared" si="126"/>
        <v>0</v>
      </c>
      <c r="KVA62" s="754">
        <f t="shared" si="126"/>
        <v>0</v>
      </c>
      <c r="KVB62" s="754">
        <f t="shared" si="126"/>
        <v>0</v>
      </c>
      <c r="KVC62" s="754">
        <f t="shared" si="126"/>
        <v>0</v>
      </c>
      <c r="KVD62" s="754">
        <f t="shared" si="126"/>
        <v>0</v>
      </c>
      <c r="KVE62" s="754">
        <f t="shared" si="126"/>
        <v>0</v>
      </c>
      <c r="KVF62" s="754">
        <f t="shared" si="126"/>
        <v>0</v>
      </c>
      <c r="KVG62" s="754">
        <f t="shared" si="126"/>
        <v>0</v>
      </c>
      <c r="KVH62" s="754">
        <f t="shared" si="126"/>
        <v>0</v>
      </c>
      <c r="KVI62" s="754">
        <f t="shared" si="126"/>
        <v>0</v>
      </c>
      <c r="KVJ62" s="754">
        <f t="shared" si="126"/>
        <v>0</v>
      </c>
      <c r="KVK62" s="754">
        <f t="shared" si="126"/>
        <v>0</v>
      </c>
      <c r="KVL62" s="754">
        <f t="shared" ref="KVL62:KXW62" si="127">KVL60*$C$62</f>
        <v>0</v>
      </c>
      <c r="KVM62" s="754">
        <f t="shared" si="127"/>
        <v>0</v>
      </c>
      <c r="KVN62" s="754">
        <f t="shared" si="127"/>
        <v>0</v>
      </c>
      <c r="KVO62" s="754">
        <f t="shared" si="127"/>
        <v>0</v>
      </c>
      <c r="KVP62" s="754">
        <f t="shared" si="127"/>
        <v>0</v>
      </c>
      <c r="KVQ62" s="754">
        <f t="shared" si="127"/>
        <v>0</v>
      </c>
      <c r="KVR62" s="754">
        <f t="shared" si="127"/>
        <v>0</v>
      </c>
      <c r="KVS62" s="754">
        <f t="shared" si="127"/>
        <v>0</v>
      </c>
      <c r="KVT62" s="754">
        <f t="shared" si="127"/>
        <v>0</v>
      </c>
      <c r="KVU62" s="754">
        <f t="shared" si="127"/>
        <v>0</v>
      </c>
      <c r="KVV62" s="754">
        <f t="shared" si="127"/>
        <v>0</v>
      </c>
      <c r="KVW62" s="754">
        <f t="shared" si="127"/>
        <v>0</v>
      </c>
      <c r="KVX62" s="754">
        <f t="shared" si="127"/>
        <v>0</v>
      </c>
      <c r="KVY62" s="754">
        <f t="shared" si="127"/>
        <v>0</v>
      </c>
      <c r="KVZ62" s="754">
        <f t="shared" si="127"/>
        <v>0</v>
      </c>
      <c r="KWA62" s="754">
        <f t="shared" si="127"/>
        <v>0</v>
      </c>
      <c r="KWB62" s="754">
        <f t="shared" si="127"/>
        <v>0</v>
      </c>
      <c r="KWC62" s="754">
        <f t="shared" si="127"/>
        <v>0</v>
      </c>
      <c r="KWD62" s="754">
        <f t="shared" si="127"/>
        <v>0</v>
      </c>
      <c r="KWE62" s="754">
        <f t="shared" si="127"/>
        <v>0</v>
      </c>
      <c r="KWF62" s="754">
        <f t="shared" si="127"/>
        <v>0</v>
      </c>
      <c r="KWG62" s="754">
        <f t="shared" si="127"/>
        <v>0</v>
      </c>
      <c r="KWH62" s="754">
        <f t="shared" si="127"/>
        <v>0</v>
      </c>
      <c r="KWI62" s="754">
        <f t="shared" si="127"/>
        <v>0</v>
      </c>
      <c r="KWJ62" s="754">
        <f t="shared" si="127"/>
        <v>0</v>
      </c>
      <c r="KWK62" s="754">
        <f t="shared" si="127"/>
        <v>0</v>
      </c>
      <c r="KWL62" s="754">
        <f t="shared" si="127"/>
        <v>0</v>
      </c>
      <c r="KWM62" s="754">
        <f t="shared" si="127"/>
        <v>0</v>
      </c>
      <c r="KWN62" s="754">
        <f t="shared" si="127"/>
        <v>0</v>
      </c>
      <c r="KWO62" s="754">
        <f t="shared" si="127"/>
        <v>0</v>
      </c>
      <c r="KWP62" s="754">
        <f t="shared" si="127"/>
        <v>0</v>
      </c>
      <c r="KWQ62" s="754">
        <f t="shared" si="127"/>
        <v>0</v>
      </c>
      <c r="KWR62" s="754">
        <f t="shared" si="127"/>
        <v>0</v>
      </c>
      <c r="KWS62" s="754">
        <f t="shared" si="127"/>
        <v>0</v>
      </c>
      <c r="KWT62" s="754">
        <f t="shared" si="127"/>
        <v>0</v>
      </c>
      <c r="KWU62" s="754">
        <f t="shared" si="127"/>
        <v>0</v>
      </c>
      <c r="KWV62" s="754">
        <f t="shared" si="127"/>
        <v>0</v>
      </c>
      <c r="KWW62" s="754">
        <f t="shared" si="127"/>
        <v>0</v>
      </c>
      <c r="KWX62" s="754">
        <f t="shared" si="127"/>
        <v>0</v>
      </c>
      <c r="KWY62" s="754">
        <f t="shared" si="127"/>
        <v>0</v>
      </c>
      <c r="KWZ62" s="754">
        <f t="shared" si="127"/>
        <v>0</v>
      </c>
      <c r="KXA62" s="754">
        <f t="shared" si="127"/>
        <v>0</v>
      </c>
      <c r="KXB62" s="754">
        <f t="shared" si="127"/>
        <v>0</v>
      </c>
      <c r="KXC62" s="754">
        <f t="shared" si="127"/>
        <v>0</v>
      </c>
      <c r="KXD62" s="754">
        <f t="shared" si="127"/>
        <v>0</v>
      </c>
      <c r="KXE62" s="754">
        <f t="shared" si="127"/>
        <v>0</v>
      </c>
      <c r="KXF62" s="754">
        <f t="shared" si="127"/>
        <v>0</v>
      </c>
      <c r="KXG62" s="754">
        <f t="shared" si="127"/>
        <v>0</v>
      </c>
      <c r="KXH62" s="754">
        <f t="shared" si="127"/>
        <v>0</v>
      </c>
      <c r="KXI62" s="754">
        <f t="shared" si="127"/>
        <v>0</v>
      </c>
      <c r="KXJ62" s="754">
        <f t="shared" si="127"/>
        <v>0</v>
      </c>
      <c r="KXK62" s="754">
        <f t="shared" si="127"/>
        <v>0</v>
      </c>
      <c r="KXL62" s="754">
        <f t="shared" si="127"/>
        <v>0</v>
      </c>
      <c r="KXM62" s="754">
        <f t="shared" si="127"/>
        <v>0</v>
      </c>
      <c r="KXN62" s="754">
        <f t="shared" si="127"/>
        <v>0</v>
      </c>
      <c r="KXO62" s="754">
        <f t="shared" si="127"/>
        <v>0</v>
      </c>
      <c r="KXP62" s="754">
        <f t="shared" si="127"/>
        <v>0</v>
      </c>
      <c r="KXQ62" s="754">
        <f t="shared" si="127"/>
        <v>0</v>
      </c>
      <c r="KXR62" s="754">
        <f t="shared" si="127"/>
        <v>0</v>
      </c>
      <c r="KXS62" s="754">
        <f t="shared" si="127"/>
        <v>0</v>
      </c>
      <c r="KXT62" s="754">
        <f t="shared" si="127"/>
        <v>0</v>
      </c>
      <c r="KXU62" s="754">
        <f t="shared" si="127"/>
        <v>0</v>
      </c>
      <c r="KXV62" s="754">
        <f t="shared" si="127"/>
        <v>0</v>
      </c>
      <c r="KXW62" s="754">
        <f t="shared" si="127"/>
        <v>0</v>
      </c>
      <c r="KXX62" s="754">
        <f t="shared" ref="KXX62:LAI62" si="128">KXX60*$C$62</f>
        <v>0</v>
      </c>
      <c r="KXY62" s="754">
        <f t="shared" si="128"/>
        <v>0</v>
      </c>
      <c r="KXZ62" s="754">
        <f t="shared" si="128"/>
        <v>0</v>
      </c>
      <c r="KYA62" s="754">
        <f t="shared" si="128"/>
        <v>0</v>
      </c>
      <c r="KYB62" s="754">
        <f t="shared" si="128"/>
        <v>0</v>
      </c>
      <c r="KYC62" s="754">
        <f t="shared" si="128"/>
        <v>0</v>
      </c>
      <c r="KYD62" s="754">
        <f t="shared" si="128"/>
        <v>0</v>
      </c>
      <c r="KYE62" s="754">
        <f t="shared" si="128"/>
        <v>0</v>
      </c>
      <c r="KYF62" s="754">
        <f t="shared" si="128"/>
        <v>0</v>
      </c>
      <c r="KYG62" s="754">
        <f t="shared" si="128"/>
        <v>0</v>
      </c>
      <c r="KYH62" s="754">
        <f t="shared" si="128"/>
        <v>0</v>
      </c>
      <c r="KYI62" s="754">
        <f t="shared" si="128"/>
        <v>0</v>
      </c>
      <c r="KYJ62" s="754">
        <f t="shared" si="128"/>
        <v>0</v>
      </c>
      <c r="KYK62" s="754">
        <f t="shared" si="128"/>
        <v>0</v>
      </c>
      <c r="KYL62" s="754">
        <f t="shared" si="128"/>
        <v>0</v>
      </c>
      <c r="KYM62" s="754">
        <f t="shared" si="128"/>
        <v>0</v>
      </c>
      <c r="KYN62" s="754">
        <f t="shared" si="128"/>
        <v>0</v>
      </c>
      <c r="KYO62" s="754">
        <f t="shared" si="128"/>
        <v>0</v>
      </c>
      <c r="KYP62" s="754">
        <f t="shared" si="128"/>
        <v>0</v>
      </c>
      <c r="KYQ62" s="754">
        <f t="shared" si="128"/>
        <v>0</v>
      </c>
      <c r="KYR62" s="754">
        <f t="shared" si="128"/>
        <v>0</v>
      </c>
      <c r="KYS62" s="754">
        <f t="shared" si="128"/>
        <v>0</v>
      </c>
      <c r="KYT62" s="754">
        <f t="shared" si="128"/>
        <v>0</v>
      </c>
      <c r="KYU62" s="754">
        <f t="shared" si="128"/>
        <v>0</v>
      </c>
      <c r="KYV62" s="754">
        <f t="shared" si="128"/>
        <v>0</v>
      </c>
      <c r="KYW62" s="754">
        <f t="shared" si="128"/>
        <v>0</v>
      </c>
      <c r="KYX62" s="754">
        <f t="shared" si="128"/>
        <v>0</v>
      </c>
      <c r="KYY62" s="754">
        <f t="shared" si="128"/>
        <v>0</v>
      </c>
      <c r="KYZ62" s="754">
        <f t="shared" si="128"/>
        <v>0</v>
      </c>
      <c r="KZA62" s="754">
        <f t="shared" si="128"/>
        <v>0</v>
      </c>
      <c r="KZB62" s="754">
        <f t="shared" si="128"/>
        <v>0</v>
      </c>
      <c r="KZC62" s="754">
        <f t="shared" si="128"/>
        <v>0</v>
      </c>
      <c r="KZD62" s="754">
        <f t="shared" si="128"/>
        <v>0</v>
      </c>
      <c r="KZE62" s="754">
        <f t="shared" si="128"/>
        <v>0</v>
      </c>
      <c r="KZF62" s="754">
        <f t="shared" si="128"/>
        <v>0</v>
      </c>
      <c r="KZG62" s="754">
        <f t="shared" si="128"/>
        <v>0</v>
      </c>
      <c r="KZH62" s="754">
        <f t="shared" si="128"/>
        <v>0</v>
      </c>
      <c r="KZI62" s="754">
        <f t="shared" si="128"/>
        <v>0</v>
      </c>
      <c r="KZJ62" s="754">
        <f t="shared" si="128"/>
        <v>0</v>
      </c>
      <c r="KZK62" s="754">
        <f t="shared" si="128"/>
        <v>0</v>
      </c>
      <c r="KZL62" s="754">
        <f t="shared" si="128"/>
        <v>0</v>
      </c>
      <c r="KZM62" s="754">
        <f t="shared" si="128"/>
        <v>0</v>
      </c>
      <c r="KZN62" s="754">
        <f t="shared" si="128"/>
        <v>0</v>
      </c>
      <c r="KZO62" s="754">
        <f t="shared" si="128"/>
        <v>0</v>
      </c>
      <c r="KZP62" s="754">
        <f t="shared" si="128"/>
        <v>0</v>
      </c>
      <c r="KZQ62" s="754">
        <f t="shared" si="128"/>
        <v>0</v>
      </c>
      <c r="KZR62" s="754">
        <f t="shared" si="128"/>
        <v>0</v>
      </c>
      <c r="KZS62" s="754">
        <f t="shared" si="128"/>
        <v>0</v>
      </c>
      <c r="KZT62" s="754">
        <f t="shared" si="128"/>
        <v>0</v>
      </c>
      <c r="KZU62" s="754">
        <f t="shared" si="128"/>
        <v>0</v>
      </c>
      <c r="KZV62" s="754">
        <f t="shared" si="128"/>
        <v>0</v>
      </c>
      <c r="KZW62" s="754">
        <f t="shared" si="128"/>
        <v>0</v>
      </c>
      <c r="KZX62" s="754">
        <f t="shared" si="128"/>
        <v>0</v>
      </c>
      <c r="KZY62" s="754">
        <f t="shared" si="128"/>
        <v>0</v>
      </c>
      <c r="KZZ62" s="754">
        <f t="shared" si="128"/>
        <v>0</v>
      </c>
      <c r="LAA62" s="754">
        <f t="shared" si="128"/>
        <v>0</v>
      </c>
      <c r="LAB62" s="754">
        <f t="shared" si="128"/>
        <v>0</v>
      </c>
      <c r="LAC62" s="754">
        <f t="shared" si="128"/>
        <v>0</v>
      </c>
      <c r="LAD62" s="754">
        <f t="shared" si="128"/>
        <v>0</v>
      </c>
      <c r="LAE62" s="754">
        <f t="shared" si="128"/>
        <v>0</v>
      </c>
      <c r="LAF62" s="754">
        <f t="shared" si="128"/>
        <v>0</v>
      </c>
      <c r="LAG62" s="754">
        <f t="shared" si="128"/>
        <v>0</v>
      </c>
      <c r="LAH62" s="754">
        <f t="shared" si="128"/>
        <v>0</v>
      </c>
      <c r="LAI62" s="754">
        <f t="shared" si="128"/>
        <v>0</v>
      </c>
      <c r="LAJ62" s="754">
        <f t="shared" ref="LAJ62:LCU62" si="129">LAJ60*$C$62</f>
        <v>0</v>
      </c>
      <c r="LAK62" s="754">
        <f t="shared" si="129"/>
        <v>0</v>
      </c>
      <c r="LAL62" s="754">
        <f t="shared" si="129"/>
        <v>0</v>
      </c>
      <c r="LAM62" s="754">
        <f t="shared" si="129"/>
        <v>0</v>
      </c>
      <c r="LAN62" s="754">
        <f t="shared" si="129"/>
        <v>0</v>
      </c>
      <c r="LAO62" s="754">
        <f t="shared" si="129"/>
        <v>0</v>
      </c>
      <c r="LAP62" s="754">
        <f t="shared" si="129"/>
        <v>0</v>
      </c>
      <c r="LAQ62" s="754">
        <f t="shared" si="129"/>
        <v>0</v>
      </c>
      <c r="LAR62" s="754">
        <f t="shared" si="129"/>
        <v>0</v>
      </c>
      <c r="LAS62" s="754">
        <f t="shared" si="129"/>
        <v>0</v>
      </c>
      <c r="LAT62" s="754">
        <f t="shared" si="129"/>
        <v>0</v>
      </c>
      <c r="LAU62" s="754">
        <f t="shared" si="129"/>
        <v>0</v>
      </c>
      <c r="LAV62" s="754">
        <f t="shared" si="129"/>
        <v>0</v>
      </c>
      <c r="LAW62" s="754">
        <f t="shared" si="129"/>
        <v>0</v>
      </c>
      <c r="LAX62" s="754">
        <f t="shared" si="129"/>
        <v>0</v>
      </c>
      <c r="LAY62" s="754">
        <f t="shared" si="129"/>
        <v>0</v>
      </c>
      <c r="LAZ62" s="754">
        <f t="shared" si="129"/>
        <v>0</v>
      </c>
      <c r="LBA62" s="754">
        <f t="shared" si="129"/>
        <v>0</v>
      </c>
      <c r="LBB62" s="754">
        <f t="shared" si="129"/>
        <v>0</v>
      </c>
      <c r="LBC62" s="754">
        <f t="shared" si="129"/>
        <v>0</v>
      </c>
      <c r="LBD62" s="754">
        <f t="shared" si="129"/>
        <v>0</v>
      </c>
      <c r="LBE62" s="754">
        <f t="shared" si="129"/>
        <v>0</v>
      </c>
      <c r="LBF62" s="754">
        <f t="shared" si="129"/>
        <v>0</v>
      </c>
      <c r="LBG62" s="754">
        <f t="shared" si="129"/>
        <v>0</v>
      </c>
      <c r="LBH62" s="754">
        <f t="shared" si="129"/>
        <v>0</v>
      </c>
      <c r="LBI62" s="754">
        <f t="shared" si="129"/>
        <v>0</v>
      </c>
      <c r="LBJ62" s="754">
        <f t="shared" si="129"/>
        <v>0</v>
      </c>
      <c r="LBK62" s="754">
        <f t="shared" si="129"/>
        <v>0</v>
      </c>
      <c r="LBL62" s="754">
        <f t="shared" si="129"/>
        <v>0</v>
      </c>
      <c r="LBM62" s="754">
        <f t="shared" si="129"/>
        <v>0</v>
      </c>
      <c r="LBN62" s="754">
        <f t="shared" si="129"/>
        <v>0</v>
      </c>
      <c r="LBO62" s="754">
        <f t="shared" si="129"/>
        <v>0</v>
      </c>
      <c r="LBP62" s="754">
        <f t="shared" si="129"/>
        <v>0</v>
      </c>
      <c r="LBQ62" s="754">
        <f t="shared" si="129"/>
        <v>0</v>
      </c>
      <c r="LBR62" s="754">
        <f t="shared" si="129"/>
        <v>0</v>
      </c>
      <c r="LBS62" s="754">
        <f t="shared" si="129"/>
        <v>0</v>
      </c>
      <c r="LBT62" s="754">
        <f t="shared" si="129"/>
        <v>0</v>
      </c>
      <c r="LBU62" s="754">
        <f t="shared" si="129"/>
        <v>0</v>
      </c>
      <c r="LBV62" s="754">
        <f t="shared" si="129"/>
        <v>0</v>
      </c>
      <c r="LBW62" s="754">
        <f t="shared" si="129"/>
        <v>0</v>
      </c>
      <c r="LBX62" s="754">
        <f t="shared" si="129"/>
        <v>0</v>
      </c>
      <c r="LBY62" s="754">
        <f t="shared" si="129"/>
        <v>0</v>
      </c>
      <c r="LBZ62" s="754">
        <f t="shared" si="129"/>
        <v>0</v>
      </c>
      <c r="LCA62" s="754">
        <f t="shared" si="129"/>
        <v>0</v>
      </c>
      <c r="LCB62" s="754">
        <f t="shared" si="129"/>
        <v>0</v>
      </c>
      <c r="LCC62" s="754">
        <f t="shared" si="129"/>
        <v>0</v>
      </c>
      <c r="LCD62" s="754">
        <f t="shared" si="129"/>
        <v>0</v>
      </c>
      <c r="LCE62" s="754">
        <f t="shared" si="129"/>
        <v>0</v>
      </c>
      <c r="LCF62" s="754">
        <f t="shared" si="129"/>
        <v>0</v>
      </c>
      <c r="LCG62" s="754">
        <f t="shared" si="129"/>
        <v>0</v>
      </c>
      <c r="LCH62" s="754">
        <f t="shared" si="129"/>
        <v>0</v>
      </c>
      <c r="LCI62" s="754">
        <f t="shared" si="129"/>
        <v>0</v>
      </c>
      <c r="LCJ62" s="754">
        <f t="shared" si="129"/>
        <v>0</v>
      </c>
      <c r="LCK62" s="754">
        <f t="shared" si="129"/>
        <v>0</v>
      </c>
      <c r="LCL62" s="754">
        <f t="shared" si="129"/>
        <v>0</v>
      </c>
      <c r="LCM62" s="754">
        <f t="shared" si="129"/>
        <v>0</v>
      </c>
      <c r="LCN62" s="754">
        <f t="shared" si="129"/>
        <v>0</v>
      </c>
      <c r="LCO62" s="754">
        <f t="shared" si="129"/>
        <v>0</v>
      </c>
      <c r="LCP62" s="754">
        <f t="shared" si="129"/>
        <v>0</v>
      </c>
      <c r="LCQ62" s="754">
        <f t="shared" si="129"/>
        <v>0</v>
      </c>
      <c r="LCR62" s="754">
        <f t="shared" si="129"/>
        <v>0</v>
      </c>
      <c r="LCS62" s="754">
        <f t="shared" si="129"/>
        <v>0</v>
      </c>
      <c r="LCT62" s="754">
        <f t="shared" si="129"/>
        <v>0</v>
      </c>
      <c r="LCU62" s="754">
        <f t="shared" si="129"/>
        <v>0</v>
      </c>
      <c r="LCV62" s="754">
        <f t="shared" ref="LCV62:LFG62" si="130">LCV60*$C$62</f>
        <v>0</v>
      </c>
      <c r="LCW62" s="754">
        <f t="shared" si="130"/>
        <v>0</v>
      </c>
      <c r="LCX62" s="754">
        <f t="shared" si="130"/>
        <v>0</v>
      </c>
      <c r="LCY62" s="754">
        <f t="shared" si="130"/>
        <v>0</v>
      </c>
      <c r="LCZ62" s="754">
        <f t="shared" si="130"/>
        <v>0</v>
      </c>
      <c r="LDA62" s="754">
        <f t="shared" si="130"/>
        <v>0</v>
      </c>
      <c r="LDB62" s="754">
        <f t="shared" si="130"/>
        <v>0</v>
      </c>
      <c r="LDC62" s="754">
        <f t="shared" si="130"/>
        <v>0</v>
      </c>
      <c r="LDD62" s="754">
        <f t="shared" si="130"/>
        <v>0</v>
      </c>
      <c r="LDE62" s="754">
        <f t="shared" si="130"/>
        <v>0</v>
      </c>
      <c r="LDF62" s="754">
        <f t="shared" si="130"/>
        <v>0</v>
      </c>
      <c r="LDG62" s="754">
        <f t="shared" si="130"/>
        <v>0</v>
      </c>
      <c r="LDH62" s="754">
        <f t="shared" si="130"/>
        <v>0</v>
      </c>
      <c r="LDI62" s="754">
        <f t="shared" si="130"/>
        <v>0</v>
      </c>
      <c r="LDJ62" s="754">
        <f t="shared" si="130"/>
        <v>0</v>
      </c>
      <c r="LDK62" s="754">
        <f t="shared" si="130"/>
        <v>0</v>
      </c>
      <c r="LDL62" s="754">
        <f t="shared" si="130"/>
        <v>0</v>
      </c>
      <c r="LDM62" s="754">
        <f t="shared" si="130"/>
        <v>0</v>
      </c>
      <c r="LDN62" s="754">
        <f t="shared" si="130"/>
        <v>0</v>
      </c>
      <c r="LDO62" s="754">
        <f t="shared" si="130"/>
        <v>0</v>
      </c>
      <c r="LDP62" s="754">
        <f t="shared" si="130"/>
        <v>0</v>
      </c>
      <c r="LDQ62" s="754">
        <f t="shared" si="130"/>
        <v>0</v>
      </c>
      <c r="LDR62" s="754">
        <f t="shared" si="130"/>
        <v>0</v>
      </c>
      <c r="LDS62" s="754">
        <f t="shared" si="130"/>
        <v>0</v>
      </c>
      <c r="LDT62" s="754">
        <f t="shared" si="130"/>
        <v>0</v>
      </c>
      <c r="LDU62" s="754">
        <f t="shared" si="130"/>
        <v>0</v>
      </c>
      <c r="LDV62" s="754">
        <f t="shared" si="130"/>
        <v>0</v>
      </c>
      <c r="LDW62" s="754">
        <f t="shared" si="130"/>
        <v>0</v>
      </c>
      <c r="LDX62" s="754">
        <f t="shared" si="130"/>
        <v>0</v>
      </c>
      <c r="LDY62" s="754">
        <f t="shared" si="130"/>
        <v>0</v>
      </c>
      <c r="LDZ62" s="754">
        <f t="shared" si="130"/>
        <v>0</v>
      </c>
      <c r="LEA62" s="754">
        <f t="shared" si="130"/>
        <v>0</v>
      </c>
      <c r="LEB62" s="754">
        <f t="shared" si="130"/>
        <v>0</v>
      </c>
      <c r="LEC62" s="754">
        <f t="shared" si="130"/>
        <v>0</v>
      </c>
      <c r="LED62" s="754">
        <f t="shared" si="130"/>
        <v>0</v>
      </c>
      <c r="LEE62" s="754">
        <f t="shared" si="130"/>
        <v>0</v>
      </c>
      <c r="LEF62" s="754">
        <f t="shared" si="130"/>
        <v>0</v>
      </c>
      <c r="LEG62" s="754">
        <f t="shared" si="130"/>
        <v>0</v>
      </c>
      <c r="LEH62" s="754">
        <f t="shared" si="130"/>
        <v>0</v>
      </c>
      <c r="LEI62" s="754">
        <f t="shared" si="130"/>
        <v>0</v>
      </c>
      <c r="LEJ62" s="754">
        <f t="shared" si="130"/>
        <v>0</v>
      </c>
      <c r="LEK62" s="754">
        <f t="shared" si="130"/>
        <v>0</v>
      </c>
      <c r="LEL62" s="754">
        <f t="shared" si="130"/>
        <v>0</v>
      </c>
      <c r="LEM62" s="754">
        <f t="shared" si="130"/>
        <v>0</v>
      </c>
      <c r="LEN62" s="754">
        <f t="shared" si="130"/>
        <v>0</v>
      </c>
      <c r="LEO62" s="754">
        <f t="shared" si="130"/>
        <v>0</v>
      </c>
      <c r="LEP62" s="754">
        <f t="shared" si="130"/>
        <v>0</v>
      </c>
      <c r="LEQ62" s="754">
        <f t="shared" si="130"/>
        <v>0</v>
      </c>
      <c r="LER62" s="754">
        <f t="shared" si="130"/>
        <v>0</v>
      </c>
      <c r="LES62" s="754">
        <f t="shared" si="130"/>
        <v>0</v>
      </c>
      <c r="LET62" s="754">
        <f t="shared" si="130"/>
        <v>0</v>
      </c>
      <c r="LEU62" s="754">
        <f t="shared" si="130"/>
        <v>0</v>
      </c>
      <c r="LEV62" s="754">
        <f t="shared" si="130"/>
        <v>0</v>
      </c>
      <c r="LEW62" s="754">
        <f t="shared" si="130"/>
        <v>0</v>
      </c>
      <c r="LEX62" s="754">
        <f t="shared" si="130"/>
        <v>0</v>
      </c>
      <c r="LEY62" s="754">
        <f t="shared" si="130"/>
        <v>0</v>
      </c>
      <c r="LEZ62" s="754">
        <f t="shared" si="130"/>
        <v>0</v>
      </c>
      <c r="LFA62" s="754">
        <f t="shared" si="130"/>
        <v>0</v>
      </c>
      <c r="LFB62" s="754">
        <f t="shared" si="130"/>
        <v>0</v>
      </c>
      <c r="LFC62" s="754">
        <f t="shared" si="130"/>
        <v>0</v>
      </c>
      <c r="LFD62" s="754">
        <f t="shared" si="130"/>
        <v>0</v>
      </c>
      <c r="LFE62" s="754">
        <f t="shared" si="130"/>
        <v>0</v>
      </c>
      <c r="LFF62" s="754">
        <f t="shared" si="130"/>
        <v>0</v>
      </c>
      <c r="LFG62" s="754">
        <f t="shared" si="130"/>
        <v>0</v>
      </c>
      <c r="LFH62" s="754">
        <f t="shared" ref="LFH62:LHS62" si="131">LFH60*$C$62</f>
        <v>0</v>
      </c>
      <c r="LFI62" s="754">
        <f t="shared" si="131"/>
        <v>0</v>
      </c>
      <c r="LFJ62" s="754">
        <f t="shared" si="131"/>
        <v>0</v>
      </c>
      <c r="LFK62" s="754">
        <f t="shared" si="131"/>
        <v>0</v>
      </c>
      <c r="LFL62" s="754">
        <f t="shared" si="131"/>
        <v>0</v>
      </c>
      <c r="LFM62" s="754">
        <f t="shared" si="131"/>
        <v>0</v>
      </c>
      <c r="LFN62" s="754">
        <f t="shared" si="131"/>
        <v>0</v>
      </c>
      <c r="LFO62" s="754">
        <f t="shared" si="131"/>
        <v>0</v>
      </c>
      <c r="LFP62" s="754">
        <f t="shared" si="131"/>
        <v>0</v>
      </c>
      <c r="LFQ62" s="754">
        <f t="shared" si="131"/>
        <v>0</v>
      </c>
      <c r="LFR62" s="754">
        <f t="shared" si="131"/>
        <v>0</v>
      </c>
      <c r="LFS62" s="754">
        <f t="shared" si="131"/>
        <v>0</v>
      </c>
      <c r="LFT62" s="754">
        <f t="shared" si="131"/>
        <v>0</v>
      </c>
      <c r="LFU62" s="754">
        <f t="shared" si="131"/>
        <v>0</v>
      </c>
      <c r="LFV62" s="754">
        <f t="shared" si="131"/>
        <v>0</v>
      </c>
      <c r="LFW62" s="754">
        <f t="shared" si="131"/>
        <v>0</v>
      </c>
      <c r="LFX62" s="754">
        <f t="shared" si="131"/>
        <v>0</v>
      </c>
      <c r="LFY62" s="754">
        <f t="shared" si="131"/>
        <v>0</v>
      </c>
      <c r="LFZ62" s="754">
        <f t="shared" si="131"/>
        <v>0</v>
      </c>
      <c r="LGA62" s="754">
        <f t="shared" si="131"/>
        <v>0</v>
      </c>
      <c r="LGB62" s="754">
        <f t="shared" si="131"/>
        <v>0</v>
      </c>
      <c r="LGC62" s="754">
        <f t="shared" si="131"/>
        <v>0</v>
      </c>
      <c r="LGD62" s="754">
        <f t="shared" si="131"/>
        <v>0</v>
      </c>
      <c r="LGE62" s="754">
        <f t="shared" si="131"/>
        <v>0</v>
      </c>
      <c r="LGF62" s="754">
        <f t="shared" si="131"/>
        <v>0</v>
      </c>
      <c r="LGG62" s="754">
        <f t="shared" si="131"/>
        <v>0</v>
      </c>
      <c r="LGH62" s="754">
        <f t="shared" si="131"/>
        <v>0</v>
      </c>
      <c r="LGI62" s="754">
        <f t="shared" si="131"/>
        <v>0</v>
      </c>
      <c r="LGJ62" s="754">
        <f t="shared" si="131"/>
        <v>0</v>
      </c>
      <c r="LGK62" s="754">
        <f t="shared" si="131"/>
        <v>0</v>
      </c>
      <c r="LGL62" s="754">
        <f t="shared" si="131"/>
        <v>0</v>
      </c>
      <c r="LGM62" s="754">
        <f t="shared" si="131"/>
        <v>0</v>
      </c>
      <c r="LGN62" s="754">
        <f t="shared" si="131"/>
        <v>0</v>
      </c>
      <c r="LGO62" s="754">
        <f t="shared" si="131"/>
        <v>0</v>
      </c>
      <c r="LGP62" s="754">
        <f t="shared" si="131"/>
        <v>0</v>
      </c>
      <c r="LGQ62" s="754">
        <f t="shared" si="131"/>
        <v>0</v>
      </c>
      <c r="LGR62" s="754">
        <f t="shared" si="131"/>
        <v>0</v>
      </c>
      <c r="LGS62" s="754">
        <f t="shared" si="131"/>
        <v>0</v>
      </c>
      <c r="LGT62" s="754">
        <f t="shared" si="131"/>
        <v>0</v>
      </c>
      <c r="LGU62" s="754">
        <f t="shared" si="131"/>
        <v>0</v>
      </c>
      <c r="LGV62" s="754">
        <f t="shared" si="131"/>
        <v>0</v>
      </c>
      <c r="LGW62" s="754">
        <f t="shared" si="131"/>
        <v>0</v>
      </c>
      <c r="LGX62" s="754">
        <f t="shared" si="131"/>
        <v>0</v>
      </c>
      <c r="LGY62" s="754">
        <f t="shared" si="131"/>
        <v>0</v>
      </c>
      <c r="LGZ62" s="754">
        <f t="shared" si="131"/>
        <v>0</v>
      </c>
      <c r="LHA62" s="754">
        <f t="shared" si="131"/>
        <v>0</v>
      </c>
      <c r="LHB62" s="754">
        <f t="shared" si="131"/>
        <v>0</v>
      </c>
      <c r="LHC62" s="754">
        <f t="shared" si="131"/>
        <v>0</v>
      </c>
      <c r="LHD62" s="754">
        <f t="shared" si="131"/>
        <v>0</v>
      </c>
      <c r="LHE62" s="754">
        <f t="shared" si="131"/>
        <v>0</v>
      </c>
      <c r="LHF62" s="754">
        <f t="shared" si="131"/>
        <v>0</v>
      </c>
      <c r="LHG62" s="754">
        <f t="shared" si="131"/>
        <v>0</v>
      </c>
      <c r="LHH62" s="754">
        <f t="shared" si="131"/>
        <v>0</v>
      </c>
      <c r="LHI62" s="754">
        <f t="shared" si="131"/>
        <v>0</v>
      </c>
      <c r="LHJ62" s="754">
        <f t="shared" si="131"/>
        <v>0</v>
      </c>
      <c r="LHK62" s="754">
        <f t="shared" si="131"/>
        <v>0</v>
      </c>
      <c r="LHL62" s="754">
        <f t="shared" si="131"/>
        <v>0</v>
      </c>
      <c r="LHM62" s="754">
        <f t="shared" si="131"/>
        <v>0</v>
      </c>
      <c r="LHN62" s="754">
        <f t="shared" si="131"/>
        <v>0</v>
      </c>
      <c r="LHO62" s="754">
        <f t="shared" si="131"/>
        <v>0</v>
      </c>
      <c r="LHP62" s="754">
        <f t="shared" si="131"/>
        <v>0</v>
      </c>
      <c r="LHQ62" s="754">
        <f t="shared" si="131"/>
        <v>0</v>
      </c>
      <c r="LHR62" s="754">
        <f t="shared" si="131"/>
        <v>0</v>
      </c>
      <c r="LHS62" s="754">
        <f t="shared" si="131"/>
        <v>0</v>
      </c>
      <c r="LHT62" s="754">
        <f t="shared" ref="LHT62:LKE62" si="132">LHT60*$C$62</f>
        <v>0</v>
      </c>
      <c r="LHU62" s="754">
        <f t="shared" si="132"/>
        <v>0</v>
      </c>
      <c r="LHV62" s="754">
        <f t="shared" si="132"/>
        <v>0</v>
      </c>
      <c r="LHW62" s="754">
        <f t="shared" si="132"/>
        <v>0</v>
      </c>
      <c r="LHX62" s="754">
        <f t="shared" si="132"/>
        <v>0</v>
      </c>
      <c r="LHY62" s="754">
        <f t="shared" si="132"/>
        <v>0</v>
      </c>
      <c r="LHZ62" s="754">
        <f t="shared" si="132"/>
        <v>0</v>
      </c>
      <c r="LIA62" s="754">
        <f t="shared" si="132"/>
        <v>0</v>
      </c>
      <c r="LIB62" s="754">
        <f t="shared" si="132"/>
        <v>0</v>
      </c>
      <c r="LIC62" s="754">
        <f t="shared" si="132"/>
        <v>0</v>
      </c>
      <c r="LID62" s="754">
        <f t="shared" si="132"/>
        <v>0</v>
      </c>
      <c r="LIE62" s="754">
        <f t="shared" si="132"/>
        <v>0</v>
      </c>
      <c r="LIF62" s="754">
        <f t="shared" si="132"/>
        <v>0</v>
      </c>
      <c r="LIG62" s="754">
        <f t="shared" si="132"/>
        <v>0</v>
      </c>
      <c r="LIH62" s="754">
        <f t="shared" si="132"/>
        <v>0</v>
      </c>
      <c r="LII62" s="754">
        <f t="shared" si="132"/>
        <v>0</v>
      </c>
      <c r="LIJ62" s="754">
        <f t="shared" si="132"/>
        <v>0</v>
      </c>
      <c r="LIK62" s="754">
        <f t="shared" si="132"/>
        <v>0</v>
      </c>
      <c r="LIL62" s="754">
        <f t="shared" si="132"/>
        <v>0</v>
      </c>
      <c r="LIM62" s="754">
        <f t="shared" si="132"/>
        <v>0</v>
      </c>
      <c r="LIN62" s="754">
        <f t="shared" si="132"/>
        <v>0</v>
      </c>
      <c r="LIO62" s="754">
        <f t="shared" si="132"/>
        <v>0</v>
      </c>
      <c r="LIP62" s="754">
        <f t="shared" si="132"/>
        <v>0</v>
      </c>
      <c r="LIQ62" s="754">
        <f t="shared" si="132"/>
        <v>0</v>
      </c>
      <c r="LIR62" s="754">
        <f t="shared" si="132"/>
        <v>0</v>
      </c>
      <c r="LIS62" s="754">
        <f t="shared" si="132"/>
        <v>0</v>
      </c>
      <c r="LIT62" s="754">
        <f t="shared" si="132"/>
        <v>0</v>
      </c>
      <c r="LIU62" s="754">
        <f t="shared" si="132"/>
        <v>0</v>
      </c>
      <c r="LIV62" s="754">
        <f t="shared" si="132"/>
        <v>0</v>
      </c>
      <c r="LIW62" s="754">
        <f t="shared" si="132"/>
        <v>0</v>
      </c>
      <c r="LIX62" s="754">
        <f t="shared" si="132"/>
        <v>0</v>
      </c>
      <c r="LIY62" s="754">
        <f t="shared" si="132"/>
        <v>0</v>
      </c>
      <c r="LIZ62" s="754">
        <f t="shared" si="132"/>
        <v>0</v>
      </c>
      <c r="LJA62" s="754">
        <f t="shared" si="132"/>
        <v>0</v>
      </c>
      <c r="LJB62" s="754">
        <f t="shared" si="132"/>
        <v>0</v>
      </c>
      <c r="LJC62" s="754">
        <f t="shared" si="132"/>
        <v>0</v>
      </c>
      <c r="LJD62" s="754">
        <f t="shared" si="132"/>
        <v>0</v>
      </c>
      <c r="LJE62" s="754">
        <f t="shared" si="132"/>
        <v>0</v>
      </c>
      <c r="LJF62" s="754">
        <f t="shared" si="132"/>
        <v>0</v>
      </c>
      <c r="LJG62" s="754">
        <f t="shared" si="132"/>
        <v>0</v>
      </c>
      <c r="LJH62" s="754">
        <f t="shared" si="132"/>
        <v>0</v>
      </c>
      <c r="LJI62" s="754">
        <f t="shared" si="132"/>
        <v>0</v>
      </c>
      <c r="LJJ62" s="754">
        <f t="shared" si="132"/>
        <v>0</v>
      </c>
      <c r="LJK62" s="754">
        <f t="shared" si="132"/>
        <v>0</v>
      </c>
      <c r="LJL62" s="754">
        <f t="shared" si="132"/>
        <v>0</v>
      </c>
      <c r="LJM62" s="754">
        <f t="shared" si="132"/>
        <v>0</v>
      </c>
      <c r="LJN62" s="754">
        <f t="shared" si="132"/>
        <v>0</v>
      </c>
      <c r="LJO62" s="754">
        <f t="shared" si="132"/>
        <v>0</v>
      </c>
      <c r="LJP62" s="754">
        <f t="shared" si="132"/>
        <v>0</v>
      </c>
      <c r="LJQ62" s="754">
        <f t="shared" si="132"/>
        <v>0</v>
      </c>
      <c r="LJR62" s="754">
        <f t="shared" si="132"/>
        <v>0</v>
      </c>
      <c r="LJS62" s="754">
        <f t="shared" si="132"/>
        <v>0</v>
      </c>
      <c r="LJT62" s="754">
        <f t="shared" si="132"/>
        <v>0</v>
      </c>
      <c r="LJU62" s="754">
        <f t="shared" si="132"/>
        <v>0</v>
      </c>
      <c r="LJV62" s="754">
        <f t="shared" si="132"/>
        <v>0</v>
      </c>
      <c r="LJW62" s="754">
        <f t="shared" si="132"/>
        <v>0</v>
      </c>
      <c r="LJX62" s="754">
        <f t="shared" si="132"/>
        <v>0</v>
      </c>
      <c r="LJY62" s="754">
        <f t="shared" si="132"/>
        <v>0</v>
      </c>
      <c r="LJZ62" s="754">
        <f t="shared" si="132"/>
        <v>0</v>
      </c>
      <c r="LKA62" s="754">
        <f t="shared" si="132"/>
        <v>0</v>
      </c>
      <c r="LKB62" s="754">
        <f t="shared" si="132"/>
        <v>0</v>
      </c>
      <c r="LKC62" s="754">
        <f t="shared" si="132"/>
        <v>0</v>
      </c>
      <c r="LKD62" s="754">
        <f t="shared" si="132"/>
        <v>0</v>
      </c>
      <c r="LKE62" s="754">
        <f t="shared" si="132"/>
        <v>0</v>
      </c>
      <c r="LKF62" s="754">
        <f t="shared" ref="LKF62:LMQ62" si="133">LKF60*$C$62</f>
        <v>0</v>
      </c>
      <c r="LKG62" s="754">
        <f t="shared" si="133"/>
        <v>0</v>
      </c>
      <c r="LKH62" s="754">
        <f t="shared" si="133"/>
        <v>0</v>
      </c>
      <c r="LKI62" s="754">
        <f t="shared" si="133"/>
        <v>0</v>
      </c>
      <c r="LKJ62" s="754">
        <f t="shared" si="133"/>
        <v>0</v>
      </c>
      <c r="LKK62" s="754">
        <f t="shared" si="133"/>
        <v>0</v>
      </c>
      <c r="LKL62" s="754">
        <f t="shared" si="133"/>
        <v>0</v>
      </c>
      <c r="LKM62" s="754">
        <f t="shared" si="133"/>
        <v>0</v>
      </c>
      <c r="LKN62" s="754">
        <f t="shared" si="133"/>
        <v>0</v>
      </c>
      <c r="LKO62" s="754">
        <f t="shared" si="133"/>
        <v>0</v>
      </c>
      <c r="LKP62" s="754">
        <f t="shared" si="133"/>
        <v>0</v>
      </c>
      <c r="LKQ62" s="754">
        <f t="shared" si="133"/>
        <v>0</v>
      </c>
      <c r="LKR62" s="754">
        <f t="shared" si="133"/>
        <v>0</v>
      </c>
      <c r="LKS62" s="754">
        <f t="shared" si="133"/>
        <v>0</v>
      </c>
      <c r="LKT62" s="754">
        <f t="shared" si="133"/>
        <v>0</v>
      </c>
      <c r="LKU62" s="754">
        <f t="shared" si="133"/>
        <v>0</v>
      </c>
      <c r="LKV62" s="754">
        <f t="shared" si="133"/>
        <v>0</v>
      </c>
      <c r="LKW62" s="754">
        <f t="shared" si="133"/>
        <v>0</v>
      </c>
      <c r="LKX62" s="754">
        <f t="shared" si="133"/>
        <v>0</v>
      </c>
      <c r="LKY62" s="754">
        <f t="shared" si="133"/>
        <v>0</v>
      </c>
      <c r="LKZ62" s="754">
        <f t="shared" si="133"/>
        <v>0</v>
      </c>
      <c r="LLA62" s="754">
        <f t="shared" si="133"/>
        <v>0</v>
      </c>
      <c r="LLB62" s="754">
        <f t="shared" si="133"/>
        <v>0</v>
      </c>
      <c r="LLC62" s="754">
        <f t="shared" si="133"/>
        <v>0</v>
      </c>
      <c r="LLD62" s="754">
        <f t="shared" si="133"/>
        <v>0</v>
      </c>
      <c r="LLE62" s="754">
        <f t="shared" si="133"/>
        <v>0</v>
      </c>
      <c r="LLF62" s="754">
        <f t="shared" si="133"/>
        <v>0</v>
      </c>
      <c r="LLG62" s="754">
        <f t="shared" si="133"/>
        <v>0</v>
      </c>
      <c r="LLH62" s="754">
        <f t="shared" si="133"/>
        <v>0</v>
      </c>
      <c r="LLI62" s="754">
        <f t="shared" si="133"/>
        <v>0</v>
      </c>
      <c r="LLJ62" s="754">
        <f t="shared" si="133"/>
        <v>0</v>
      </c>
      <c r="LLK62" s="754">
        <f t="shared" si="133"/>
        <v>0</v>
      </c>
      <c r="LLL62" s="754">
        <f t="shared" si="133"/>
        <v>0</v>
      </c>
      <c r="LLM62" s="754">
        <f t="shared" si="133"/>
        <v>0</v>
      </c>
      <c r="LLN62" s="754">
        <f t="shared" si="133"/>
        <v>0</v>
      </c>
      <c r="LLO62" s="754">
        <f t="shared" si="133"/>
        <v>0</v>
      </c>
      <c r="LLP62" s="754">
        <f t="shared" si="133"/>
        <v>0</v>
      </c>
      <c r="LLQ62" s="754">
        <f t="shared" si="133"/>
        <v>0</v>
      </c>
      <c r="LLR62" s="754">
        <f t="shared" si="133"/>
        <v>0</v>
      </c>
      <c r="LLS62" s="754">
        <f t="shared" si="133"/>
        <v>0</v>
      </c>
      <c r="LLT62" s="754">
        <f t="shared" si="133"/>
        <v>0</v>
      </c>
      <c r="LLU62" s="754">
        <f t="shared" si="133"/>
        <v>0</v>
      </c>
      <c r="LLV62" s="754">
        <f t="shared" si="133"/>
        <v>0</v>
      </c>
      <c r="LLW62" s="754">
        <f t="shared" si="133"/>
        <v>0</v>
      </c>
      <c r="LLX62" s="754">
        <f t="shared" si="133"/>
        <v>0</v>
      </c>
      <c r="LLY62" s="754">
        <f t="shared" si="133"/>
        <v>0</v>
      </c>
      <c r="LLZ62" s="754">
        <f t="shared" si="133"/>
        <v>0</v>
      </c>
      <c r="LMA62" s="754">
        <f t="shared" si="133"/>
        <v>0</v>
      </c>
      <c r="LMB62" s="754">
        <f t="shared" si="133"/>
        <v>0</v>
      </c>
      <c r="LMC62" s="754">
        <f t="shared" si="133"/>
        <v>0</v>
      </c>
      <c r="LMD62" s="754">
        <f t="shared" si="133"/>
        <v>0</v>
      </c>
      <c r="LME62" s="754">
        <f t="shared" si="133"/>
        <v>0</v>
      </c>
      <c r="LMF62" s="754">
        <f t="shared" si="133"/>
        <v>0</v>
      </c>
      <c r="LMG62" s="754">
        <f t="shared" si="133"/>
        <v>0</v>
      </c>
      <c r="LMH62" s="754">
        <f t="shared" si="133"/>
        <v>0</v>
      </c>
      <c r="LMI62" s="754">
        <f t="shared" si="133"/>
        <v>0</v>
      </c>
      <c r="LMJ62" s="754">
        <f t="shared" si="133"/>
        <v>0</v>
      </c>
      <c r="LMK62" s="754">
        <f t="shared" si="133"/>
        <v>0</v>
      </c>
      <c r="LML62" s="754">
        <f t="shared" si="133"/>
        <v>0</v>
      </c>
      <c r="LMM62" s="754">
        <f t="shared" si="133"/>
        <v>0</v>
      </c>
      <c r="LMN62" s="754">
        <f t="shared" si="133"/>
        <v>0</v>
      </c>
      <c r="LMO62" s="754">
        <f t="shared" si="133"/>
        <v>0</v>
      </c>
      <c r="LMP62" s="754">
        <f t="shared" si="133"/>
        <v>0</v>
      </c>
      <c r="LMQ62" s="754">
        <f t="shared" si="133"/>
        <v>0</v>
      </c>
      <c r="LMR62" s="754">
        <f t="shared" ref="LMR62:LPC62" si="134">LMR60*$C$62</f>
        <v>0</v>
      </c>
      <c r="LMS62" s="754">
        <f t="shared" si="134"/>
        <v>0</v>
      </c>
      <c r="LMT62" s="754">
        <f t="shared" si="134"/>
        <v>0</v>
      </c>
      <c r="LMU62" s="754">
        <f t="shared" si="134"/>
        <v>0</v>
      </c>
      <c r="LMV62" s="754">
        <f t="shared" si="134"/>
        <v>0</v>
      </c>
      <c r="LMW62" s="754">
        <f t="shared" si="134"/>
        <v>0</v>
      </c>
      <c r="LMX62" s="754">
        <f t="shared" si="134"/>
        <v>0</v>
      </c>
      <c r="LMY62" s="754">
        <f t="shared" si="134"/>
        <v>0</v>
      </c>
      <c r="LMZ62" s="754">
        <f t="shared" si="134"/>
        <v>0</v>
      </c>
      <c r="LNA62" s="754">
        <f t="shared" si="134"/>
        <v>0</v>
      </c>
      <c r="LNB62" s="754">
        <f t="shared" si="134"/>
        <v>0</v>
      </c>
      <c r="LNC62" s="754">
        <f t="shared" si="134"/>
        <v>0</v>
      </c>
      <c r="LND62" s="754">
        <f t="shared" si="134"/>
        <v>0</v>
      </c>
      <c r="LNE62" s="754">
        <f t="shared" si="134"/>
        <v>0</v>
      </c>
      <c r="LNF62" s="754">
        <f t="shared" si="134"/>
        <v>0</v>
      </c>
      <c r="LNG62" s="754">
        <f t="shared" si="134"/>
        <v>0</v>
      </c>
      <c r="LNH62" s="754">
        <f t="shared" si="134"/>
        <v>0</v>
      </c>
      <c r="LNI62" s="754">
        <f t="shared" si="134"/>
        <v>0</v>
      </c>
      <c r="LNJ62" s="754">
        <f t="shared" si="134"/>
        <v>0</v>
      </c>
      <c r="LNK62" s="754">
        <f t="shared" si="134"/>
        <v>0</v>
      </c>
      <c r="LNL62" s="754">
        <f t="shared" si="134"/>
        <v>0</v>
      </c>
      <c r="LNM62" s="754">
        <f t="shared" si="134"/>
        <v>0</v>
      </c>
      <c r="LNN62" s="754">
        <f t="shared" si="134"/>
        <v>0</v>
      </c>
      <c r="LNO62" s="754">
        <f t="shared" si="134"/>
        <v>0</v>
      </c>
      <c r="LNP62" s="754">
        <f t="shared" si="134"/>
        <v>0</v>
      </c>
      <c r="LNQ62" s="754">
        <f t="shared" si="134"/>
        <v>0</v>
      </c>
      <c r="LNR62" s="754">
        <f t="shared" si="134"/>
        <v>0</v>
      </c>
      <c r="LNS62" s="754">
        <f t="shared" si="134"/>
        <v>0</v>
      </c>
      <c r="LNT62" s="754">
        <f t="shared" si="134"/>
        <v>0</v>
      </c>
      <c r="LNU62" s="754">
        <f t="shared" si="134"/>
        <v>0</v>
      </c>
      <c r="LNV62" s="754">
        <f t="shared" si="134"/>
        <v>0</v>
      </c>
      <c r="LNW62" s="754">
        <f t="shared" si="134"/>
        <v>0</v>
      </c>
      <c r="LNX62" s="754">
        <f t="shared" si="134"/>
        <v>0</v>
      </c>
      <c r="LNY62" s="754">
        <f t="shared" si="134"/>
        <v>0</v>
      </c>
      <c r="LNZ62" s="754">
        <f t="shared" si="134"/>
        <v>0</v>
      </c>
      <c r="LOA62" s="754">
        <f t="shared" si="134"/>
        <v>0</v>
      </c>
      <c r="LOB62" s="754">
        <f t="shared" si="134"/>
        <v>0</v>
      </c>
      <c r="LOC62" s="754">
        <f t="shared" si="134"/>
        <v>0</v>
      </c>
      <c r="LOD62" s="754">
        <f t="shared" si="134"/>
        <v>0</v>
      </c>
      <c r="LOE62" s="754">
        <f t="shared" si="134"/>
        <v>0</v>
      </c>
      <c r="LOF62" s="754">
        <f t="shared" si="134"/>
        <v>0</v>
      </c>
      <c r="LOG62" s="754">
        <f t="shared" si="134"/>
        <v>0</v>
      </c>
      <c r="LOH62" s="754">
        <f t="shared" si="134"/>
        <v>0</v>
      </c>
      <c r="LOI62" s="754">
        <f t="shared" si="134"/>
        <v>0</v>
      </c>
      <c r="LOJ62" s="754">
        <f t="shared" si="134"/>
        <v>0</v>
      </c>
      <c r="LOK62" s="754">
        <f t="shared" si="134"/>
        <v>0</v>
      </c>
      <c r="LOL62" s="754">
        <f t="shared" si="134"/>
        <v>0</v>
      </c>
      <c r="LOM62" s="754">
        <f t="shared" si="134"/>
        <v>0</v>
      </c>
      <c r="LON62" s="754">
        <f t="shared" si="134"/>
        <v>0</v>
      </c>
      <c r="LOO62" s="754">
        <f t="shared" si="134"/>
        <v>0</v>
      </c>
      <c r="LOP62" s="754">
        <f t="shared" si="134"/>
        <v>0</v>
      </c>
      <c r="LOQ62" s="754">
        <f t="shared" si="134"/>
        <v>0</v>
      </c>
      <c r="LOR62" s="754">
        <f t="shared" si="134"/>
        <v>0</v>
      </c>
      <c r="LOS62" s="754">
        <f t="shared" si="134"/>
        <v>0</v>
      </c>
      <c r="LOT62" s="754">
        <f t="shared" si="134"/>
        <v>0</v>
      </c>
      <c r="LOU62" s="754">
        <f t="shared" si="134"/>
        <v>0</v>
      </c>
      <c r="LOV62" s="754">
        <f t="shared" si="134"/>
        <v>0</v>
      </c>
      <c r="LOW62" s="754">
        <f t="shared" si="134"/>
        <v>0</v>
      </c>
      <c r="LOX62" s="754">
        <f t="shared" si="134"/>
        <v>0</v>
      </c>
      <c r="LOY62" s="754">
        <f t="shared" si="134"/>
        <v>0</v>
      </c>
      <c r="LOZ62" s="754">
        <f t="shared" si="134"/>
        <v>0</v>
      </c>
      <c r="LPA62" s="754">
        <f t="shared" si="134"/>
        <v>0</v>
      </c>
      <c r="LPB62" s="754">
        <f t="shared" si="134"/>
        <v>0</v>
      </c>
      <c r="LPC62" s="754">
        <f t="shared" si="134"/>
        <v>0</v>
      </c>
      <c r="LPD62" s="754">
        <f t="shared" ref="LPD62:LRO62" si="135">LPD60*$C$62</f>
        <v>0</v>
      </c>
      <c r="LPE62" s="754">
        <f t="shared" si="135"/>
        <v>0</v>
      </c>
      <c r="LPF62" s="754">
        <f t="shared" si="135"/>
        <v>0</v>
      </c>
      <c r="LPG62" s="754">
        <f t="shared" si="135"/>
        <v>0</v>
      </c>
      <c r="LPH62" s="754">
        <f t="shared" si="135"/>
        <v>0</v>
      </c>
      <c r="LPI62" s="754">
        <f t="shared" si="135"/>
        <v>0</v>
      </c>
      <c r="LPJ62" s="754">
        <f t="shared" si="135"/>
        <v>0</v>
      </c>
      <c r="LPK62" s="754">
        <f t="shared" si="135"/>
        <v>0</v>
      </c>
      <c r="LPL62" s="754">
        <f t="shared" si="135"/>
        <v>0</v>
      </c>
      <c r="LPM62" s="754">
        <f t="shared" si="135"/>
        <v>0</v>
      </c>
      <c r="LPN62" s="754">
        <f t="shared" si="135"/>
        <v>0</v>
      </c>
      <c r="LPO62" s="754">
        <f t="shared" si="135"/>
        <v>0</v>
      </c>
      <c r="LPP62" s="754">
        <f t="shared" si="135"/>
        <v>0</v>
      </c>
      <c r="LPQ62" s="754">
        <f t="shared" si="135"/>
        <v>0</v>
      </c>
      <c r="LPR62" s="754">
        <f t="shared" si="135"/>
        <v>0</v>
      </c>
      <c r="LPS62" s="754">
        <f t="shared" si="135"/>
        <v>0</v>
      </c>
      <c r="LPT62" s="754">
        <f t="shared" si="135"/>
        <v>0</v>
      </c>
      <c r="LPU62" s="754">
        <f t="shared" si="135"/>
        <v>0</v>
      </c>
      <c r="LPV62" s="754">
        <f t="shared" si="135"/>
        <v>0</v>
      </c>
      <c r="LPW62" s="754">
        <f t="shared" si="135"/>
        <v>0</v>
      </c>
      <c r="LPX62" s="754">
        <f t="shared" si="135"/>
        <v>0</v>
      </c>
      <c r="LPY62" s="754">
        <f t="shared" si="135"/>
        <v>0</v>
      </c>
      <c r="LPZ62" s="754">
        <f t="shared" si="135"/>
        <v>0</v>
      </c>
      <c r="LQA62" s="754">
        <f t="shared" si="135"/>
        <v>0</v>
      </c>
      <c r="LQB62" s="754">
        <f t="shared" si="135"/>
        <v>0</v>
      </c>
      <c r="LQC62" s="754">
        <f t="shared" si="135"/>
        <v>0</v>
      </c>
      <c r="LQD62" s="754">
        <f t="shared" si="135"/>
        <v>0</v>
      </c>
      <c r="LQE62" s="754">
        <f t="shared" si="135"/>
        <v>0</v>
      </c>
      <c r="LQF62" s="754">
        <f t="shared" si="135"/>
        <v>0</v>
      </c>
      <c r="LQG62" s="754">
        <f t="shared" si="135"/>
        <v>0</v>
      </c>
      <c r="LQH62" s="754">
        <f t="shared" si="135"/>
        <v>0</v>
      </c>
      <c r="LQI62" s="754">
        <f t="shared" si="135"/>
        <v>0</v>
      </c>
      <c r="LQJ62" s="754">
        <f t="shared" si="135"/>
        <v>0</v>
      </c>
      <c r="LQK62" s="754">
        <f t="shared" si="135"/>
        <v>0</v>
      </c>
      <c r="LQL62" s="754">
        <f t="shared" si="135"/>
        <v>0</v>
      </c>
      <c r="LQM62" s="754">
        <f t="shared" si="135"/>
        <v>0</v>
      </c>
      <c r="LQN62" s="754">
        <f t="shared" si="135"/>
        <v>0</v>
      </c>
      <c r="LQO62" s="754">
        <f t="shared" si="135"/>
        <v>0</v>
      </c>
      <c r="LQP62" s="754">
        <f t="shared" si="135"/>
        <v>0</v>
      </c>
      <c r="LQQ62" s="754">
        <f t="shared" si="135"/>
        <v>0</v>
      </c>
      <c r="LQR62" s="754">
        <f t="shared" si="135"/>
        <v>0</v>
      </c>
      <c r="LQS62" s="754">
        <f t="shared" si="135"/>
        <v>0</v>
      </c>
      <c r="LQT62" s="754">
        <f t="shared" si="135"/>
        <v>0</v>
      </c>
      <c r="LQU62" s="754">
        <f t="shared" si="135"/>
        <v>0</v>
      </c>
      <c r="LQV62" s="754">
        <f t="shared" si="135"/>
        <v>0</v>
      </c>
      <c r="LQW62" s="754">
        <f t="shared" si="135"/>
        <v>0</v>
      </c>
      <c r="LQX62" s="754">
        <f t="shared" si="135"/>
        <v>0</v>
      </c>
      <c r="LQY62" s="754">
        <f t="shared" si="135"/>
        <v>0</v>
      </c>
      <c r="LQZ62" s="754">
        <f t="shared" si="135"/>
        <v>0</v>
      </c>
      <c r="LRA62" s="754">
        <f t="shared" si="135"/>
        <v>0</v>
      </c>
      <c r="LRB62" s="754">
        <f t="shared" si="135"/>
        <v>0</v>
      </c>
      <c r="LRC62" s="754">
        <f t="shared" si="135"/>
        <v>0</v>
      </c>
      <c r="LRD62" s="754">
        <f t="shared" si="135"/>
        <v>0</v>
      </c>
      <c r="LRE62" s="754">
        <f t="shared" si="135"/>
        <v>0</v>
      </c>
      <c r="LRF62" s="754">
        <f t="shared" si="135"/>
        <v>0</v>
      </c>
      <c r="LRG62" s="754">
        <f t="shared" si="135"/>
        <v>0</v>
      </c>
      <c r="LRH62" s="754">
        <f t="shared" si="135"/>
        <v>0</v>
      </c>
      <c r="LRI62" s="754">
        <f t="shared" si="135"/>
        <v>0</v>
      </c>
      <c r="LRJ62" s="754">
        <f t="shared" si="135"/>
        <v>0</v>
      </c>
      <c r="LRK62" s="754">
        <f t="shared" si="135"/>
        <v>0</v>
      </c>
      <c r="LRL62" s="754">
        <f t="shared" si="135"/>
        <v>0</v>
      </c>
      <c r="LRM62" s="754">
        <f t="shared" si="135"/>
        <v>0</v>
      </c>
      <c r="LRN62" s="754">
        <f t="shared" si="135"/>
        <v>0</v>
      </c>
      <c r="LRO62" s="754">
        <f t="shared" si="135"/>
        <v>0</v>
      </c>
      <c r="LRP62" s="754">
        <f t="shared" ref="LRP62:LUA62" si="136">LRP60*$C$62</f>
        <v>0</v>
      </c>
      <c r="LRQ62" s="754">
        <f t="shared" si="136"/>
        <v>0</v>
      </c>
      <c r="LRR62" s="754">
        <f t="shared" si="136"/>
        <v>0</v>
      </c>
      <c r="LRS62" s="754">
        <f t="shared" si="136"/>
        <v>0</v>
      </c>
      <c r="LRT62" s="754">
        <f t="shared" si="136"/>
        <v>0</v>
      </c>
      <c r="LRU62" s="754">
        <f t="shared" si="136"/>
        <v>0</v>
      </c>
      <c r="LRV62" s="754">
        <f t="shared" si="136"/>
        <v>0</v>
      </c>
      <c r="LRW62" s="754">
        <f t="shared" si="136"/>
        <v>0</v>
      </c>
      <c r="LRX62" s="754">
        <f t="shared" si="136"/>
        <v>0</v>
      </c>
      <c r="LRY62" s="754">
        <f t="shared" si="136"/>
        <v>0</v>
      </c>
      <c r="LRZ62" s="754">
        <f t="shared" si="136"/>
        <v>0</v>
      </c>
      <c r="LSA62" s="754">
        <f t="shared" si="136"/>
        <v>0</v>
      </c>
      <c r="LSB62" s="754">
        <f t="shared" si="136"/>
        <v>0</v>
      </c>
      <c r="LSC62" s="754">
        <f t="shared" si="136"/>
        <v>0</v>
      </c>
      <c r="LSD62" s="754">
        <f t="shared" si="136"/>
        <v>0</v>
      </c>
      <c r="LSE62" s="754">
        <f t="shared" si="136"/>
        <v>0</v>
      </c>
      <c r="LSF62" s="754">
        <f t="shared" si="136"/>
        <v>0</v>
      </c>
      <c r="LSG62" s="754">
        <f t="shared" si="136"/>
        <v>0</v>
      </c>
      <c r="LSH62" s="754">
        <f t="shared" si="136"/>
        <v>0</v>
      </c>
      <c r="LSI62" s="754">
        <f t="shared" si="136"/>
        <v>0</v>
      </c>
      <c r="LSJ62" s="754">
        <f t="shared" si="136"/>
        <v>0</v>
      </c>
      <c r="LSK62" s="754">
        <f t="shared" si="136"/>
        <v>0</v>
      </c>
      <c r="LSL62" s="754">
        <f t="shared" si="136"/>
        <v>0</v>
      </c>
      <c r="LSM62" s="754">
        <f t="shared" si="136"/>
        <v>0</v>
      </c>
      <c r="LSN62" s="754">
        <f t="shared" si="136"/>
        <v>0</v>
      </c>
      <c r="LSO62" s="754">
        <f t="shared" si="136"/>
        <v>0</v>
      </c>
      <c r="LSP62" s="754">
        <f t="shared" si="136"/>
        <v>0</v>
      </c>
      <c r="LSQ62" s="754">
        <f t="shared" si="136"/>
        <v>0</v>
      </c>
      <c r="LSR62" s="754">
        <f t="shared" si="136"/>
        <v>0</v>
      </c>
      <c r="LSS62" s="754">
        <f t="shared" si="136"/>
        <v>0</v>
      </c>
      <c r="LST62" s="754">
        <f t="shared" si="136"/>
        <v>0</v>
      </c>
      <c r="LSU62" s="754">
        <f t="shared" si="136"/>
        <v>0</v>
      </c>
      <c r="LSV62" s="754">
        <f t="shared" si="136"/>
        <v>0</v>
      </c>
      <c r="LSW62" s="754">
        <f t="shared" si="136"/>
        <v>0</v>
      </c>
      <c r="LSX62" s="754">
        <f t="shared" si="136"/>
        <v>0</v>
      </c>
      <c r="LSY62" s="754">
        <f t="shared" si="136"/>
        <v>0</v>
      </c>
      <c r="LSZ62" s="754">
        <f t="shared" si="136"/>
        <v>0</v>
      </c>
      <c r="LTA62" s="754">
        <f t="shared" si="136"/>
        <v>0</v>
      </c>
      <c r="LTB62" s="754">
        <f t="shared" si="136"/>
        <v>0</v>
      </c>
      <c r="LTC62" s="754">
        <f t="shared" si="136"/>
        <v>0</v>
      </c>
      <c r="LTD62" s="754">
        <f t="shared" si="136"/>
        <v>0</v>
      </c>
      <c r="LTE62" s="754">
        <f t="shared" si="136"/>
        <v>0</v>
      </c>
      <c r="LTF62" s="754">
        <f t="shared" si="136"/>
        <v>0</v>
      </c>
      <c r="LTG62" s="754">
        <f t="shared" si="136"/>
        <v>0</v>
      </c>
      <c r="LTH62" s="754">
        <f t="shared" si="136"/>
        <v>0</v>
      </c>
      <c r="LTI62" s="754">
        <f t="shared" si="136"/>
        <v>0</v>
      </c>
      <c r="LTJ62" s="754">
        <f t="shared" si="136"/>
        <v>0</v>
      </c>
      <c r="LTK62" s="754">
        <f t="shared" si="136"/>
        <v>0</v>
      </c>
      <c r="LTL62" s="754">
        <f t="shared" si="136"/>
        <v>0</v>
      </c>
      <c r="LTM62" s="754">
        <f t="shared" si="136"/>
        <v>0</v>
      </c>
      <c r="LTN62" s="754">
        <f t="shared" si="136"/>
        <v>0</v>
      </c>
      <c r="LTO62" s="754">
        <f t="shared" si="136"/>
        <v>0</v>
      </c>
      <c r="LTP62" s="754">
        <f t="shared" si="136"/>
        <v>0</v>
      </c>
      <c r="LTQ62" s="754">
        <f t="shared" si="136"/>
        <v>0</v>
      </c>
      <c r="LTR62" s="754">
        <f t="shared" si="136"/>
        <v>0</v>
      </c>
      <c r="LTS62" s="754">
        <f t="shared" si="136"/>
        <v>0</v>
      </c>
      <c r="LTT62" s="754">
        <f t="shared" si="136"/>
        <v>0</v>
      </c>
      <c r="LTU62" s="754">
        <f t="shared" si="136"/>
        <v>0</v>
      </c>
      <c r="LTV62" s="754">
        <f t="shared" si="136"/>
        <v>0</v>
      </c>
      <c r="LTW62" s="754">
        <f t="shared" si="136"/>
        <v>0</v>
      </c>
      <c r="LTX62" s="754">
        <f t="shared" si="136"/>
        <v>0</v>
      </c>
      <c r="LTY62" s="754">
        <f t="shared" si="136"/>
        <v>0</v>
      </c>
      <c r="LTZ62" s="754">
        <f t="shared" si="136"/>
        <v>0</v>
      </c>
      <c r="LUA62" s="754">
        <f t="shared" si="136"/>
        <v>0</v>
      </c>
      <c r="LUB62" s="754">
        <f t="shared" ref="LUB62:LWM62" si="137">LUB60*$C$62</f>
        <v>0</v>
      </c>
      <c r="LUC62" s="754">
        <f t="shared" si="137"/>
        <v>0</v>
      </c>
      <c r="LUD62" s="754">
        <f t="shared" si="137"/>
        <v>0</v>
      </c>
      <c r="LUE62" s="754">
        <f t="shared" si="137"/>
        <v>0</v>
      </c>
      <c r="LUF62" s="754">
        <f t="shared" si="137"/>
        <v>0</v>
      </c>
      <c r="LUG62" s="754">
        <f t="shared" si="137"/>
        <v>0</v>
      </c>
      <c r="LUH62" s="754">
        <f t="shared" si="137"/>
        <v>0</v>
      </c>
      <c r="LUI62" s="754">
        <f t="shared" si="137"/>
        <v>0</v>
      </c>
      <c r="LUJ62" s="754">
        <f t="shared" si="137"/>
        <v>0</v>
      </c>
      <c r="LUK62" s="754">
        <f t="shared" si="137"/>
        <v>0</v>
      </c>
      <c r="LUL62" s="754">
        <f t="shared" si="137"/>
        <v>0</v>
      </c>
      <c r="LUM62" s="754">
        <f t="shared" si="137"/>
        <v>0</v>
      </c>
      <c r="LUN62" s="754">
        <f t="shared" si="137"/>
        <v>0</v>
      </c>
      <c r="LUO62" s="754">
        <f t="shared" si="137"/>
        <v>0</v>
      </c>
      <c r="LUP62" s="754">
        <f t="shared" si="137"/>
        <v>0</v>
      </c>
      <c r="LUQ62" s="754">
        <f t="shared" si="137"/>
        <v>0</v>
      </c>
      <c r="LUR62" s="754">
        <f t="shared" si="137"/>
        <v>0</v>
      </c>
      <c r="LUS62" s="754">
        <f t="shared" si="137"/>
        <v>0</v>
      </c>
      <c r="LUT62" s="754">
        <f t="shared" si="137"/>
        <v>0</v>
      </c>
      <c r="LUU62" s="754">
        <f t="shared" si="137"/>
        <v>0</v>
      </c>
      <c r="LUV62" s="754">
        <f t="shared" si="137"/>
        <v>0</v>
      </c>
      <c r="LUW62" s="754">
        <f t="shared" si="137"/>
        <v>0</v>
      </c>
      <c r="LUX62" s="754">
        <f t="shared" si="137"/>
        <v>0</v>
      </c>
      <c r="LUY62" s="754">
        <f t="shared" si="137"/>
        <v>0</v>
      </c>
      <c r="LUZ62" s="754">
        <f t="shared" si="137"/>
        <v>0</v>
      </c>
      <c r="LVA62" s="754">
        <f t="shared" si="137"/>
        <v>0</v>
      </c>
      <c r="LVB62" s="754">
        <f t="shared" si="137"/>
        <v>0</v>
      </c>
      <c r="LVC62" s="754">
        <f t="shared" si="137"/>
        <v>0</v>
      </c>
      <c r="LVD62" s="754">
        <f t="shared" si="137"/>
        <v>0</v>
      </c>
      <c r="LVE62" s="754">
        <f t="shared" si="137"/>
        <v>0</v>
      </c>
      <c r="LVF62" s="754">
        <f t="shared" si="137"/>
        <v>0</v>
      </c>
      <c r="LVG62" s="754">
        <f t="shared" si="137"/>
        <v>0</v>
      </c>
      <c r="LVH62" s="754">
        <f t="shared" si="137"/>
        <v>0</v>
      </c>
      <c r="LVI62" s="754">
        <f t="shared" si="137"/>
        <v>0</v>
      </c>
      <c r="LVJ62" s="754">
        <f t="shared" si="137"/>
        <v>0</v>
      </c>
      <c r="LVK62" s="754">
        <f t="shared" si="137"/>
        <v>0</v>
      </c>
      <c r="LVL62" s="754">
        <f t="shared" si="137"/>
        <v>0</v>
      </c>
      <c r="LVM62" s="754">
        <f t="shared" si="137"/>
        <v>0</v>
      </c>
      <c r="LVN62" s="754">
        <f t="shared" si="137"/>
        <v>0</v>
      </c>
      <c r="LVO62" s="754">
        <f t="shared" si="137"/>
        <v>0</v>
      </c>
      <c r="LVP62" s="754">
        <f t="shared" si="137"/>
        <v>0</v>
      </c>
      <c r="LVQ62" s="754">
        <f t="shared" si="137"/>
        <v>0</v>
      </c>
      <c r="LVR62" s="754">
        <f t="shared" si="137"/>
        <v>0</v>
      </c>
      <c r="LVS62" s="754">
        <f t="shared" si="137"/>
        <v>0</v>
      </c>
      <c r="LVT62" s="754">
        <f t="shared" si="137"/>
        <v>0</v>
      </c>
      <c r="LVU62" s="754">
        <f t="shared" si="137"/>
        <v>0</v>
      </c>
      <c r="LVV62" s="754">
        <f t="shared" si="137"/>
        <v>0</v>
      </c>
      <c r="LVW62" s="754">
        <f t="shared" si="137"/>
        <v>0</v>
      </c>
      <c r="LVX62" s="754">
        <f t="shared" si="137"/>
        <v>0</v>
      </c>
      <c r="LVY62" s="754">
        <f t="shared" si="137"/>
        <v>0</v>
      </c>
      <c r="LVZ62" s="754">
        <f t="shared" si="137"/>
        <v>0</v>
      </c>
      <c r="LWA62" s="754">
        <f t="shared" si="137"/>
        <v>0</v>
      </c>
      <c r="LWB62" s="754">
        <f t="shared" si="137"/>
        <v>0</v>
      </c>
      <c r="LWC62" s="754">
        <f t="shared" si="137"/>
        <v>0</v>
      </c>
      <c r="LWD62" s="754">
        <f t="shared" si="137"/>
        <v>0</v>
      </c>
      <c r="LWE62" s="754">
        <f t="shared" si="137"/>
        <v>0</v>
      </c>
      <c r="LWF62" s="754">
        <f t="shared" si="137"/>
        <v>0</v>
      </c>
      <c r="LWG62" s="754">
        <f t="shared" si="137"/>
        <v>0</v>
      </c>
      <c r="LWH62" s="754">
        <f t="shared" si="137"/>
        <v>0</v>
      </c>
      <c r="LWI62" s="754">
        <f t="shared" si="137"/>
        <v>0</v>
      </c>
      <c r="LWJ62" s="754">
        <f t="shared" si="137"/>
        <v>0</v>
      </c>
      <c r="LWK62" s="754">
        <f t="shared" si="137"/>
        <v>0</v>
      </c>
      <c r="LWL62" s="754">
        <f t="shared" si="137"/>
        <v>0</v>
      </c>
      <c r="LWM62" s="754">
        <f t="shared" si="137"/>
        <v>0</v>
      </c>
      <c r="LWN62" s="754">
        <f t="shared" ref="LWN62:LYY62" si="138">LWN60*$C$62</f>
        <v>0</v>
      </c>
      <c r="LWO62" s="754">
        <f t="shared" si="138"/>
        <v>0</v>
      </c>
      <c r="LWP62" s="754">
        <f t="shared" si="138"/>
        <v>0</v>
      </c>
      <c r="LWQ62" s="754">
        <f t="shared" si="138"/>
        <v>0</v>
      </c>
      <c r="LWR62" s="754">
        <f t="shared" si="138"/>
        <v>0</v>
      </c>
      <c r="LWS62" s="754">
        <f t="shared" si="138"/>
        <v>0</v>
      </c>
      <c r="LWT62" s="754">
        <f t="shared" si="138"/>
        <v>0</v>
      </c>
      <c r="LWU62" s="754">
        <f t="shared" si="138"/>
        <v>0</v>
      </c>
      <c r="LWV62" s="754">
        <f t="shared" si="138"/>
        <v>0</v>
      </c>
      <c r="LWW62" s="754">
        <f t="shared" si="138"/>
        <v>0</v>
      </c>
      <c r="LWX62" s="754">
        <f t="shared" si="138"/>
        <v>0</v>
      </c>
      <c r="LWY62" s="754">
        <f t="shared" si="138"/>
        <v>0</v>
      </c>
      <c r="LWZ62" s="754">
        <f t="shared" si="138"/>
        <v>0</v>
      </c>
      <c r="LXA62" s="754">
        <f t="shared" si="138"/>
        <v>0</v>
      </c>
      <c r="LXB62" s="754">
        <f t="shared" si="138"/>
        <v>0</v>
      </c>
      <c r="LXC62" s="754">
        <f t="shared" si="138"/>
        <v>0</v>
      </c>
      <c r="LXD62" s="754">
        <f t="shared" si="138"/>
        <v>0</v>
      </c>
      <c r="LXE62" s="754">
        <f t="shared" si="138"/>
        <v>0</v>
      </c>
      <c r="LXF62" s="754">
        <f t="shared" si="138"/>
        <v>0</v>
      </c>
      <c r="LXG62" s="754">
        <f t="shared" si="138"/>
        <v>0</v>
      </c>
      <c r="LXH62" s="754">
        <f t="shared" si="138"/>
        <v>0</v>
      </c>
      <c r="LXI62" s="754">
        <f t="shared" si="138"/>
        <v>0</v>
      </c>
      <c r="LXJ62" s="754">
        <f t="shared" si="138"/>
        <v>0</v>
      </c>
      <c r="LXK62" s="754">
        <f t="shared" si="138"/>
        <v>0</v>
      </c>
      <c r="LXL62" s="754">
        <f t="shared" si="138"/>
        <v>0</v>
      </c>
      <c r="LXM62" s="754">
        <f t="shared" si="138"/>
        <v>0</v>
      </c>
      <c r="LXN62" s="754">
        <f t="shared" si="138"/>
        <v>0</v>
      </c>
      <c r="LXO62" s="754">
        <f t="shared" si="138"/>
        <v>0</v>
      </c>
      <c r="LXP62" s="754">
        <f t="shared" si="138"/>
        <v>0</v>
      </c>
      <c r="LXQ62" s="754">
        <f t="shared" si="138"/>
        <v>0</v>
      </c>
      <c r="LXR62" s="754">
        <f t="shared" si="138"/>
        <v>0</v>
      </c>
      <c r="LXS62" s="754">
        <f t="shared" si="138"/>
        <v>0</v>
      </c>
      <c r="LXT62" s="754">
        <f t="shared" si="138"/>
        <v>0</v>
      </c>
      <c r="LXU62" s="754">
        <f t="shared" si="138"/>
        <v>0</v>
      </c>
      <c r="LXV62" s="754">
        <f t="shared" si="138"/>
        <v>0</v>
      </c>
      <c r="LXW62" s="754">
        <f t="shared" si="138"/>
        <v>0</v>
      </c>
      <c r="LXX62" s="754">
        <f t="shared" si="138"/>
        <v>0</v>
      </c>
      <c r="LXY62" s="754">
        <f t="shared" si="138"/>
        <v>0</v>
      </c>
      <c r="LXZ62" s="754">
        <f t="shared" si="138"/>
        <v>0</v>
      </c>
      <c r="LYA62" s="754">
        <f t="shared" si="138"/>
        <v>0</v>
      </c>
      <c r="LYB62" s="754">
        <f t="shared" si="138"/>
        <v>0</v>
      </c>
      <c r="LYC62" s="754">
        <f t="shared" si="138"/>
        <v>0</v>
      </c>
      <c r="LYD62" s="754">
        <f t="shared" si="138"/>
        <v>0</v>
      </c>
      <c r="LYE62" s="754">
        <f t="shared" si="138"/>
        <v>0</v>
      </c>
      <c r="LYF62" s="754">
        <f t="shared" si="138"/>
        <v>0</v>
      </c>
      <c r="LYG62" s="754">
        <f t="shared" si="138"/>
        <v>0</v>
      </c>
      <c r="LYH62" s="754">
        <f t="shared" si="138"/>
        <v>0</v>
      </c>
      <c r="LYI62" s="754">
        <f t="shared" si="138"/>
        <v>0</v>
      </c>
      <c r="LYJ62" s="754">
        <f t="shared" si="138"/>
        <v>0</v>
      </c>
      <c r="LYK62" s="754">
        <f t="shared" si="138"/>
        <v>0</v>
      </c>
      <c r="LYL62" s="754">
        <f t="shared" si="138"/>
        <v>0</v>
      </c>
      <c r="LYM62" s="754">
        <f t="shared" si="138"/>
        <v>0</v>
      </c>
      <c r="LYN62" s="754">
        <f t="shared" si="138"/>
        <v>0</v>
      </c>
      <c r="LYO62" s="754">
        <f t="shared" si="138"/>
        <v>0</v>
      </c>
      <c r="LYP62" s="754">
        <f t="shared" si="138"/>
        <v>0</v>
      </c>
      <c r="LYQ62" s="754">
        <f t="shared" si="138"/>
        <v>0</v>
      </c>
      <c r="LYR62" s="754">
        <f t="shared" si="138"/>
        <v>0</v>
      </c>
      <c r="LYS62" s="754">
        <f t="shared" si="138"/>
        <v>0</v>
      </c>
      <c r="LYT62" s="754">
        <f t="shared" si="138"/>
        <v>0</v>
      </c>
      <c r="LYU62" s="754">
        <f t="shared" si="138"/>
        <v>0</v>
      </c>
      <c r="LYV62" s="754">
        <f t="shared" si="138"/>
        <v>0</v>
      </c>
      <c r="LYW62" s="754">
        <f t="shared" si="138"/>
        <v>0</v>
      </c>
      <c r="LYX62" s="754">
        <f t="shared" si="138"/>
        <v>0</v>
      </c>
      <c r="LYY62" s="754">
        <f t="shared" si="138"/>
        <v>0</v>
      </c>
      <c r="LYZ62" s="754">
        <f t="shared" ref="LYZ62:MBK62" si="139">LYZ60*$C$62</f>
        <v>0</v>
      </c>
      <c r="LZA62" s="754">
        <f t="shared" si="139"/>
        <v>0</v>
      </c>
      <c r="LZB62" s="754">
        <f t="shared" si="139"/>
        <v>0</v>
      </c>
      <c r="LZC62" s="754">
        <f t="shared" si="139"/>
        <v>0</v>
      </c>
      <c r="LZD62" s="754">
        <f t="shared" si="139"/>
        <v>0</v>
      </c>
      <c r="LZE62" s="754">
        <f t="shared" si="139"/>
        <v>0</v>
      </c>
      <c r="LZF62" s="754">
        <f t="shared" si="139"/>
        <v>0</v>
      </c>
      <c r="LZG62" s="754">
        <f t="shared" si="139"/>
        <v>0</v>
      </c>
      <c r="LZH62" s="754">
        <f t="shared" si="139"/>
        <v>0</v>
      </c>
      <c r="LZI62" s="754">
        <f t="shared" si="139"/>
        <v>0</v>
      </c>
      <c r="LZJ62" s="754">
        <f t="shared" si="139"/>
        <v>0</v>
      </c>
      <c r="LZK62" s="754">
        <f t="shared" si="139"/>
        <v>0</v>
      </c>
      <c r="LZL62" s="754">
        <f t="shared" si="139"/>
        <v>0</v>
      </c>
      <c r="LZM62" s="754">
        <f t="shared" si="139"/>
        <v>0</v>
      </c>
      <c r="LZN62" s="754">
        <f t="shared" si="139"/>
        <v>0</v>
      </c>
      <c r="LZO62" s="754">
        <f t="shared" si="139"/>
        <v>0</v>
      </c>
      <c r="LZP62" s="754">
        <f t="shared" si="139"/>
        <v>0</v>
      </c>
      <c r="LZQ62" s="754">
        <f t="shared" si="139"/>
        <v>0</v>
      </c>
      <c r="LZR62" s="754">
        <f t="shared" si="139"/>
        <v>0</v>
      </c>
      <c r="LZS62" s="754">
        <f t="shared" si="139"/>
        <v>0</v>
      </c>
      <c r="LZT62" s="754">
        <f t="shared" si="139"/>
        <v>0</v>
      </c>
      <c r="LZU62" s="754">
        <f t="shared" si="139"/>
        <v>0</v>
      </c>
      <c r="LZV62" s="754">
        <f t="shared" si="139"/>
        <v>0</v>
      </c>
      <c r="LZW62" s="754">
        <f t="shared" si="139"/>
        <v>0</v>
      </c>
      <c r="LZX62" s="754">
        <f t="shared" si="139"/>
        <v>0</v>
      </c>
      <c r="LZY62" s="754">
        <f t="shared" si="139"/>
        <v>0</v>
      </c>
      <c r="LZZ62" s="754">
        <f t="shared" si="139"/>
        <v>0</v>
      </c>
      <c r="MAA62" s="754">
        <f t="shared" si="139"/>
        <v>0</v>
      </c>
      <c r="MAB62" s="754">
        <f t="shared" si="139"/>
        <v>0</v>
      </c>
      <c r="MAC62" s="754">
        <f t="shared" si="139"/>
        <v>0</v>
      </c>
      <c r="MAD62" s="754">
        <f t="shared" si="139"/>
        <v>0</v>
      </c>
      <c r="MAE62" s="754">
        <f t="shared" si="139"/>
        <v>0</v>
      </c>
      <c r="MAF62" s="754">
        <f t="shared" si="139"/>
        <v>0</v>
      </c>
      <c r="MAG62" s="754">
        <f t="shared" si="139"/>
        <v>0</v>
      </c>
      <c r="MAH62" s="754">
        <f t="shared" si="139"/>
        <v>0</v>
      </c>
      <c r="MAI62" s="754">
        <f t="shared" si="139"/>
        <v>0</v>
      </c>
      <c r="MAJ62" s="754">
        <f t="shared" si="139"/>
        <v>0</v>
      </c>
      <c r="MAK62" s="754">
        <f t="shared" si="139"/>
        <v>0</v>
      </c>
      <c r="MAL62" s="754">
        <f t="shared" si="139"/>
        <v>0</v>
      </c>
      <c r="MAM62" s="754">
        <f t="shared" si="139"/>
        <v>0</v>
      </c>
      <c r="MAN62" s="754">
        <f t="shared" si="139"/>
        <v>0</v>
      </c>
      <c r="MAO62" s="754">
        <f t="shared" si="139"/>
        <v>0</v>
      </c>
      <c r="MAP62" s="754">
        <f t="shared" si="139"/>
        <v>0</v>
      </c>
      <c r="MAQ62" s="754">
        <f t="shared" si="139"/>
        <v>0</v>
      </c>
      <c r="MAR62" s="754">
        <f t="shared" si="139"/>
        <v>0</v>
      </c>
      <c r="MAS62" s="754">
        <f t="shared" si="139"/>
        <v>0</v>
      </c>
      <c r="MAT62" s="754">
        <f t="shared" si="139"/>
        <v>0</v>
      </c>
      <c r="MAU62" s="754">
        <f t="shared" si="139"/>
        <v>0</v>
      </c>
      <c r="MAV62" s="754">
        <f t="shared" si="139"/>
        <v>0</v>
      </c>
      <c r="MAW62" s="754">
        <f t="shared" si="139"/>
        <v>0</v>
      </c>
      <c r="MAX62" s="754">
        <f t="shared" si="139"/>
        <v>0</v>
      </c>
      <c r="MAY62" s="754">
        <f t="shared" si="139"/>
        <v>0</v>
      </c>
      <c r="MAZ62" s="754">
        <f t="shared" si="139"/>
        <v>0</v>
      </c>
      <c r="MBA62" s="754">
        <f t="shared" si="139"/>
        <v>0</v>
      </c>
      <c r="MBB62" s="754">
        <f t="shared" si="139"/>
        <v>0</v>
      </c>
      <c r="MBC62" s="754">
        <f t="shared" si="139"/>
        <v>0</v>
      </c>
      <c r="MBD62" s="754">
        <f t="shared" si="139"/>
        <v>0</v>
      </c>
      <c r="MBE62" s="754">
        <f t="shared" si="139"/>
        <v>0</v>
      </c>
      <c r="MBF62" s="754">
        <f t="shared" si="139"/>
        <v>0</v>
      </c>
      <c r="MBG62" s="754">
        <f t="shared" si="139"/>
        <v>0</v>
      </c>
      <c r="MBH62" s="754">
        <f t="shared" si="139"/>
        <v>0</v>
      </c>
      <c r="MBI62" s="754">
        <f t="shared" si="139"/>
        <v>0</v>
      </c>
      <c r="MBJ62" s="754">
        <f t="shared" si="139"/>
        <v>0</v>
      </c>
      <c r="MBK62" s="754">
        <f t="shared" si="139"/>
        <v>0</v>
      </c>
      <c r="MBL62" s="754">
        <f t="shared" ref="MBL62:MDW62" si="140">MBL60*$C$62</f>
        <v>0</v>
      </c>
      <c r="MBM62" s="754">
        <f t="shared" si="140"/>
        <v>0</v>
      </c>
      <c r="MBN62" s="754">
        <f t="shared" si="140"/>
        <v>0</v>
      </c>
      <c r="MBO62" s="754">
        <f t="shared" si="140"/>
        <v>0</v>
      </c>
      <c r="MBP62" s="754">
        <f t="shared" si="140"/>
        <v>0</v>
      </c>
      <c r="MBQ62" s="754">
        <f t="shared" si="140"/>
        <v>0</v>
      </c>
      <c r="MBR62" s="754">
        <f t="shared" si="140"/>
        <v>0</v>
      </c>
      <c r="MBS62" s="754">
        <f t="shared" si="140"/>
        <v>0</v>
      </c>
      <c r="MBT62" s="754">
        <f t="shared" si="140"/>
        <v>0</v>
      </c>
      <c r="MBU62" s="754">
        <f t="shared" si="140"/>
        <v>0</v>
      </c>
      <c r="MBV62" s="754">
        <f t="shared" si="140"/>
        <v>0</v>
      </c>
      <c r="MBW62" s="754">
        <f t="shared" si="140"/>
        <v>0</v>
      </c>
      <c r="MBX62" s="754">
        <f t="shared" si="140"/>
        <v>0</v>
      </c>
      <c r="MBY62" s="754">
        <f t="shared" si="140"/>
        <v>0</v>
      </c>
      <c r="MBZ62" s="754">
        <f t="shared" si="140"/>
        <v>0</v>
      </c>
      <c r="MCA62" s="754">
        <f t="shared" si="140"/>
        <v>0</v>
      </c>
      <c r="MCB62" s="754">
        <f t="shared" si="140"/>
        <v>0</v>
      </c>
      <c r="MCC62" s="754">
        <f t="shared" si="140"/>
        <v>0</v>
      </c>
      <c r="MCD62" s="754">
        <f t="shared" si="140"/>
        <v>0</v>
      </c>
      <c r="MCE62" s="754">
        <f t="shared" si="140"/>
        <v>0</v>
      </c>
      <c r="MCF62" s="754">
        <f t="shared" si="140"/>
        <v>0</v>
      </c>
      <c r="MCG62" s="754">
        <f t="shared" si="140"/>
        <v>0</v>
      </c>
      <c r="MCH62" s="754">
        <f t="shared" si="140"/>
        <v>0</v>
      </c>
      <c r="MCI62" s="754">
        <f t="shared" si="140"/>
        <v>0</v>
      </c>
      <c r="MCJ62" s="754">
        <f t="shared" si="140"/>
        <v>0</v>
      </c>
      <c r="MCK62" s="754">
        <f t="shared" si="140"/>
        <v>0</v>
      </c>
      <c r="MCL62" s="754">
        <f t="shared" si="140"/>
        <v>0</v>
      </c>
      <c r="MCM62" s="754">
        <f t="shared" si="140"/>
        <v>0</v>
      </c>
      <c r="MCN62" s="754">
        <f t="shared" si="140"/>
        <v>0</v>
      </c>
      <c r="MCO62" s="754">
        <f t="shared" si="140"/>
        <v>0</v>
      </c>
      <c r="MCP62" s="754">
        <f t="shared" si="140"/>
        <v>0</v>
      </c>
      <c r="MCQ62" s="754">
        <f t="shared" si="140"/>
        <v>0</v>
      </c>
      <c r="MCR62" s="754">
        <f t="shared" si="140"/>
        <v>0</v>
      </c>
      <c r="MCS62" s="754">
        <f t="shared" si="140"/>
        <v>0</v>
      </c>
      <c r="MCT62" s="754">
        <f t="shared" si="140"/>
        <v>0</v>
      </c>
      <c r="MCU62" s="754">
        <f t="shared" si="140"/>
        <v>0</v>
      </c>
      <c r="MCV62" s="754">
        <f t="shared" si="140"/>
        <v>0</v>
      </c>
      <c r="MCW62" s="754">
        <f t="shared" si="140"/>
        <v>0</v>
      </c>
      <c r="MCX62" s="754">
        <f t="shared" si="140"/>
        <v>0</v>
      </c>
      <c r="MCY62" s="754">
        <f t="shared" si="140"/>
        <v>0</v>
      </c>
      <c r="MCZ62" s="754">
        <f t="shared" si="140"/>
        <v>0</v>
      </c>
      <c r="MDA62" s="754">
        <f t="shared" si="140"/>
        <v>0</v>
      </c>
      <c r="MDB62" s="754">
        <f t="shared" si="140"/>
        <v>0</v>
      </c>
      <c r="MDC62" s="754">
        <f t="shared" si="140"/>
        <v>0</v>
      </c>
      <c r="MDD62" s="754">
        <f t="shared" si="140"/>
        <v>0</v>
      </c>
      <c r="MDE62" s="754">
        <f t="shared" si="140"/>
        <v>0</v>
      </c>
      <c r="MDF62" s="754">
        <f t="shared" si="140"/>
        <v>0</v>
      </c>
      <c r="MDG62" s="754">
        <f t="shared" si="140"/>
        <v>0</v>
      </c>
      <c r="MDH62" s="754">
        <f t="shared" si="140"/>
        <v>0</v>
      </c>
      <c r="MDI62" s="754">
        <f t="shared" si="140"/>
        <v>0</v>
      </c>
      <c r="MDJ62" s="754">
        <f t="shared" si="140"/>
        <v>0</v>
      </c>
      <c r="MDK62" s="754">
        <f t="shared" si="140"/>
        <v>0</v>
      </c>
      <c r="MDL62" s="754">
        <f t="shared" si="140"/>
        <v>0</v>
      </c>
      <c r="MDM62" s="754">
        <f t="shared" si="140"/>
        <v>0</v>
      </c>
      <c r="MDN62" s="754">
        <f t="shared" si="140"/>
        <v>0</v>
      </c>
      <c r="MDO62" s="754">
        <f t="shared" si="140"/>
        <v>0</v>
      </c>
      <c r="MDP62" s="754">
        <f t="shared" si="140"/>
        <v>0</v>
      </c>
      <c r="MDQ62" s="754">
        <f t="shared" si="140"/>
        <v>0</v>
      </c>
      <c r="MDR62" s="754">
        <f t="shared" si="140"/>
        <v>0</v>
      </c>
      <c r="MDS62" s="754">
        <f t="shared" si="140"/>
        <v>0</v>
      </c>
      <c r="MDT62" s="754">
        <f t="shared" si="140"/>
        <v>0</v>
      </c>
      <c r="MDU62" s="754">
        <f t="shared" si="140"/>
        <v>0</v>
      </c>
      <c r="MDV62" s="754">
        <f t="shared" si="140"/>
        <v>0</v>
      </c>
      <c r="MDW62" s="754">
        <f t="shared" si="140"/>
        <v>0</v>
      </c>
      <c r="MDX62" s="754">
        <f t="shared" ref="MDX62:MGI62" si="141">MDX60*$C$62</f>
        <v>0</v>
      </c>
      <c r="MDY62" s="754">
        <f t="shared" si="141"/>
        <v>0</v>
      </c>
      <c r="MDZ62" s="754">
        <f t="shared" si="141"/>
        <v>0</v>
      </c>
      <c r="MEA62" s="754">
        <f t="shared" si="141"/>
        <v>0</v>
      </c>
      <c r="MEB62" s="754">
        <f t="shared" si="141"/>
        <v>0</v>
      </c>
      <c r="MEC62" s="754">
        <f t="shared" si="141"/>
        <v>0</v>
      </c>
      <c r="MED62" s="754">
        <f t="shared" si="141"/>
        <v>0</v>
      </c>
      <c r="MEE62" s="754">
        <f t="shared" si="141"/>
        <v>0</v>
      </c>
      <c r="MEF62" s="754">
        <f t="shared" si="141"/>
        <v>0</v>
      </c>
      <c r="MEG62" s="754">
        <f t="shared" si="141"/>
        <v>0</v>
      </c>
      <c r="MEH62" s="754">
        <f t="shared" si="141"/>
        <v>0</v>
      </c>
      <c r="MEI62" s="754">
        <f t="shared" si="141"/>
        <v>0</v>
      </c>
      <c r="MEJ62" s="754">
        <f t="shared" si="141"/>
        <v>0</v>
      </c>
      <c r="MEK62" s="754">
        <f t="shared" si="141"/>
        <v>0</v>
      </c>
      <c r="MEL62" s="754">
        <f t="shared" si="141"/>
        <v>0</v>
      </c>
      <c r="MEM62" s="754">
        <f t="shared" si="141"/>
        <v>0</v>
      </c>
      <c r="MEN62" s="754">
        <f t="shared" si="141"/>
        <v>0</v>
      </c>
      <c r="MEO62" s="754">
        <f t="shared" si="141"/>
        <v>0</v>
      </c>
      <c r="MEP62" s="754">
        <f t="shared" si="141"/>
        <v>0</v>
      </c>
      <c r="MEQ62" s="754">
        <f t="shared" si="141"/>
        <v>0</v>
      </c>
      <c r="MER62" s="754">
        <f t="shared" si="141"/>
        <v>0</v>
      </c>
      <c r="MES62" s="754">
        <f t="shared" si="141"/>
        <v>0</v>
      </c>
      <c r="MET62" s="754">
        <f t="shared" si="141"/>
        <v>0</v>
      </c>
      <c r="MEU62" s="754">
        <f t="shared" si="141"/>
        <v>0</v>
      </c>
      <c r="MEV62" s="754">
        <f t="shared" si="141"/>
        <v>0</v>
      </c>
      <c r="MEW62" s="754">
        <f t="shared" si="141"/>
        <v>0</v>
      </c>
      <c r="MEX62" s="754">
        <f t="shared" si="141"/>
        <v>0</v>
      </c>
      <c r="MEY62" s="754">
        <f t="shared" si="141"/>
        <v>0</v>
      </c>
      <c r="MEZ62" s="754">
        <f t="shared" si="141"/>
        <v>0</v>
      </c>
      <c r="MFA62" s="754">
        <f t="shared" si="141"/>
        <v>0</v>
      </c>
      <c r="MFB62" s="754">
        <f t="shared" si="141"/>
        <v>0</v>
      </c>
      <c r="MFC62" s="754">
        <f t="shared" si="141"/>
        <v>0</v>
      </c>
      <c r="MFD62" s="754">
        <f t="shared" si="141"/>
        <v>0</v>
      </c>
      <c r="MFE62" s="754">
        <f t="shared" si="141"/>
        <v>0</v>
      </c>
      <c r="MFF62" s="754">
        <f t="shared" si="141"/>
        <v>0</v>
      </c>
      <c r="MFG62" s="754">
        <f t="shared" si="141"/>
        <v>0</v>
      </c>
      <c r="MFH62" s="754">
        <f t="shared" si="141"/>
        <v>0</v>
      </c>
      <c r="MFI62" s="754">
        <f t="shared" si="141"/>
        <v>0</v>
      </c>
      <c r="MFJ62" s="754">
        <f t="shared" si="141"/>
        <v>0</v>
      </c>
      <c r="MFK62" s="754">
        <f t="shared" si="141"/>
        <v>0</v>
      </c>
      <c r="MFL62" s="754">
        <f t="shared" si="141"/>
        <v>0</v>
      </c>
      <c r="MFM62" s="754">
        <f t="shared" si="141"/>
        <v>0</v>
      </c>
      <c r="MFN62" s="754">
        <f t="shared" si="141"/>
        <v>0</v>
      </c>
      <c r="MFO62" s="754">
        <f t="shared" si="141"/>
        <v>0</v>
      </c>
      <c r="MFP62" s="754">
        <f t="shared" si="141"/>
        <v>0</v>
      </c>
      <c r="MFQ62" s="754">
        <f t="shared" si="141"/>
        <v>0</v>
      </c>
      <c r="MFR62" s="754">
        <f t="shared" si="141"/>
        <v>0</v>
      </c>
      <c r="MFS62" s="754">
        <f t="shared" si="141"/>
        <v>0</v>
      </c>
      <c r="MFT62" s="754">
        <f t="shared" si="141"/>
        <v>0</v>
      </c>
      <c r="MFU62" s="754">
        <f t="shared" si="141"/>
        <v>0</v>
      </c>
      <c r="MFV62" s="754">
        <f t="shared" si="141"/>
        <v>0</v>
      </c>
      <c r="MFW62" s="754">
        <f t="shared" si="141"/>
        <v>0</v>
      </c>
      <c r="MFX62" s="754">
        <f t="shared" si="141"/>
        <v>0</v>
      </c>
      <c r="MFY62" s="754">
        <f t="shared" si="141"/>
        <v>0</v>
      </c>
      <c r="MFZ62" s="754">
        <f t="shared" si="141"/>
        <v>0</v>
      </c>
      <c r="MGA62" s="754">
        <f t="shared" si="141"/>
        <v>0</v>
      </c>
      <c r="MGB62" s="754">
        <f t="shared" si="141"/>
        <v>0</v>
      </c>
      <c r="MGC62" s="754">
        <f t="shared" si="141"/>
        <v>0</v>
      </c>
      <c r="MGD62" s="754">
        <f t="shared" si="141"/>
        <v>0</v>
      </c>
      <c r="MGE62" s="754">
        <f t="shared" si="141"/>
        <v>0</v>
      </c>
      <c r="MGF62" s="754">
        <f t="shared" si="141"/>
        <v>0</v>
      </c>
      <c r="MGG62" s="754">
        <f t="shared" si="141"/>
        <v>0</v>
      </c>
      <c r="MGH62" s="754">
        <f t="shared" si="141"/>
        <v>0</v>
      </c>
      <c r="MGI62" s="754">
        <f t="shared" si="141"/>
        <v>0</v>
      </c>
      <c r="MGJ62" s="754">
        <f t="shared" ref="MGJ62:MIU62" si="142">MGJ60*$C$62</f>
        <v>0</v>
      </c>
      <c r="MGK62" s="754">
        <f t="shared" si="142"/>
        <v>0</v>
      </c>
      <c r="MGL62" s="754">
        <f t="shared" si="142"/>
        <v>0</v>
      </c>
      <c r="MGM62" s="754">
        <f t="shared" si="142"/>
        <v>0</v>
      </c>
      <c r="MGN62" s="754">
        <f t="shared" si="142"/>
        <v>0</v>
      </c>
      <c r="MGO62" s="754">
        <f t="shared" si="142"/>
        <v>0</v>
      </c>
      <c r="MGP62" s="754">
        <f t="shared" si="142"/>
        <v>0</v>
      </c>
      <c r="MGQ62" s="754">
        <f t="shared" si="142"/>
        <v>0</v>
      </c>
      <c r="MGR62" s="754">
        <f t="shared" si="142"/>
        <v>0</v>
      </c>
      <c r="MGS62" s="754">
        <f t="shared" si="142"/>
        <v>0</v>
      </c>
      <c r="MGT62" s="754">
        <f t="shared" si="142"/>
        <v>0</v>
      </c>
      <c r="MGU62" s="754">
        <f t="shared" si="142"/>
        <v>0</v>
      </c>
      <c r="MGV62" s="754">
        <f t="shared" si="142"/>
        <v>0</v>
      </c>
      <c r="MGW62" s="754">
        <f t="shared" si="142"/>
        <v>0</v>
      </c>
      <c r="MGX62" s="754">
        <f t="shared" si="142"/>
        <v>0</v>
      </c>
      <c r="MGY62" s="754">
        <f t="shared" si="142"/>
        <v>0</v>
      </c>
      <c r="MGZ62" s="754">
        <f t="shared" si="142"/>
        <v>0</v>
      </c>
      <c r="MHA62" s="754">
        <f t="shared" si="142"/>
        <v>0</v>
      </c>
      <c r="MHB62" s="754">
        <f t="shared" si="142"/>
        <v>0</v>
      </c>
      <c r="MHC62" s="754">
        <f t="shared" si="142"/>
        <v>0</v>
      </c>
      <c r="MHD62" s="754">
        <f t="shared" si="142"/>
        <v>0</v>
      </c>
      <c r="MHE62" s="754">
        <f t="shared" si="142"/>
        <v>0</v>
      </c>
      <c r="MHF62" s="754">
        <f t="shared" si="142"/>
        <v>0</v>
      </c>
      <c r="MHG62" s="754">
        <f t="shared" si="142"/>
        <v>0</v>
      </c>
      <c r="MHH62" s="754">
        <f t="shared" si="142"/>
        <v>0</v>
      </c>
      <c r="MHI62" s="754">
        <f t="shared" si="142"/>
        <v>0</v>
      </c>
      <c r="MHJ62" s="754">
        <f t="shared" si="142"/>
        <v>0</v>
      </c>
      <c r="MHK62" s="754">
        <f t="shared" si="142"/>
        <v>0</v>
      </c>
      <c r="MHL62" s="754">
        <f t="shared" si="142"/>
        <v>0</v>
      </c>
      <c r="MHM62" s="754">
        <f t="shared" si="142"/>
        <v>0</v>
      </c>
      <c r="MHN62" s="754">
        <f t="shared" si="142"/>
        <v>0</v>
      </c>
      <c r="MHO62" s="754">
        <f t="shared" si="142"/>
        <v>0</v>
      </c>
      <c r="MHP62" s="754">
        <f t="shared" si="142"/>
        <v>0</v>
      </c>
      <c r="MHQ62" s="754">
        <f t="shared" si="142"/>
        <v>0</v>
      </c>
      <c r="MHR62" s="754">
        <f t="shared" si="142"/>
        <v>0</v>
      </c>
      <c r="MHS62" s="754">
        <f t="shared" si="142"/>
        <v>0</v>
      </c>
      <c r="MHT62" s="754">
        <f t="shared" si="142"/>
        <v>0</v>
      </c>
      <c r="MHU62" s="754">
        <f t="shared" si="142"/>
        <v>0</v>
      </c>
      <c r="MHV62" s="754">
        <f t="shared" si="142"/>
        <v>0</v>
      </c>
      <c r="MHW62" s="754">
        <f t="shared" si="142"/>
        <v>0</v>
      </c>
      <c r="MHX62" s="754">
        <f t="shared" si="142"/>
        <v>0</v>
      </c>
      <c r="MHY62" s="754">
        <f t="shared" si="142"/>
        <v>0</v>
      </c>
      <c r="MHZ62" s="754">
        <f t="shared" si="142"/>
        <v>0</v>
      </c>
      <c r="MIA62" s="754">
        <f t="shared" si="142"/>
        <v>0</v>
      </c>
      <c r="MIB62" s="754">
        <f t="shared" si="142"/>
        <v>0</v>
      </c>
      <c r="MIC62" s="754">
        <f t="shared" si="142"/>
        <v>0</v>
      </c>
      <c r="MID62" s="754">
        <f t="shared" si="142"/>
        <v>0</v>
      </c>
      <c r="MIE62" s="754">
        <f t="shared" si="142"/>
        <v>0</v>
      </c>
      <c r="MIF62" s="754">
        <f t="shared" si="142"/>
        <v>0</v>
      </c>
      <c r="MIG62" s="754">
        <f t="shared" si="142"/>
        <v>0</v>
      </c>
      <c r="MIH62" s="754">
        <f t="shared" si="142"/>
        <v>0</v>
      </c>
      <c r="MII62" s="754">
        <f t="shared" si="142"/>
        <v>0</v>
      </c>
      <c r="MIJ62" s="754">
        <f t="shared" si="142"/>
        <v>0</v>
      </c>
      <c r="MIK62" s="754">
        <f t="shared" si="142"/>
        <v>0</v>
      </c>
      <c r="MIL62" s="754">
        <f t="shared" si="142"/>
        <v>0</v>
      </c>
      <c r="MIM62" s="754">
        <f t="shared" si="142"/>
        <v>0</v>
      </c>
      <c r="MIN62" s="754">
        <f t="shared" si="142"/>
        <v>0</v>
      </c>
      <c r="MIO62" s="754">
        <f t="shared" si="142"/>
        <v>0</v>
      </c>
      <c r="MIP62" s="754">
        <f t="shared" si="142"/>
        <v>0</v>
      </c>
      <c r="MIQ62" s="754">
        <f t="shared" si="142"/>
        <v>0</v>
      </c>
      <c r="MIR62" s="754">
        <f t="shared" si="142"/>
        <v>0</v>
      </c>
      <c r="MIS62" s="754">
        <f t="shared" si="142"/>
        <v>0</v>
      </c>
      <c r="MIT62" s="754">
        <f t="shared" si="142"/>
        <v>0</v>
      </c>
      <c r="MIU62" s="754">
        <f t="shared" si="142"/>
        <v>0</v>
      </c>
      <c r="MIV62" s="754">
        <f t="shared" ref="MIV62:MLG62" si="143">MIV60*$C$62</f>
        <v>0</v>
      </c>
      <c r="MIW62" s="754">
        <f t="shared" si="143"/>
        <v>0</v>
      </c>
      <c r="MIX62" s="754">
        <f t="shared" si="143"/>
        <v>0</v>
      </c>
      <c r="MIY62" s="754">
        <f t="shared" si="143"/>
        <v>0</v>
      </c>
      <c r="MIZ62" s="754">
        <f t="shared" si="143"/>
        <v>0</v>
      </c>
      <c r="MJA62" s="754">
        <f t="shared" si="143"/>
        <v>0</v>
      </c>
      <c r="MJB62" s="754">
        <f t="shared" si="143"/>
        <v>0</v>
      </c>
      <c r="MJC62" s="754">
        <f t="shared" si="143"/>
        <v>0</v>
      </c>
      <c r="MJD62" s="754">
        <f t="shared" si="143"/>
        <v>0</v>
      </c>
      <c r="MJE62" s="754">
        <f t="shared" si="143"/>
        <v>0</v>
      </c>
      <c r="MJF62" s="754">
        <f t="shared" si="143"/>
        <v>0</v>
      </c>
      <c r="MJG62" s="754">
        <f t="shared" si="143"/>
        <v>0</v>
      </c>
      <c r="MJH62" s="754">
        <f t="shared" si="143"/>
        <v>0</v>
      </c>
      <c r="MJI62" s="754">
        <f t="shared" si="143"/>
        <v>0</v>
      </c>
      <c r="MJJ62" s="754">
        <f t="shared" si="143"/>
        <v>0</v>
      </c>
      <c r="MJK62" s="754">
        <f t="shared" si="143"/>
        <v>0</v>
      </c>
      <c r="MJL62" s="754">
        <f t="shared" si="143"/>
        <v>0</v>
      </c>
      <c r="MJM62" s="754">
        <f t="shared" si="143"/>
        <v>0</v>
      </c>
      <c r="MJN62" s="754">
        <f t="shared" si="143"/>
        <v>0</v>
      </c>
      <c r="MJO62" s="754">
        <f t="shared" si="143"/>
        <v>0</v>
      </c>
      <c r="MJP62" s="754">
        <f t="shared" si="143"/>
        <v>0</v>
      </c>
      <c r="MJQ62" s="754">
        <f t="shared" si="143"/>
        <v>0</v>
      </c>
      <c r="MJR62" s="754">
        <f t="shared" si="143"/>
        <v>0</v>
      </c>
      <c r="MJS62" s="754">
        <f t="shared" si="143"/>
        <v>0</v>
      </c>
      <c r="MJT62" s="754">
        <f t="shared" si="143"/>
        <v>0</v>
      </c>
      <c r="MJU62" s="754">
        <f t="shared" si="143"/>
        <v>0</v>
      </c>
      <c r="MJV62" s="754">
        <f t="shared" si="143"/>
        <v>0</v>
      </c>
      <c r="MJW62" s="754">
        <f t="shared" si="143"/>
        <v>0</v>
      </c>
      <c r="MJX62" s="754">
        <f t="shared" si="143"/>
        <v>0</v>
      </c>
      <c r="MJY62" s="754">
        <f t="shared" si="143"/>
        <v>0</v>
      </c>
      <c r="MJZ62" s="754">
        <f t="shared" si="143"/>
        <v>0</v>
      </c>
      <c r="MKA62" s="754">
        <f t="shared" si="143"/>
        <v>0</v>
      </c>
      <c r="MKB62" s="754">
        <f t="shared" si="143"/>
        <v>0</v>
      </c>
      <c r="MKC62" s="754">
        <f t="shared" si="143"/>
        <v>0</v>
      </c>
      <c r="MKD62" s="754">
        <f t="shared" si="143"/>
        <v>0</v>
      </c>
      <c r="MKE62" s="754">
        <f t="shared" si="143"/>
        <v>0</v>
      </c>
      <c r="MKF62" s="754">
        <f t="shared" si="143"/>
        <v>0</v>
      </c>
      <c r="MKG62" s="754">
        <f t="shared" si="143"/>
        <v>0</v>
      </c>
      <c r="MKH62" s="754">
        <f t="shared" si="143"/>
        <v>0</v>
      </c>
      <c r="MKI62" s="754">
        <f t="shared" si="143"/>
        <v>0</v>
      </c>
      <c r="MKJ62" s="754">
        <f t="shared" si="143"/>
        <v>0</v>
      </c>
      <c r="MKK62" s="754">
        <f t="shared" si="143"/>
        <v>0</v>
      </c>
      <c r="MKL62" s="754">
        <f t="shared" si="143"/>
        <v>0</v>
      </c>
      <c r="MKM62" s="754">
        <f t="shared" si="143"/>
        <v>0</v>
      </c>
      <c r="MKN62" s="754">
        <f t="shared" si="143"/>
        <v>0</v>
      </c>
      <c r="MKO62" s="754">
        <f t="shared" si="143"/>
        <v>0</v>
      </c>
      <c r="MKP62" s="754">
        <f t="shared" si="143"/>
        <v>0</v>
      </c>
      <c r="MKQ62" s="754">
        <f t="shared" si="143"/>
        <v>0</v>
      </c>
      <c r="MKR62" s="754">
        <f t="shared" si="143"/>
        <v>0</v>
      </c>
      <c r="MKS62" s="754">
        <f t="shared" si="143"/>
        <v>0</v>
      </c>
      <c r="MKT62" s="754">
        <f t="shared" si="143"/>
        <v>0</v>
      </c>
      <c r="MKU62" s="754">
        <f t="shared" si="143"/>
        <v>0</v>
      </c>
      <c r="MKV62" s="754">
        <f t="shared" si="143"/>
        <v>0</v>
      </c>
      <c r="MKW62" s="754">
        <f t="shared" si="143"/>
        <v>0</v>
      </c>
      <c r="MKX62" s="754">
        <f t="shared" si="143"/>
        <v>0</v>
      </c>
      <c r="MKY62" s="754">
        <f t="shared" si="143"/>
        <v>0</v>
      </c>
      <c r="MKZ62" s="754">
        <f t="shared" si="143"/>
        <v>0</v>
      </c>
      <c r="MLA62" s="754">
        <f t="shared" si="143"/>
        <v>0</v>
      </c>
      <c r="MLB62" s="754">
        <f t="shared" si="143"/>
        <v>0</v>
      </c>
      <c r="MLC62" s="754">
        <f t="shared" si="143"/>
        <v>0</v>
      </c>
      <c r="MLD62" s="754">
        <f t="shared" si="143"/>
        <v>0</v>
      </c>
      <c r="MLE62" s="754">
        <f t="shared" si="143"/>
        <v>0</v>
      </c>
      <c r="MLF62" s="754">
        <f t="shared" si="143"/>
        <v>0</v>
      </c>
      <c r="MLG62" s="754">
        <f t="shared" si="143"/>
        <v>0</v>
      </c>
      <c r="MLH62" s="754">
        <f t="shared" ref="MLH62:MNS62" si="144">MLH60*$C$62</f>
        <v>0</v>
      </c>
      <c r="MLI62" s="754">
        <f t="shared" si="144"/>
        <v>0</v>
      </c>
      <c r="MLJ62" s="754">
        <f t="shared" si="144"/>
        <v>0</v>
      </c>
      <c r="MLK62" s="754">
        <f t="shared" si="144"/>
        <v>0</v>
      </c>
      <c r="MLL62" s="754">
        <f t="shared" si="144"/>
        <v>0</v>
      </c>
      <c r="MLM62" s="754">
        <f t="shared" si="144"/>
        <v>0</v>
      </c>
      <c r="MLN62" s="754">
        <f t="shared" si="144"/>
        <v>0</v>
      </c>
      <c r="MLO62" s="754">
        <f t="shared" si="144"/>
        <v>0</v>
      </c>
      <c r="MLP62" s="754">
        <f t="shared" si="144"/>
        <v>0</v>
      </c>
      <c r="MLQ62" s="754">
        <f t="shared" si="144"/>
        <v>0</v>
      </c>
      <c r="MLR62" s="754">
        <f t="shared" si="144"/>
        <v>0</v>
      </c>
      <c r="MLS62" s="754">
        <f t="shared" si="144"/>
        <v>0</v>
      </c>
      <c r="MLT62" s="754">
        <f t="shared" si="144"/>
        <v>0</v>
      </c>
      <c r="MLU62" s="754">
        <f t="shared" si="144"/>
        <v>0</v>
      </c>
      <c r="MLV62" s="754">
        <f t="shared" si="144"/>
        <v>0</v>
      </c>
      <c r="MLW62" s="754">
        <f t="shared" si="144"/>
        <v>0</v>
      </c>
      <c r="MLX62" s="754">
        <f t="shared" si="144"/>
        <v>0</v>
      </c>
      <c r="MLY62" s="754">
        <f t="shared" si="144"/>
        <v>0</v>
      </c>
      <c r="MLZ62" s="754">
        <f t="shared" si="144"/>
        <v>0</v>
      </c>
      <c r="MMA62" s="754">
        <f t="shared" si="144"/>
        <v>0</v>
      </c>
      <c r="MMB62" s="754">
        <f t="shared" si="144"/>
        <v>0</v>
      </c>
      <c r="MMC62" s="754">
        <f t="shared" si="144"/>
        <v>0</v>
      </c>
      <c r="MMD62" s="754">
        <f t="shared" si="144"/>
        <v>0</v>
      </c>
      <c r="MME62" s="754">
        <f t="shared" si="144"/>
        <v>0</v>
      </c>
      <c r="MMF62" s="754">
        <f t="shared" si="144"/>
        <v>0</v>
      </c>
      <c r="MMG62" s="754">
        <f t="shared" si="144"/>
        <v>0</v>
      </c>
      <c r="MMH62" s="754">
        <f t="shared" si="144"/>
        <v>0</v>
      </c>
      <c r="MMI62" s="754">
        <f t="shared" si="144"/>
        <v>0</v>
      </c>
      <c r="MMJ62" s="754">
        <f t="shared" si="144"/>
        <v>0</v>
      </c>
      <c r="MMK62" s="754">
        <f t="shared" si="144"/>
        <v>0</v>
      </c>
      <c r="MML62" s="754">
        <f t="shared" si="144"/>
        <v>0</v>
      </c>
      <c r="MMM62" s="754">
        <f t="shared" si="144"/>
        <v>0</v>
      </c>
      <c r="MMN62" s="754">
        <f t="shared" si="144"/>
        <v>0</v>
      </c>
      <c r="MMO62" s="754">
        <f t="shared" si="144"/>
        <v>0</v>
      </c>
      <c r="MMP62" s="754">
        <f t="shared" si="144"/>
        <v>0</v>
      </c>
      <c r="MMQ62" s="754">
        <f t="shared" si="144"/>
        <v>0</v>
      </c>
      <c r="MMR62" s="754">
        <f t="shared" si="144"/>
        <v>0</v>
      </c>
      <c r="MMS62" s="754">
        <f t="shared" si="144"/>
        <v>0</v>
      </c>
      <c r="MMT62" s="754">
        <f t="shared" si="144"/>
        <v>0</v>
      </c>
      <c r="MMU62" s="754">
        <f t="shared" si="144"/>
        <v>0</v>
      </c>
      <c r="MMV62" s="754">
        <f t="shared" si="144"/>
        <v>0</v>
      </c>
      <c r="MMW62" s="754">
        <f t="shared" si="144"/>
        <v>0</v>
      </c>
      <c r="MMX62" s="754">
        <f t="shared" si="144"/>
        <v>0</v>
      </c>
      <c r="MMY62" s="754">
        <f t="shared" si="144"/>
        <v>0</v>
      </c>
      <c r="MMZ62" s="754">
        <f t="shared" si="144"/>
        <v>0</v>
      </c>
      <c r="MNA62" s="754">
        <f t="shared" si="144"/>
        <v>0</v>
      </c>
      <c r="MNB62" s="754">
        <f t="shared" si="144"/>
        <v>0</v>
      </c>
      <c r="MNC62" s="754">
        <f t="shared" si="144"/>
        <v>0</v>
      </c>
      <c r="MND62" s="754">
        <f t="shared" si="144"/>
        <v>0</v>
      </c>
      <c r="MNE62" s="754">
        <f t="shared" si="144"/>
        <v>0</v>
      </c>
      <c r="MNF62" s="754">
        <f t="shared" si="144"/>
        <v>0</v>
      </c>
      <c r="MNG62" s="754">
        <f t="shared" si="144"/>
        <v>0</v>
      </c>
      <c r="MNH62" s="754">
        <f t="shared" si="144"/>
        <v>0</v>
      </c>
      <c r="MNI62" s="754">
        <f t="shared" si="144"/>
        <v>0</v>
      </c>
      <c r="MNJ62" s="754">
        <f t="shared" si="144"/>
        <v>0</v>
      </c>
      <c r="MNK62" s="754">
        <f t="shared" si="144"/>
        <v>0</v>
      </c>
      <c r="MNL62" s="754">
        <f t="shared" si="144"/>
        <v>0</v>
      </c>
      <c r="MNM62" s="754">
        <f t="shared" si="144"/>
        <v>0</v>
      </c>
      <c r="MNN62" s="754">
        <f t="shared" si="144"/>
        <v>0</v>
      </c>
      <c r="MNO62" s="754">
        <f t="shared" si="144"/>
        <v>0</v>
      </c>
      <c r="MNP62" s="754">
        <f t="shared" si="144"/>
        <v>0</v>
      </c>
      <c r="MNQ62" s="754">
        <f t="shared" si="144"/>
        <v>0</v>
      </c>
      <c r="MNR62" s="754">
        <f t="shared" si="144"/>
        <v>0</v>
      </c>
      <c r="MNS62" s="754">
        <f t="shared" si="144"/>
        <v>0</v>
      </c>
      <c r="MNT62" s="754">
        <f t="shared" ref="MNT62:MQE62" si="145">MNT60*$C$62</f>
        <v>0</v>
      </c>
      <c r="MNU62" s="754">
        <f t="shared" si="145"/>
        <v>0</v>
      </c>
      <c r="MNV62" s="754">
        <f t="shared" si="145"/>
        <v>0</v>
      </c>
      <c r="MNW62" s="754">
        <f t="shared" si="145"/>
        <v>0</v>
      </c>
      <c r="MNX62" s="754">
        <f t="shared" si="145"/>
        <v>0</v>
      </c>
      <c r="MNY62" s="754">
        <f t="shared" si="145"/>
        <v>0</v>
      </c>
      <c r="MNZ62" s="754">
        <f t="shared" si="145"/>
        <v>0</v>
      </c>
      <c r="MOA62" s="754">
        <f t="shared" si="145"/>
        <v>0</v>
      </c>
      <c r="MOB62" s="754">
        <f t="shared" si="145"/>
        <v>0</v>
      </c>
      <c r="MOC62" s="754">
        <f t="shared" si="145"/>
        <v>0</v>
      </c>
      <c r="MOD62" s="754">
        <f t="shared" si="145"/>
        <v>0</v>
      </c>
      <c r="MOE62" s="754">
        <f t="shared" si="145"/>
        <v>0</v>
      </c>
      <c r="MOF62" s="754">
        <f t="shared" si="145"/>
        <v>0</v>
      </c>
      <c r="MOG62" s="754">
        <f t="shared" si="145"/>
        <v>0</v>
      </c>
      <c r="MOH62" s="754">
        <f t="shared" si="145"/>
        <v>0</v>
      </c>
      <c r="MOI62" s="754">
        <f t="shared" si="145"/>
        <v>0</v>
      </c>
      <c r="MOJ62" s="754">
        <f t="shared" si="145"/>
        <v>0</v>
      </c>
      <c r="MOK62" s="754">
        <f t="shared" si="145"/>
        <v>0</v>
      </c>
      <c r="MOL62" s="754">
        <f t="shared" si="145"/>
        <v>0</v>
      </c>
      <c r="MOM62" s="754">
        <f t="shared" si="145"/>
        <v>0</v>
      </c>
      <c r="MON62" s="754">
        <f t="shared" si="145"/>
        <v>0</v>
      </c>
      <c r="MOO62" s="754">
        <f t="shared" si="145"/>
        <v>0</v>
      </c>
      <c r="MOP62" s="754">
        <f t="shared" si="145"/>
        <v>0</v>
      </c>
      <c r="MOQ62" s="754">
        <f t="shared" si="145"/>
        <v>0</v>
      </c>
      <c r="MOR62" s="754">
        <f t="shared" si="145"/>
        <v>0</v>
      </c>
      <c r="MOS62" s="754">
        <f t="shared" si="145"/>
        <v>0</v>
      </c>
      <c r="MOT62" s="754">
        <f t="shared" si="145"/>
        <v>0</v>
      </c>
      <c r="MOU62" s="754">
        <f t="shared" si="145"/>
        <v>0</v>
      </c>
      <c r="MOV62" s="754">
        <f t="shared" si="145"/>
        <v>0</v>
      </c>
      <c r="MOW62" s="754">
        <f t="shared" si="145"/>
        <v>0</v>
      </c>
      <c r="MOX62" s="754">
        <f t="shared" si="145"/>
        <v>0</v>
      </c>
      <c r="MOY62" s="754">
        <f t="shared" si="145"/>
        <v>0</v>
      </c>
      <c r="MOZ62" s="754">
        <f t="shared" si="145"/>
        <v>0</v>
      </c>
      <c r="MPA62" s="754">
        <f t="shared" si="145"/>
        <v>0</v>
      </c>
      <c r="MPB62" s="754">
        <f t="shared" si="145"/>
        <v>0</v>
      </c>
      <c r="MPC62" s="754">
        <f t="shared" si="145"/>
        <v>0</v>
      </c>
      <c r="MPD62" s="754">
        <f t="shared" si="145"/>
        <v>0</v>
      </c>
      <c r="MPE62" s="754">
        <f t="shared" si="145"/>
        <v>0</v>
      </c>
      <c r="MPF62" s="754">
        <f t="shared" si="145"/>
        <v>0</v>
      </c>
      <c r="MPG62" s="754">
        <f t="shared" si="145"/>
        <v>0</v>
      </c>
      <c r="MPH62" s="754">
        <f t="shared" si="145"/>
        <v>0</v>
      </c>
      <c r="MPI62" s="754">
        <f t="shared" si="145"/>
        <v>0</v>
      </c>
      <c r="MPJ62" s="754">
        <f t="shared" si="145"/>
        <v>0</v>
      </c>
      <c r="MPK62" s="754">
        <f t="shared" si="145"/>
        <v>0</v>
      </c>
      <c r="MPL62" s="754">
        <f t="shared" si="145"/>
        <v>0</v>
      </c>
      <c r="MPM62" s="754">
        <f t="shared" si="145"/>
        <v>0</v>
      </c>
      <c r="MPN62" s="754">
        <f t="shared" si="145"/>
        <v>0</v>
      </c>
      <c r="MPO62" s="754">
        <f t="shared" si="145"/>
        <v>0</v>
      </c>
      <c r="MPP62" s="754">
        <f t="shared" si="145"/>
        <v>0</v>
      </c>
      <c r="MPQ62" s="754">
        <f t="shared" si="145"/>
        <v>0</v>
      </c>
      <c r="MPR62" s="754">
        <f t="shared" si="145"/>
        <v>0</v>
      </c>
      <c r="MPS62" s="754">
        <f t="shared" si="145"/>
        <v>0</v>
      </c>
      <c r="MPT62" s="754">
        <f t="shared" si="145"/>
        <v>0</v>
      </c>
      <c r="MPU62" s="754">
        <f t="shared" si="145"/>
        <v>0</v>
      </c>
      <c r="MPV62" s="754">
        <f t="shared" si="145"/>
        <v>0</v>
      </c>
      <c r="MPW62" s="754">
        <f t="shared" si="145"/>
        <v>0</v>
      </c>
      <c r="MPX62" s="754">
        <f t="shared" si="145"/>
        <v>0</v>
      </c>
      <c r="MPY62" s="754">
        <f t="shared" si="145"/>
        <v>0</v>
      </c>
      <c r="MPZ62" s="754">
        <f t="shared" si="145"/>
        <v>0</v>
      </c>
      <c r="MQA62" s="754">
        <f t="shared" si="145"/>
        <v>0</v>
      </c>
      <c r="MQB62" s="754">
        <f t="shared" si="145"/>
        <v>0</v>
      </c>
      <c r="MQC62" s="754">
        <f t="shared" si="145"/>
        <v>0</v>
      </c>
      <c r="MQD62" s="754">
        <f t="shared" si="145"/>
        <v>0</v>
      </c>
      <c r="MQE62" s="754">
        <f t="shared" si="145"/>
        <v>0</v>
      </c>
      <c r="MQF62" s="754">
        <f t="shared" ref="MQF62:MSQ62" si="146">MQF60*$C$62</f>
        <v>0</v>
      </c>
      <c r="MQG62" s="754">
        <f t="shared" si="146"/>
        <v>0</v>
      </c>
      <c r="MQH62" s="754">
        <f t="shared" si="146"/>
        <v>0</v>
      </c>
      <c r="MQI62" s="754">
        <f t="shared" si="146"/>
        <v>0</v>
      </c>
      <c r="MQJ62" s="754">
        <f t="shared" si="146"/>
        <v>0</v>
      </c>
      <c r="MQK62" s="754">
        <f t="shared" si="146"/>
        <v>0</v>
      </c>
      <c r="MQL62" s="754">
        <f t="shared" si="146"/>
        <v>0</v>
      </c>
      <c r="MQM62" s="754">
        <f t="shared" si="146"/>
        <v>0</v>
      </c>
      <c r="MQN62" s="754">
        <f t="shared" si="146"/>
        <v>0</v>
      </c>
      <c r="MQO62" s="754">
        <f t="shared" si="146"/>
        <v>0</v>
      </c>
      <c r="MQP62" s="754">
        <f t="shared" si="146"/>
        <v>0</v>
      </c>
      <c r="MQQ62" s="754">
        <f t="shared" si="146"/>
        <v>0</v>
      </c>
      <c r="MQR62" s="754">
        <f t="shared" si="146"/>
        <v>0</v>
      </c>
      <c r="MQS62" s="754">
        <f t="shared" si="146"/>
        <v>0</v>
      </c>
      <c r="MQT62" s="754">
        <f t="shared" si="146"/>
        <v>0</v>
      </c>
      <c r="MQU62" s="754">
        <f t="shared" si="146"/>
        <v>0</v>
      </c>
      <c r="MQV62" s="754">
        <f t="shared" si="146"/>
        <v>0</v>
      </c>
      <c r="MQW62" s="754">
        <f t="shared" si="146"/>
        <v>0</v>
      </c>
      <c r="MQX62" s="754">
        <f t="shared" si="146"/>
        <v>0</v>
      </c>
      <c r="MQY62" s="754">
        <f t="shared" si="146"/>
        <v>0</v>
      </c>
      <c r="MQZ62" s="754">
        <f t="shared" si="146"/>
        <v>0</v>
      </c>
      <c r="MRA62" s="754">
        <f t="shared" si="146"/>
        <v>0</v>
      </c>
      <c r="MRB62" s="754">
        <f t="shared" si="146"/>
        <v>0</v>
      </c>
      <c r="MRC62" s="754">
        <f t="shared" si="146"/>
        <v>0</v>
      </c>
      <c r="MRD62" s="754">
        <f t="shared" si="146"/>
        <v>0</v>
      </c>
      <c r="MRE62" s="754">
        <f t="shared" si="146"/>
        <v>0</v>
      </c>
      <c r="MRF62" s="754">
        <f t="shared" si="146"/>
        <v>0</v>
      </c>
      <c r="MRG62" s="754">
        <f t="shared" si="146"/>
        <v>0</v>
      </c>
      <c r="MRH62" s="754">
        <f t="shared" si="146"/>
        <v>0</v>
      </c>
      <c r="MRI62" s="754">
        <f t="shared" si="146"/>
        <v>0</v>
      </c>
      <c r="MRJ62" s="754">
        <f t="shared" si="146"/>
        <v>0</v>
      </c>
      <c r="MRK62" s="754">
        <f t="shared" si="146"/>
        <v>0</v>
      </c>
      <c r="MRL62" s="754">
        <f t="shared" si="146"/>
        <v>0</v>
      </c>
      <c r="MRM62" s="754">
        <f t="shared" si="146"/>
        <v>0</v>
      </c>
      <c r="MRN62" s="754">
        <f t="shared" si="146"/>
        <v>0</v>
      </c>
      <c r="MRO62" s="754">
        <f t="shared" si="146"/>
        <v>0</v>
      </c>
      <c r="MRP62" s="754">
        <f t="shared" si="146"/>
        <v>0</v>
      </c>
      <c r="MRQ62" s="754">
        <f t="shared" si="146"/>
        <v>0</v>
      </c>
      <c r="MRR62" s="754">
        <f t="shared" si="146"/>
        <v>0</v>
      </c>
      <c r="MRS62" s="754">
        <f t="shared" si="146"/>
        <v>0</v>
      </c>
      <c r="MRT62" s="754">
        <f t="shared" si="146"/>
        <v>0</v>
      </c>
      <c r="MRU62" s="754">
        <f t="shared" si="146"/>
        <v>0</v>
      </c>
      <c r="MRV62" s="754">
        <f t="shared" si="146"/>
        <v>0</v>
      </c>
      <c r="MRW62" s="754">
        <f t="shared" si="146"/>
        <v>0</v>
      </c>
      <c r="MRX62" s="754">
        <f t="shared" si="146"/>
        <v>0</v>
      </c>
      <c r="MRY62" s="754">
        <f t="shared" si="146"/>
        <v>0</v>
      </c>
      <c r="MRZ62" s="754">
        <f t="shared" si="146"/>
        <v>0</v>
      </c>
      <c r="MSA62" s="754">
        <f t="shared" si="146"/>
        <v>0</v>
      </c>
      <c r="MSB62" s="754">
        <f t="shared" si="146"/>
        <v>0</v>
      </c>
      <c r="MSC62" s="754">
        <f t="shared" si="146"/>
        <v>0</v>
      </c>
      <c r="MSD62" s="754">
        <f t="shared" si="146"/>
        <v>0</v>
      </c>
      <c r="MSE62" s="754">
        <f t="shared" si="146"/>
        <v>0</v>
      </c>
      <c r="MSF62" s="754">
        <f t="shared" si="146"/>
        <v>0</v>
      </c>
      <c r="MSG62" s="754">
        <f t="shared" si="146"/>
        <v>0</v>
      </c>
      <c r="MSH62" s="754">
        <f t="shared" si="146"/>
        <v>0</v>
      </c>
      <c r="MSI62" s="754">
        <f t="shared" si="146"/>
        <v>0</v>
      </c>
      <c r="MSJ62" s="754">
        <f t="shared" si="146"/>
        <v>0</v>
      </c>
      <c r="MSK62" s="754">
        <f t="shared" si="146"/>
        <v>0</v>
      </c>
      <c r="MSL62" s="754">
        <f t="shared" si="146"/>
        <v>0</v>
      </c>
      <c r="MSM62" s="754">
        <f t="shared" si="146"/>
        <v>0</v>
      </c>
      <c r="MSN62" s="754">
        <f t="shared" si="146"/>
        <v>0</v>
      </c>
      <c r="MSO62" s="754">
        <f t="shared" si="146"/>
        <v>0</v>
      </c>
      <c r="MSP62" s="754">
        <f t="shared" si="146"/>
        <v>0</v>
      </c>
      <c r="MSQ62" s="754">
        <f t="shared" si="146"/>
        <v>0</v>
      </c>
      <c r="MSR62" s="754">
        <f t="shared" ref="MSR62:MVC62" si="147">MSR60*$C$62</f>
        <v>0</v>
      </c>
      <c r="MSS62" s="754">
        <f t="shared" si="147"/>
        <v>0</v>
      </c>
      <c r="MST62" s="754">
        <f t="shared" si="147"/>
        <v>0</v>
      </c>
      <c r="MSU62" s="754">
        <f t="shared" si="147"/>
        <v>0</v>
      </c>
      <c r="MSV62" s="754">
        <f t="shared" si="147"/>
        <v>0</v>
      </c>
      <c r="MSW62" s="754">
        <f t="shared" si="147"/>
        <v>0</v>
      </c>
      <c r="MSX62" s="754">
        <f t="shared" si="147"/>
        <v>0</v>
      </c>
      <c r="MSY62" s="754">
        <f t="shared" si="147"/>
        <v>0</v>
      </c>
      <c r="MSZ62" s="754">
        <f t="shared" si="147"/>
        <v>0</v>
      </c>
      <c r="MTA62" s="754">
        <f t="shared" si="147"/>
        <v>0</v>
      </c>
      <c r="MTB62" s="754">
        <f t="shared" si="147"/>
        <v>0</v>
      </c>
      <c r="MTC62" s="754">
        <f t="shared" si="147"/>
        <v>0</v>
      </c>
      <c r="MTD62" s="754">
        <f t="shared" si="147"/>
        <v>0</v>
      </c>
      <c r="MTE62" s="754">
        <f t="shared" si="147"/>
        <v>0</v>
      </c>
      <c r="MTF62" s="754">
        <f t="shared" si="147"/>
        <v>0</v>
      </c>
      <c r="MTG62" s="754">
        <f t="shared" si="147"/>
        <v>0</v>
      </c>
      <c r="MTH62" s="754">
        <f t="shared" si="147"/>
        <v>0</v>
      </c>
      <c r="MTI62" s="754">
        <f t="shared" si="147"/>
        <v>0</v>
      </c>
      <c r="MTJ62" s="754">
        <f t="shared" si="147"/>
        <v>0</v>
      </c>
      <c r="MTK62" s="754">
        <f t="shared" si="147"/>
        <v>0</v>
      </c>
      <c r="MTL62" s="754">
        <f t="shared" si="147"/>
        <v>0</v>
      </c>
      <c r="MTM62" s="754">
        <f t="shared" si="147"/>
        <v>0</v>
      </c>
      <c r="MTN62" s="754">
        <f t="shared" si="147"/>
        <v>0</v>
      </c>
      <c r="MTO62" s="754">
        <f t="shared" si="147"/>
        <v>0</v>
      </c>
      <c r="MTP62" s="754">
        <f t="shared" si="147"/>
        <v>0</v>
      </c>
      <c r="MTQ62" s="754">
        <f t="shared" si="147"/>
        <v>0</v>
      </c>
      <c r="MTR62" s="754">
        <f t="shared" si="147"/>
        <v>0</v>
      </c>
      <c r="MTS62" s="754">
        <f t="shared" si="147"/>
        <v>0</v>
      </c>
      <c r="MTT62" s="754">
        <f t="shared" si="147"/>
        <v>0</v>
      </c>
      <c r="MTU62" s="754">
        <f t="shared" si="147"/>
        <v>0</v>
      </c>
      <c r="MTV62" s="754">
        <f t="shared" si="147"/>
        <v>0</v>
      </c>
      <c r="MTW62" s="754">
        <f t="shared" si="147"/>
        <v>0</v>
      </c>
      <c r="MTX62" s="754">
        <f t="shared" si="147"/>
        <v>0</v>
      </c>
      <c r="MTY62" s="754">
        <f t="shared" si="147"/>
        <v>0</v>
      </c>
      <c r="MTZ62" s="754">
        <f t="shared" si="147"/>
        <v>0</v>
      </c>
      <c r="MUA62" s="754">
        <f t="shared" si="147"/>
        <v>0</v>
      </c>
      <c r="MUB62" s="754">
        <f t="shared" si="147"/>
        <v>0</v>
      </c>
      <c r="MUC62" s="754">
        <f t="shared" si="147"/>
        <v>0</v>
      </c>
      <c r="MUD62" s="754">
        <f t="shared" si="147"/>
        <v>0</v>
      </c>
      <c r="MUE62" s="754">
        <f t="shared" si="147"/>
        <v>0</v>
      </c>
      <c r="MUF62" s="754">
        <f t="shared" si="147"/>
        <v>0</v>
      </c>
      <c r="MUG62" s="754">
        <f t="shared" si="147"/>
        <v>0</v>
      </c>
      <c r="MUH62" s="754">
        <f t="shared" si="147"/>
        <v>0</v>
      </c>
      <c r="MUI62" s="754">
        <f t="shared" si="147"/>
        <v>0</v>
      </c>
      <c r="MUJ62" s="754">
        <f t="shared" si="147"/>
        <v>0</v>
      </c>
      <c r="MUK62" s="754">
        <f t="shared" si="147"/>
        <v>0</v>
      </c>
      <c r="MUL62" s="754">
        <f t="shared" si="147"/>
        <v>0</v>
      </c>
      <c r="MUM62" s="754">
        <f t="shared" si="147"/>
        <v>0</v>
      </c>
      <c r="MUN62" s="754">
        <f t="shared" si="147"/>
        <v>0</v>
      </c>
      <c r="MUO62" s="754">
        <f t="shared" si="147"/>
        <v>0</v>
      </c>
      <c r="MUP62" s="754">
        <f t="shared" si="147"/>
        <v>0</v>
      </c>
      <c r="MUQ62" s="754">
        <f t="shared" si="147"/>
        <v>0</v>
      </c>
      <c r="MUR62" s="754">
        <f t="shared" si="147"/>
        <v>0</v>
      </c>
      <c r="MUS62" s="754">
        <f t="shared" si="147"/>
        <v>0</v>
      </c>
      <c r="MUT62" s="754">
        <f t="shared" si="147"/>
        <v>0</v>
      </c>
      <c r="MUU62" s="754">
        <f t="shared" si="147"/>
        <v>0</v>
      </c>
      <c r="MUV62" s="754">
        <f t="shared" si="147"/>
        <v>0</v>
      </c>
      <c r="MUW62" s="754">
        <f t="shared" si="147"/>
        <v>0</v>
      </c>
      <c r="MUX62" s="754">
        <f t="shared" si="147"/>
        <v>0</v>
      </c>
      <c r="MUY62" s="754">
        <f t="shared" si="147"/>
        <v>0</v>
      </c>
      <c r="MUZ62" s="754">
        <f t="shared" si="147"/>
        <v>0</v>
      </c>
      <c r="MVA62" s="754">
        <f t="shared" si="147"/>
        <v>0</v>
      </c>
      <c r="MVB62" s="754">
        <f t="shared" si="147"/>
        <v>0</v>
      </c>
      <c r="MVC62" s="754">
        <f t="shared" si="147"/>
        <v>0</v>
      </c>
      <c r="MVD62" s="754">
        <f t="shared" ref="MVD62:MXO62" si="148">MVD60*$C$62</f>
        <v>0</v>
      </c>
      <c r="MVE62" s="754">
        <f t="shared" si="148"/>
        <v>0</v>
      </c>
      <c r="MVF62" s="754">
        <f t="shared" si="148"/>
        <v>0</v>
      </c>
      <c r="MVG62" s="754">
        <f t="shared" si="148"/>
        <v>0</v>
      </c>
      <c r="MVH62" s="754">
        <f t="shared" si="148"/>
        <v>0</v>
      </c>
      <c r="MVI62" s="754">
        <f t="shared" si="148"/>
        <v>0</v>
      </c>
      <c r="MVJ62" s="754">
        <f t="shared" si="148"/>
        <v>0</v>
      </c>
      <c r="MVK62" s="754">
        <f t="shared" si="148"/>
        <v>0</v>
      </c>
      <c r="MVL62" s="754">
        <f t="shared" si="148"/>
        <v>0</v>
      </c>
      <c r="MVM62" s="754">
        <f t="shared" si="148"/>
        <v>0</v>
      </c>
      <c r="MVN62" s="754">
        <f t="shared" si="148"/>
        <v>0</v>
      </c>
      <c r="MVO62" s="754">
        <f t="shared" si="148"/>
        <v>0</v>
      </c>
      <c r="MVP62" s="754">
        <f t="shared" si="148"/>
        <v>0</v>
      </c>
      <c r="MVQ62" s="754">
        <f t="shared" si="148"/>
        <v>0</v>
      </c>
      <c r="MVR62" s="754">
        <f t="shared" si="148"/>
        <v>0</v>
      </c>
      <c r="MVS62" s="754">
        <f t="shared" si="148"/>
        <v>0</v>
      </c>
      <c r="MVT62" s="754">
        <f t="shared" si="148"/>
        <v>0</v>
      </c>
      <c r="MVU62" s="754">
        <f t="shared" si="148"/>
        <v>0</v>
      </c>
      <c r="MVV62" s="754">
        <f t="shared" si="148"/>
        <v>0</v>
      </c>
      <c r="MVW62" s="754">
        <f t="shared" si="148"/>
        <v>0</v>
      </c>
      <c r="MVX62" s="754">
        <f t="shared" si="148"/>
        <v>0</v>
      </c>
      <c r="MVY62" s="754">
        <f t="shared" si="148"/>
        <v>0</v>
      </c>
      <c r="MVZ62" s="754">
        <f t="shared" si="148"/>
        <v>0</v>
      </c>
      <c r="MWA62" s="754">
        <f t="shared" si="148"/>
        <v>0</v>
      </c>
      <c r="MWB62" s="754">
        <f t="shared" si="148"/>
        <v>0</v>
      </c>
      <c r="MWC62" s="754">
        <f t="shared" si="148"/>
        <v>0</v>
      </c>
      <c r="MWD62" s="754">
        <f t="shared" si="148"/>
        <v>0</v>
      </c>
      <c r="MWE62" s="754">
        <f t="shared" si="148"/>
        <v>0</v>
      </c>
      <c r="MWF62" s="754">
        <f t="shared" si="148"/>
        <v>0</v>
      </c>
      <c r="MWG62" s="754">
        <f t="shared" si="148"/>
        <v>0</v>
      </c>
      <c r="MWH62" s="754">
        <f t="shared" si="148"/>
        <v>0</v>
      </c>
      <c r="MWI62" s="754">
        <f t="shared" si="148"/>
        <v>0</v>
      </c>
      <c r="MWJ62" s="754">
        <f t="shared" si="148"/>
        <v>0</v>
      </c>
      <c r="MWK62" s="754">
        <f t="shared" si="148"/>
        <v>0</v>
      </c>
      <c r="MWL62" s="754">
        <f t="shared" si="148"/>
        <v>0</v>
      </c>
      <c r="MWM62" s="754">
        <f t="shared" si="148"/>
        <v>0</v>
      </c>
      <c r="MWN62" s="754">
        <f t="shared" si="148"/>
        <v>0</v>
      </c>
      <c r="MWO62" s="754">
        <f t="shared" si="148"/>
        <v>0</v>
      </c>
      <c r="MWP62" s="754">
        <f t="shared" si="148"/>
        <v>0</v>
      </c>
      <c r="MWQ62" s="754">
        <f t="shared" si="148"/>
        <v>0</v>
      </c>
      <c r="MWR62" s="754">
        <f t="shared" si="148"/>
        <v>0</v>
      </c>
      <c r="MWS62" s="754">
        <f t="shared" si="148"/>
        <v>0</v>
      </c>
      <c r="MWT62" s="754">
        <f t="shared" si="148"/>
        <v>0</v>
      </c>
      <c r="MWU62" s="754">
        <f t="shared" si="148"/>
        <v>0</v>
      </c>
      <c r="MWV62" s="754">
        <f t="shared" si="148"/>
        <v>0</v>
      </c>
      <c r="MWW62" s="754">
        <f t="shared" si="148"/>
        <v>0</v>
      </c>
      <c r="MWX62" s="754">
        <f t="shared" si="148"/>
        <v>0</v>
      </c>
      <c r="MWY62" s="754">
        <f t="shared" si="148"/>
        <v>0</v>
      </c>
      <c r="MWZ62" s="754">
        <f t="shared" si="148"/>
        <v>0</v>
      </c>
      <c r="MXA62" s="754">
        <f t="shared" si="148"/>
        <v>0</v>
      </c>
      <c r="MXB62" s="754">
        <f t="shared" si="148"/>
        <v>0</v>
      </c>
      <c r="MXC62" s="754">
        <f t="shared" si="148"/>
        <v>0</v>
      </c>
      <c r="MXD62" s="754">
        <f t="shared" si="148"/>
        <v>0</v>
      </c>
      <c r="MXE62" s="754">
        <f t="shared" si="148"/>
        <v>0</v>
      </c>
      <c r="MXF62" s="754">
        <f t="shared" si="148"/>
        <v>0</v>
      </c>
      <c r="MXG62" s="754">
        <f t="shared" si="148"/>
        <v>0</v>
      </c>
      <c r="MXH62" s="754">
        <f t="shared" si="148"/>
        <v>0</v>
      </c>
      <c r="MXI62" s="754">
        <f t="shared" si="148"/>
        <v>0</v>
      </c>
      <c r="MXJ62" s="754">
        <f t="shared" si="148"/>
        <v>0</v>
      </c>
      <c r="MXK62" s="754">
        <f t="shared" si="148"/>
        <v>0</v>
      </c>
      <c r="MXL62" s="754">
        <f t="shared" si="148"/>
        <v>0</v>
      </c>
      <c r="MXM62" s="754">
        <f t="shared" si="148"/>
        <v>0</v>
      </c>
      <c r="MXN62" s="754">
        <f t="shared" si="148"/>
        <v>0</v>
      </c>
      <c r="MXO62" s="754">
        <f t="shared" si="148"/>
        <v>0</v>
      </c>
      <c r="MXP62" s="754">
        <f t="shared" ref="MXP62:NAA62" si="149">MXP60*$C$62</f>
        <v>0</v>
      </c>
      <c r="MXQ62" s="754">
        <f t="shared" si="149"/>
        <v>0</v>
      </c>
      <c r="MXR62" s="754">
        <f t="shared" si="149"/>
        <v>0</v>
      </c>
      <c r="MXS62" s="754">
        <f t="shared" si="149"/>
        <v>0</v>
      </c>
      <c r="MXT62" s="754">
        <f t="shared" si="149"/>
        <v>0</v>
      </c>
      <c r="MXU62" s="754">
        <f t="shared" si="149"/>
        <v>0</v>
      </c>
      <c r="MXV62" s="754">
        <f t="shared" si="149"/>
        <v>0</v>
      </c>
      <c r="MXW62" s="754">
        <f t="shared" si="149"/>
        <v>0</v>
      </c>
      <c r="MXX62" s="754">
        <f t="shared" si="149"/>
        <v>0</v>
      </c>
      <c r="MXY62" s="754">
        <f t="shared" si="149"/>
        <v>0</v>
      </c>
      <c r="MXZ62" s="754">
        <f t="shared" si="149"/>
        <v>0</v>
      </c>
      <c r="MYA62" s="754">
        <f t="shared" si="149"/>
        <v>0</v>
      </c>
      <c r="MYB62" s="754">
        <f t="shared" si="149"/>
        <v>0</v>
      </c>
      <c r="MYC62" s="754">
        <f t="shared" si="149"/>
        <v>0</v>
      </c>
      <c r="MYD62" s="754">
        <f t="shared" si="149"/>
        <v>0</v>
      </c>
      <c r="MYE62" s="754">
        <f t="shared" si="149"/>
        <v>0</v>
      </c>
      <c r="MYF62" s="754">
        <f t="shared" si="149"/>
        <v>0</v>
      </c>
      <c r="MYG62" s="754">
        <f t="shared" si="149"/>
        <v>0</v>
      </c>
      <c r="MYH62" s="754">
        <f t="shared" si="149"/>
        <v>0</v>
      </c>
      <c r="MYI62" s="754">
        <f t="shared" si="149"/>
        <v>0</v>
      </c>
      <c r="MYJ62" s="754">
        <f t="shared" si="149"/>
        <v>0</v>
      </c>
      <c r="MYK62" s="754">
        <f t="shared" si="149"/>
        <v>0</v>
      </c>
      <c r="MYL62" s="754">
        <f t="shared" si="149"/>
        <v>0</v>
      </c>
      <c r="MYM62" s="754">
        <f t="shared" si="149"/>
        <v>0</v>
      </c>
      <c r="MYN62" s="754">
        <f t="shared" si="149"/>
        <v>0</v>
      </c>
      <c r="MYO62" s="754">
        <f t="shared" si="149"/>
        <v>0</v>
      </c>
      <c r="MYP62" s="754">
        <f t="shared" si="149"/>
        <v>0</v>
      </c>
      <c r="MYQ62" s="754">
        <f t="shared" si="149"/>
        <v>0</v>
      </c>
      <c r="MYR62" s="754">
        <f t="shared" si="149"/>
        <v>0</v>
      </c>
      <c r="MYS62" s="754">
        <f t="shared" si="149"/>
        <v>0</v>
      </c>
      <c r="MYT62" s="754">
        <f t="shared" si="149"/>
        <v>0</v>
      </c>
      <c r="MYU62" s="754">
        <f t="shared" si="149"/>
        <v>0</v>
      </c>
      <c r="MYV62" s="754">
        <f t="shared" si="149"/>
        <v>0</v>
      </c>
      <c r="MYW62" s="754">
        <f t="shared" si="149"/>
        <v>0</v>
      </c>
      <c r="MYX62" s="754">
        <f t="shared" si="149"/>
        <v>0</v>
      </c>
      <c r="MYY62" s="754">
        <f t="shared" si="149"/>
        <v>0</v>
      </c>
      <c r="MYZ62" s="754">
        <f t="shared" si="149"/>
        <v>0</v>
      </c>
      <c r="MZA62" s="754">
        <f t="shared" si="149"/>
        <v>0</v>
      </c>
      <c r="MZB62" s="754">
        <f t="shared" si="149"/>
        <v>0</v>
      </c>
      <c r="MZC62" s="754">
        <f t="shared" si="149"/>
        <v>0</v>
      </c>
      <c r="MZD62" s="754">
        <f t="shared" si="149"/>
        <v>0</v>
      </c>
      <c r="MZE62" s="754">
        <f t="shared" si="149"/>
        <v>0</v>
      </c>
      <c r="MZF62" s="754">
        <f t="shared" si="149"/>
        <v>0</v>
      </c>
      <c r="MZG62" s="754">
        <f t="shared" si="149"/>
        <v>0</v>
      </c>
      <c r="MZH62" s="754">
        <f t="shared" si="149"/>
        <v>0</v>
      </c>
      <c r="MZI62" s="754">
        <f t="shared" si="149"/>
        <v>0</v>
      </c>
      <c r="MZJ62" s="754">
        <f t="shared" si="149"/>
        <v>0</v>
      </c>
      <c r="MZK62" s="754">
        <f t="shared" si="149"/>
        <v>0</v>
      </c>
      <c r="MZL62" s="754">
        <f t="shared" si="149"/>
        <v>0</v>
      </c>
      <c r="MZM62" s="754">
        <f t="shared" si="149"/>
        <v>0</v>
      </c>
      <c r="MZN62" s="754">
        <f t="shared" si="149"/>
        <v>0</v>
      </c>
      <c r="MZO62" s="754">
        <f t="shared" si="149"/>
        <v>0</v>
      </c>
      <c r="MZP62" s="754">
        <f t="shared" si="149"/>
        <v>0</v>
      </c>
      <c r="MZQ62" s="754">
        <f t="shared" si="149"/>
        <v>0</v>
      </c>
      <c r="MZR62" s="754">
        <f t="shared" si="149"/>
        <v>0</v>
      </c>
      <c r="MZS62" s="754">
        <f t="shared" si="149"/>
        <v>0</v>
      </c>
      <c r="MZT62" s="754">
        <f t="shared" si="149"/>
        <v>0</v>
      </c>
      <c r="MZU62" s="754">
        <f t="shared" si="149"/>
        <v>0</v>
      </c>
      <c r="MZV62" s="754">
        <f t="shared" si="149"/>
        <v>0</v>
      </c>
      <c r="MZW62" s="754">
        <f t="shared" si="149"/>
        <v>0</v>
      </c>
      <c r="MZX62" s="754">
        <f t="shared" si="149"/>
        <v>0</v>
      </c>
      <c r="MZY62" s="754">
        <f t="shared" si="149"/>
        <v>0</v>
      </c>
      <c r="MZZ62" s="754">
        <f t="shared" si="149"/>
        <v>0</v>
      </c>
      <c r="NAA62" s="754">
        <f t="shared" si="149"/>
        <v>0</v>
      </c>
      <c r="NAB62" s="754">
        <f t="shared" ref="NAB62:NCM62" si="150">NAB60*$C$62</f>
        <v>0</v>
      </c>
      <c r="NAC62" s="754">
        <f t="shared" si="150"/>
        <v>0</v>
      </c>
      <c r="NAD62" s="754">
        <f t="shared" si="150"/>
        <v>0</v>
      </c>
      <c r="NAE62" s="754">
        <f t="shared" si="150"/>
        <v>0</v>
      </c>
      <c r="NAF62" s="754">
        <f t="shared" si="150"/>
        <v>0</v>
      </c>
      <c r="NAG62" s="754">
        <f t="shared" si="150"/>
        <v>0</v>
      </c>
      <c r="NAH62" s="754">
        <f t="shared" si="150"/>
        <v>0</v>
      </c>
      <c r="NAI62" s="754">
        <f t="shared" si="150"/>
        <v>0</v>
      </c>
      <c r="NAJ62" s="754">
        <f t="shared" si="150"/>
        <v>0</v>
      </c>
      <c r="NAK62" s="754">
        <f t="shared" si="150"/>
        <v>0</v>
      </c>
      <c r="NAL62" s="754">
        <f t="shared" si="150"/>
        <v>0</v>
      </c>
      <c r="NAM62" s="754">
        <f t="shared" si="150"/>
        <v>0</v>
      </c>
      <c r="NAN62" s="754">
        <f t="shared" si="150"/>
        <v>0</v>
      </c>
      <c r="NAO62" s="754">
        <f t="shared" si="150"/>
        <v>0</v>
      </c>
      <c r="NAP62" s="754">
        <f t="shared" si="150"/>
        <v>0</v>
      </c>
      <c r="NAQ62" s="754">
        <f t="shared" si="150"/>
        <v>0</v>
      </c>
      <c r="NAR62" s="754">
        <f t="shared" si="150"/>
        <v>0</v>
      </c>
      <c r="NAS62" s="754">
        <f t="shared" si="150"/>
        <v>0</v>
      </c>
      <c r="NAT62" s="754">
        <f t="shared" si="150"/>
        <v>0</v>
      </c>
      <c r="NAU62" s="754">
        <f t="shared" si="150"/>
        <v>0</v>
      </c>
      <c r="NAV62" s="754">
        <f t="shared" si="150"/>
        <v>0</v>
      </c>
      <c r="NAW62" s="754">
        <f t="shared" si="150"/>
        <v>0</v>
      </c>
      <c r="NAX62" s="754">
        <f t="shared" si="150"/>
        <v>0</v>
      </c>
      <c r="NAY62" s="754">
        <f t="shared" si="150"/>
        <v>0</v>
      </c>
      <c r="NAZ62" s="754">
        <f t="shared" si="150"/>
        <v>0</v>
      </c>
      <c r="NBA62" s="754">
        <f t="shared" si="150"/>
        <v>0</v>
      </c>
      <c r="NBB62" s="754">
        <f t="shared" si="150"/>
        <v>0</v>
      </c>
      <c r="NBC62" s="754">
        <f t="shared" si="150"/>
        <v>0</v>
      </c>
      <c r="NBD62" s="754">
        <f t="shared" si="150"/>
        <v>0</v>
      </c>
      <c r="NBE62" s="754">
        <f t="shared" si="150"/>
        <v>0</v>
      </c>
      <c r="NBF62" s="754">
        <f t="shared" si="150"/>
        <v>0</v>
      </c>
      <c r="NBG62" s="754">
        <f t="shared" si="150"/>
        <v>0</v>
      </c>
      <c r="NBH62" s="754">
        <f t="shared" si="150"/>
        <v>0</v>
      </c>
      <c r="NBI62" s="754">
        <f t="shared" si="150"/>
        <v>0</v>
      </c>
      <c r="NBJ62" s="754">
        <f t="shared" si="150"/>
        <v>0</v>
      </c>
      <c r="NBK62" s="754">
        <f t="shared" si="150"/>
        <v>0</v>
      </c>
      <c r="NBL62" s="754">
        <f t="shared" si="150"/>
        <v>0</v>
      </c>
      <c r="NBM62" s="754">
        <f t="shared" si="150"/>
        <v>0</v>
      </c>
      <c r="NBN62" s="754">
        <f t="shared" si="150"/>
        <v>0</v>
      </c>
      <c r="NBO62" s="754">
        <f t="shared" si="150"/>
        <v>0</v>
      </c>
      <c r="NBP62" s="754">
        <f t="shared" si="150"/>
        <v>0</v>
      </c>
      <c r="NBQ62" s="754">
        <f t="shared" si="150"/>
        <v>0</v>
      </c>
      <c r="NBR62" s="754">
        <f t="shared" si="150"/>
        <v>0</v>
      </c>
      <c r="NBS62" s="754">
        <f t="shared" si="150"/>
        <v>0</v>
      </c>
      <c r="NBT62" s="754">
        <f t="shared" si="150"/>
        <v>0</v>
      </c>
      <c r="NBU62" s="754">
        <f t="shared" si="150"/>
        <v>0</v>
      </c>
      <c r="NBV62" s="754">
        <f t="shared" si="150"/>
        <v>0</v>
      </c>
      <c r="NBW62" s="754">
        <f t="shared" si="150"/>
        <v>0</v>
      </c>
      <c r="NBX62" s="754">
        <f t="shared" si="150"/>
        <v>0</v>
      </c>
      <c r="NBY62" s="754">
        <f t="shared" si="150"/>
        <v>0</v>
      </c>
      <c r="NBZ62" s="754">
        <f t="shared" si="150"/>
        <v>0</v>
      </c>
      <c r="NCA62" s="754">
        <f t="shared" si="150"/>
        <v>0</v>
      </c>
      <c r="NCB62" s="754">
        <f t="shared" si="150"/>
        <v>0</v>
      </c>
      <c r="NCC62" s="754">
        <f t="shared" si="150"/>
        <v>0</v>
      </c>
      <c r="NCD62" s="754">
        <f t="shared" si="150"/>
        <v>0</v>
      </c>
      <c r="NCE62" s="754">
        <f t="shared" si="150"/>
        <v>0</v>
      </c>
      <c r="NCF62" s="754">
        <f t="shared" si="150"/>
        <v>0</v>
      </c>
      <c r="NCG62" s="754">
        <f t="shared" si="150"/>
        <v>0</v>
      </c>
      <c r="NCH62" s="754">
        <f t="shared" si="150"/>
        <v>0</v>
      </c>
      <c r="NCI62" s="754">
        <f t="shared" si="150"/>
        <v>0</v>
      </c>
      <c r="NCJ62" s="754">
        <f t="shared" si="150"/>
        <v>0</v>
      </c>
      <c r="NCK62" s="754">
        <f t="shared" si="150"/>
        <v>0</v>
      </c>
      <c r="NCL62" s="754">
        <f t="shared" si="150"/>
        <v>0</v>
      </c>
      <c r="NCM62" s="754">
        <f t="shared" si="150"/>
        <v>0</v>
      </c>
      <c r="NCN62" s="754">
        <f t="shared" ref="NCN62:NEY62" si="151">NCN60*$C$62</f>
        <v>0</v>
      </c>
      <c r="NCO62" s="754">
        <f t="shared" si="151"/>
        <v>0</v>
      </c>
      <c r="NCP62" s="754">
        <f t="shared" si="151"/>
        <v>0</v>
      </c>
      <c r="NCQ62" s="754">
        <f t="shared" si="151"/>
        <v>0</v>
      </c>
      <c r="NCR62" s="754">
        <f t="shared" si="151"/>
        <v>0</v>
      </c>
      <c r="NCS62" s="754">
        <f t="shared" si="151"/>
        <v>0</v>
      </c>
      <c r="NCT62" s="754">
        <f t="shared" si="151"/>
        <v>0</v>
      </c>
      <c r="NCU62" s="754">
        <f t="shared" si="151"/>
        <v>0</v>
      </c>
      <c r="NCV62" s="754">
        <f t="shared" si="151"/>
        <v>0</v>
      </c>
      <c r="NCW62" s="754">
        <f t="shared" si="151"/>
        <v>0</v>
      </c>
      <c r="NCX62" s="754">
        <f t="shared" si="151"/>
        <v>0</v>
      </c>
      <c r="NCY62" s="754">
        <f t="shared" si="151"/>
        <v>0</v>
      </c>
      <c r="NCZ62" s="754">
        <f t="shared" si="151"/>
        <v>0</v>
      </c>
      <c r="NDA62" s="754">
        <f t="shared" si="151"/>
        <v>0</v>
      </c>
      <c r="NDB62" s="754">
        <f t="shared" si="151"/>
        <v>0</v>
      </c>
      <c r="NDC62" s="754">
        <f t="shared" si="151"/>
        <v>0</v>
      </c>
      <c r="NDD62" s="754">
        <f t="shared" si="151"/>
        <v>0</v>
      </c>
      <c r="NDE62" s="754">
        <f t="shared" si="151"/>
        <v>0</v>
      </c>
      <c r="NDF62" s="754">
        <f t="shared" si="151"/>
        <v>0</v>
      </c>
      <c r="NDG62" s="754">
        <f t="shared" si="151"/>
        <v>0</v>
      </c>
      <c r="NDH62" s="754">
        <f t="shared" si="151"/>
        <v>0</v>
      </c>
      <c r="NDI62" s="754">
        <f t="shared" si="151"/>
        <v>0</v>
      </c>
      <c r="NDJ62" s="754">
        <f t="shared" si="151"/>
        <v>0</v>
      </c>
      <c r="NDK62" s="754">
        <f t="shared" si="151"/>
        <v>0</v>
      </c>
      <c r="NDL62" s="754">
        <f t="shared" si="151"/>
        <v>0</v>
      </c>
      <c r="NDM62" s="754">
        <f t="shared" si="151"/>
        <v>0</v>
      </c>
      <c r="NDN62" s="754">
        <f t="shared" si="151"/>
        <v>0</v>
      </c>
      <c r="NDO62" s="754">
        <f t="shared" si="151"/>
        <v>0</v>
      </c>
      <c r="NDP62" s="754">
        <f t="shared" si="151"/>
        <v>0</v>
      </c>
      <c r="NDQ62" s="754">
        <f t="shared" si="151"/>
        <v>0</v>
      </c>
      <c r="NDR62" s="754">
        <f t="shared" si="151"/>
        <v>0</v>
      </c>
      <c r="NDS62" s="754">
        <f t="shared" si="151"/>
        <v>0</v>
      </c>
      <c r="NDT62" s="754">
        <f t="shared" si="151"/>
        <v>0</v>
      </c>
      <c r="NDU62" s="754">
        <f t="shared" si="151"/>
        <v>0</v>
      </c>
      <c r="NDV62" s="754">
        <f t="shared" si="151"/>
        <v>0</v>
      </c>
      <c r="NDW62" s="754">
        <f t="shared" si="151"/>
        <v>0</v>
      </c>
      <c r="NDX62" s="754">
        <f t="shared" si="151"/>
        <v>0</v>
      </c>
      <c r="NDY62" s="754">
        <f t="shared" si="151"/>
        <v>0</v>
      </c>
      <c r="NDZ62" s="754">
        <f t="shared" si="151"/>
        <v>0</v>
      </c>
      <c r="NEA62" s="754">
        <f t="shared" si="151"/>
        <v>0</v>
      </c>
      <c r="NEB62" s="754">
        <f t="shared" si="151"/>
        <v>0</v>
      </c>
      <c r="NEC62" s="754">
        <f t="shared" si="151"/>
        <v>0</v>
      </c>
      <c r="NED62" s="754">
        <f t="shared" si="151"/>
        <v>0</v>
      </c>
      <c r="NEE62" s="754">
        <f t="shared" si="151"/>
        <v>0</v>
      </c>
      <c r="NEF62" s="754">
        <f t="shared" si="151"/>
        <v>0</v>
      </c>
      <c r="NEG62" s="754">
        <f t="shared" si="151"/>
        <v>0</v>
      </c>
      <c r="NEH62" s="754">
        <f t="shared" si="151"/>
        <v>0</v>
      </c>
      <c r="NEI62" s="754">
        <f t="shared" si="151"/>
        <v>0</v>
      </c>
      <c r="NEJ62" s="754">
        <f t="shared" si="151"/>
        <v>0</v>
      </c>
      <c r="NEK62" s="754">
        <f t="shared" si="151"/>
        <v>0</v>
      </c>
      <c r="NEL62" s="754">
        <f t="shared" si="151"/>
        <v>0</v>
      </c>
      <c r="NEM62" s="754">
        <f t="shared" si="151"/>
        <v>0</v>
      </c>
      <c r="NEN62" s="754">
        <f t="shared" si="151"/>
        <v>0</v>
      </c>
      <c r="NEO62" s="754">
        <f t="shared" si="151"/>
        <v>0</v>
      </c>
      <c r="NEP62" s="754">
        <f t="shared" si="151"/>
        <v>0</v>
      </c>
      <c r="NEQ62" s="754">
        <f t="shared" si="151"/>
        <v>0</v>
      </c>
      <c r="NER62" s="754">
        <f t="shared" si="151"/>
        <v>0</v>
      </c>
      <c r="NES62" s="754">
        <f t="shared" si="151"/>
        <v>0</v>
      </c>
      <c r="NET62" s="754">
        <f t="shared" si="151"/>
        <v>0</v>
      </c>
      <c r="NEU62" s="754">
        <f t="shared" si="151"/>
        <v>0</v>
      </c>
      <c r="NEV62" s="754">
        <f t="shared" si="151"/>
        <v>0</v>
      </c>
      <c r="NEW62" s="754">
        <f t="shared" si="151"/>
        <v>0</v>
      </c>
      <c r="NEX62" s="754">
        <f t="shared" si="151"/>
        <v>0</v>
      </c>
      <c r="NEY62" s="754">
        <f t="shared" si="151"/>
        <v>0</v>
      </c>
      <c r="NEZ62" s="754">
        <f t="shared" ref="NEZ62:NHK62" si="152">NEZ60*$C$62</f>
        <v>0</v>
      </c>
      <c r="NFA62" s="754">
        <f t="shared" si="152"/>
        <v>0</v>
      </c>
      <c r="NFB62" s="754">
        <f t="shared" si="152"/>
        <v>0</v>
      </c>
      <c r="NFC62" s="754">
        <f t="shared" si="152"/>
        <v>0</v>
      </c>
      <c r="NFD62" s="754">
        <f t="shared" si="152"/>
        <v>0</v>
      </c>
      <c r="NFE62" s="754">
        <f t="shared" si="152"/>
        <v>0</v>
      </c>
      <c r="NFF62" s="754">
        <f t="shared" si="152"/>
        <v>0</v>
      </c>
      <c r="NFG62" s="754">
        <f t="shared" si="152"/>
        <v>0</v>
      </c>
      <c r="NFH62" s="754">
        <f t="shared" si="152"/>
        <v>0</v>
      </c>
      <c r="NFI62" s="754">
        <f t="shared" si="152"/>
        <v>0</v>
      </c>
      <c r="NFJ62" s="754">
        <f t="shared" si="152"/>
        <v>0</v>
      </c>
      <c r="NFK62" s="754">
        <f t="shared" si="152"/>
        <v>0</v>
      </c>
      <c r="NFL62" s="754">
        <f t="shared" si="152"/>
        <v>0</v>
      </c>
      <c r="NFM62" s="754">
        <f t="shared" si="152"/>
        <v>0</v>
      </c>
      <c r="NFN62" s="754">
        <f t="shared" si="152"/>
        <v>0</v>
      </c>
      <c r="NFO62" s="754">
        <f t="shared" si="152"/>
        <v>0</v>
      </c>
      <c r="NFP62" s="754">
        <f t="shared" si="152"/>
        <v>0</v>
      </c>
      <c r="NFQ62" s="754">
        <f t="shared" si="152"/>
        <v>0</v>
      </c>
      <c r="NFR62" s="754">
        <f t="shared" si="152"/>
        <v>0</v>
      </c>
      <c r="NFS62" s="754">
        <f t="shared" si="152"/>
        <v>0</v>
      </c>
      <c r="NFT62" s="754">
        <f t="shared" si="152"/>
        <v>0</v>
      </c>
      <c r="NFU62" s="754">
        <f t="shared" si="152"/>
        <v>0</v>
      </c>
      <c r="NFV62" s="754">
        <f t="shared" si="152"/>
        <v>0</v>
      </c>
      <c r="NFW62" s="754">
        <f t="shared" si="152"/>
        <v>0</v>
      </c>
      <c r="NFX62" s="754">
        <f t="shared" si="152"/>
        <v>0</v>
      </c>
      <c r="NFY62" s="754">
        <f t="shared" si="152"/>
        <v>0</v>
      </c>
      <c r="NFZ62" s="754">
        <f t="shared" si="152"/>
        <v>0</v>
      </c>
      <c r="NGA62" s="754">
        <f t="shared" si="152"/>
        <v>0</v>
      </c>
      <c r="NGB62" s="754">
        <f t="shared" si="152"/>
        <v>0</v>
      </c>
      <c r="NGC62" s="754">
        <f t="shared" si="152"/>
        <v>0</v>
      </c>
      <c r="NGD62" s="754">
        <f t="shared" si="152"/>
        <v>0</v>
      </c>
      <c r="NGE62" s="754">
        <f t="shared" si="152"/>
        <v>0</v>
      </c>
      <c r="NGF62" s="754">
        <f t="shared" si="152"/>
        <v>0</v>
      </c>
      <c r="NGG62" s="754">
        <f t="shared" si="152"/>
        <v>0</v>
      </c>
      <c r="NGH62" s="754">
        <f t="shared" si="152"/>
        <v>0</v>
      </c>
      <c r="NGI62" s="754">
        <f t="shared" si="152"/>
        <v>0</v>
      </c>
      <c r="NGJ62" s="754">
        <f t="shared" si="152"/>
        <v>0</v>
      </c>
      <c r="NGK62" s="754">
        <f t="shared" si="152"/>
        <v>0</v>
      </c>
      <c r="NGL62" s="754">
        <f t="shared" si="152"/>
        <v>0</v>
      </c>
      <c r="NGM62" s="754">
        <f t="shared" si="152"/>
        <v>0</v>
      </c>
      <c r="NGN62" s="754">
        <f t="shared" si="152"/>
        <v>0</v>
      </c>
      <c r="NGO62" s="754">
        <f t="shared" si="152"/>
        <v>0</v>
      </c>
      <c r="NGP62" s="754">
        <f t="shared" si="152"/>
        <v>0</v>
      </c>
      <c r="NGQ62" s="754">
        <f t="shared" si="152"/>
        <v>0</v>
      </c>
      <c r="NGR62" s="754">
        <f t="shared" si="152"/>
        <v>0</v>
      </c>
      <c r="NGS62" s="754">
        <f t="shared" si="152"/>
        <v>0</v>
      </c>
      <c r="NGT62" s="754">
        <f t="shared" si="152"/>
        <v>0</v>
      </c>
      <c r="NGU62" s="754">
        <f t="shared" si="152"/>
        <v>0</v>
      </c>
      <c r="NGV62" s="754">
        <f t="shared" si="152"/>
        <v>0</v>
      </c>
      <c r="NGW62" s="754">
        <f t="shared" si="152"/>
        <v>0</v>
      </c>
      <c r="NGX62" s="754">
        <f t="shared" si="152"/>
        <v>0</v>
      </c>
      <c r="NGY62" s="754">
        <f t="shared" si="152"/>
        <v>0</v>
      </c>
      <c r="NGZ62" s="754">
        <f t="shared" si="152"/>
        <v>0</v>
      </c>
      <c r="NHA62" s="754">
        <f t="shared" si="152"/>
        <v>0</v>
      </c>
      <c r="NHB62" s="754">
        <f t="shared" si="152"/>
        <v>0</v>
      </c>
      <c r="NHC62" s="754">
        <f t="shared" si="152"/>
        <v>0</v>
      </c>
      <c r="NHD62" s="754">
        <f t="shared" si="152"/>
        <v>0</v>
      </c>
      <c r="NHE62" s="754">
        <f t="shared" si="152"/>
        <v>0</v>
      </c>
      <c r="NHF62" s="754">
        <f t="shared" si="152"/>
        <v>0</v>
      </c>
      <c r="NHG62" s="754">
        <f t="shared" si="152"/>
        <v>0</v>
      </c>
      <c r="NHH62" s="754">
        <f t="shared" si="152"/>
        <v>0</v>
      </c>
      <c r="NHI62" s="754">
        <f t="shared" si="152"/>
        <v>0</v>
      </c>
      <c r="NHJ62" s="754">
        <f t="shared" si="152"/>
        <v>0</v>
      </c>
      <c r="NHK62" s="754">
        <f t="shared" si="152"/>
        <v>0</v>
      </c>
      <c r="NHL62" s="754">
        <f t="shared" ref="NHL62:NJW62" si="153">NHL60*$C$62</f>
        <v>0</v>
      </c>
      <c r="NHM62" s="754">
        <f t="shared" si="153"/>
        <v>0</v>
      </c>
      <c r="NHN62" s="754">
        <f t="shared" si="153"/>
        <v>0</v>
      </c>
      <c r="NHO62" s="754">
        <f t="shared" si="153"/>
        <v>0</v>
      </c>
      <c r="NHP62" s="754">
        <f t="shared" si="153"/>
        <v>0</v>
      </c>
      <c r="NHQ62" s="754">
        <f t="shared" si="153"/>
        <v>0</v>
      </c>
      <c r="NHR62" s="754">
        <f t="shared" si="153"/>
        <v>0</v>
      </c>
      <c r="NHS62" s="754">
        <f t="shared" si="153"/>
        <v>0</v>
      </c>
      <c r="NHT62" s="754">
        <f t="shared" si="153"/>
        <v>0</v>
      </c>
      <c r="NHU62" s="754">
        <f t="shared" si="153"/>
        <v>0</v>
      </c>
      <c r="NHV62" s="754">
        <f t="shared" si="153"/>
        <v>0</v>
      </c>
      <c r="NHW62" s="754">
        <f t="shared" si="153"/>
        <v>0</v>
      </c>
      <c r="NHX62" s="754">
        <f t="shared" si="153"/>
        <v>0</v>
      </c>
      <c r="NHY62" s="754">
        <f t="shared" si="153"/>
        <v>0</v>
      </c>
      <c r="NHZ62" s="754">
        <f t="shared" si="153"/>
        <v>0</v>
      </c>
      <c r="NIA62" s="754">
        <f t="shared" si="153"/>
        <v>0</v>
      </c>
      <c r="NIB62" s="754">
        <f t="shared" si="153"/>
        <v>0</v>
      </c>
      <c r="NIC62" s="754">
        <f t="shared" si="153"/>
        <v>0</v>
      </c>
      <c r="NID62" s="754">
        <f t="shared" si="153"/>
        <v>0</v>
      </c>
      <c r="NIE62" s="754">
        <f t="shared" si="153"/>
        <v>0</v>
      </c>
      <c r="NIF62" s="754">
        <f t="shared" si="153"/>
        <v>0</v>
      </c>
      <c r="NIG62" s="754">
        <f t="shared" si="153"/>
        <v>0</v>
      </c>
      <c r="NIH62" s="754">
        <f t="shared" si="153"/>
        <v>0</v>
      </c>
      <c r="NII62" s="754">
        <f t="shared" si="153"/>
        <v>0</v>
      </c>
      <c r="NIJ62" s="754">
        <f t="shared" si="153"/>
        <v>0</v>
      </c>
      <c r="NIK62" s="754">
        <f t="shared" si="153"/>
        <v>0</v>
      </c>
      <c r="NIL62" s="754">
        <f t="shared" si="153"/>
        <v>0</v>
      </c>
      <c r="NIM62" s="754">
        <f t="shared" si="153"/>
        <v>0</v>
      </c>
      <c r="NIN62" s="754">
        <f t="shared" si="153"/>
        <v>0</v>
      </c>
      <c r="NIO62" s="754">
        <f t="shared" si="153"/>
        <v>0</v>
      </c>
      <c r="NIP62" s="754">
        <f t="shared" si="153"/>
        <v>0</v>
      </c>
      <c r="NIQ62" s="754">
        <f t="shared" si="153"/>
        <v>0</v>
      </c>
      <c r="NIR62" s="754">
        <f t="shared" si="153"/>
        <v>0</v>
      </c>
      <c r="NIS62" s="754">
        <f t="shared" si="153"/>
        <v>0</v>
      </c>
      <c r="NIT62" s="754">
        <f t="shared" si="153"/>
        <v>0</v>
      </c>
      <c r="NIU62" s="754">
        <f t="shared" si="153"/>
        <v>0</v>
      </c>
      <c r="NIV62" s="754">
        <f t="shared" si="153"/>
        <v>0</v>
      </c>
      <c r="NIW62" s="754">
        <f t="shared" si="153"/>
        <v>0</v>
      </c>
      <c r="NIX62" s="754">
        <f t="shared" si="153"/>
        <v>0</v>
      </c>
      <c r="NIY62" s="754">
        <f t="shared" si="153"/>
        <v>0</v>
      </c>
      <c r="NIZ62" s="754">
        <f t="shared" si="153"/>
        <v>0</v>
      </c>
      <c r="NJA62" s="754">
        <f t="shared" si="153"/>
        <v>0</v>
      </c>
      <c r="NJB62" s="754">
        <f t="shared" si="153"/>
        <v>0</v>
      </c>
      <c r="NJC62" s="754">
        <f t="shared" si="153"/>
        <v>0</v>
      </c>
      <c r="NJD62" s="754">
        <f t="shared" si="153"/>
        <v>0</v>
      </c>
      <c r="NJE62" s="754">
        <f t="shared" si="153"/>
        <v>0</v>
      </c>
      <c r="NJF62" s="754">
        <f t="shared" si="153"/>
        <v>0</v>
      </c>
      <c r="NJG62" s="754">
        <f t="shared" si="153"/>
        <v>0</v>
      </c>
      <c r="NJH62" s="754">
        <f t="shared" si="153"/>
        <v>0</v>
      </c>
      <c r="NJI62" s="754">
        <f t="shared" si="153"/>
        <v>0</v>
      </c>
      <c r="NJJ62" s="754">
        <f t="shared" si="153"/>
        <v>0</v>
      </c>
      <c r="NJK62" s="754">
        <f t="shared" si="153"/>
        <v>0</v>
      </c>
      <c r="NJL62" s="754">
        <f t="shared" si="153"/>
        <v>0</v>
      </c>
      <c r="NJM62" s="754">
        <f t="shared" si="153"/>
        <v>0</v>
      </c>
      <c r="NJN62" s="754">
        <f t="shared" si="153"/>
        <v>0</v>
      </c>
      <c r="NJO62" s="754">
        <f t="shared" si="153"/>
        <v>0</v>
      </c>
      <c r="NJP62" s="754">
        <f t="shared" si="153"/>
        <v>0</v>
      </c>
      <c r="NJQ62" s="754">
        <f t="shared" si="153"/>
        <v>0</v>
      </c>
      <c r="NJR62" s="754">
        <f t="shared" si="153"/>
        <v>0</v>
      </c>
      <c r="NJS62" s="754">
        <f t="shared" si="153"/>
        <v>0</v>
      </c>
      <c r="NJT62" s="754">
        <f t="shared" si="153"/>
        <v>0</v>
      </c>
      <c r="NJU62" s="754">
        <f t="shared" si="153"/>
        <v>0</v>
      </c>
      <c r="NJV62" s="754">
        <f t="shared" si="153"/>
        <v>0</v>
      </c>
      <c r="NJW62" s="754">
        <f t="shared" si="153"/>
        <v>0</v>
      </c>
      <c r="NJX62" s="754">
        <f t="shared" ref="NJX62:NMI62" si="154">NJX60*$C$62</f>
        <v>0</v>
      </c>
      <c r="NJY62" s="754">
        <f t="shared" si="154"/>
        <v>0</v>
      </c>
      <c r="NJZ62" s="754">
        <f t="shared" si="154"/>
        <v>0</v>
      </c>
      <c r="NKA62" s="754">
        <f t="shared" si="154"/>
        <v>0</v>
      </c>
      <c r="NKB62" s="754">
        <f t="shared" si="154"/>
        <v>0</v>
      </c>
      <c r="NKC62" s="754">
        <f t="shared" si="154"/>
        <v>0</v>
      </c>
      <c r="NKD62" s="754">
        <f t="shared" si="154"/>
        <v>0</v>
      </c>
      <c r="NKE62" s="754">
        <f t="shared" si="154"/>
        <v>0</v>
      </c>
      <c r="NKF62" s="754">
        <f t="shared" si="154"/>
        <v>0</v>
      </c>
      <c r="NKG62" s="754">
        <f t="shared" si="154"/>
        <v>0</v>
      </c>
      <c r="NKH62" s="754">
        <f t="shared" si="154"/>
        <v>0</v>
      </c>
      <c r="NKI62" s="754">
        <f t="shared" si="154"/>
        <v>0</v>
      </c>
      <c r="NKJ62" s="754">
        <f t="shared" si="154"/>
        <v>0</v>
      </c>
      <c r="NKK62" s="754">
        <f t="shared" si="154"/>
        <v>0</v>
      </c>
      <c r="NKL62" s="754">
        <f t="shared" si="154"/>
        <v>0</v>
      </c>
      <c r="NKM62" s="754">
        <f t="shared" si="154"/>
        <v>0</v>
      </c>
      <c r="NKN62" s="754">
        <f t="shared" si="154"/>
        <v>0</v>
      </c>
      <c r="NKO62" s="754">
        <f t="shared" si="154"/>
        <v>0</v>
      </c>
      <c r="NKP62" s="754">
        <f t="shared" si="154"/>
        <v>0</v>
      </c>
      <c r="NKQ62" s="754">
        <f t="shared" si="154"/>
        <v>0</v>
      </c>
      <c r="NKR62" s="754">
        <f t="shared" si="154"/>
        <v>0</v>
      </c>
      <c r="NKS62" s="754">
        <f t="shared" si="154"/>
        <v>0</v>
      </c>
      <c r="NKT62" s="754">
        <f t="shared" si="154"/>
        <v>0</v>
      </c>
      <c r="NKU62" s="754">
        <f t="shared" si="154"/>
        <v>0</v>
      </c>
      <c r="NKV62" s="754">
        <f t="shared" si="154"/>
        <v>0</v>
      </c>
      <c r="NKW62" s="754">
        <f t="shared" si="154"/>
        <v>0</v>
      </c>
      <c r="NKX62" s="754">
        <f t="shared" si="154"/>
        <v>0</v>
      </c>
      <c r="NKY62" s="754">
        <f t="shared" si="154"/>
        <v>0</v>
      </c>
      <c r="NKZ62" s="754">
        <f t="shared" si="154"/>
        <v>0</v>
      </c>
      <c r="NLA62" s="754">
        <f t="shared" si="154"/>
        <v>0</v>
      </c>
      <c r="NLB62" s="754">
        <f t="shared" si="154"/>
        <v>0</v>
      </c>
      <c r="NLC62" s="754">
        <f t="shared" si="154"/>
        <v>0</v>
      </c>
      <c r="NLD62" s="754">
        <f t="shared" si="154"/>
        <v>0</v>
      </c>
      <c r="NLE62" s="754">
        <f t="shared" si="154"/>
        <v>0</v>
      </c>
      <c r="NLF62" s="754">
        <f t="shared" si="154"/>
        <v>0</v>
      </c>
      <c r="NLG62" s="754">
        <f t="shared" si="154"/>
        <v>0</v>
      </c>
      <c r="NLH62" s="754">
        <f t="shared" si="154"/>
        <v>0</v>
      </c>
      <c r="NLI62" s="754">
        <f t="shared" si="154"/>
        <v>0</v>
      </c>
      <c r="NLJ62" s="754">
        <f t="shared" si="154"/>
        <v>0</v>
      </c>
      <c r="NLK62" s="754">
        <f t="shared" si="154"/>
        <v>0</v>
      </c>
      <c r="NLL62" s="754">
        <f t="shared" si="154"/>
        <v>0</v>
      </c>
      <c r="NLM62" s="754">
        <f t="shared" si="154"/>
        <v>0</v>
      </c>
      <c r="NLN62" s="754">
        <f t="shared" si="154"/>
        <v>0</v>
      </c>
      <c r="NLO62" s="754">
        <f t="shared" si="154"/>
        <v>0</v>
      </c>
      <c r="NLP62" s="754">
        <f t="shared" si="154"/>
        <v>0</v>
      </c>
      <c r="NLQ62" s="754">
        <f t="shared" si="154"/>
        <v>0</v>
      </c>
      <c r="NLR62" s="754">
        <f t="shared" si="154"/>
        <v>0</v>
      </c>
      <c r="NLS62" s="754">
        <f t="shared" si="154"/>
        <v>0</v>
      </c>
      <c r="NLT62" s="754">
        <f t="shared" si="154"/>
        <v>0</v>
      </c>
      <c r="NLU62" s="754">
        <f t="shared" si="154"/>
        <v>0</v>
      </c>
      <c r="NLV62" s="754">
        <f t="shared" si="154"/>
        <v>0</v>
      </c>
      <c r="NLW62" s="754">
        <f t="shared" si="154"/>
        <v>0</v>
      </c>
      <c r="NLX62" s="754">
        <f t="shared" si="154"/>
        <v>0</v>
      </c>
      <c r="NLY62" s="754">
        <f t="shared" si="154"/>
        <v>0</v>
      </c>
      <c r="NLZ62" s="754">
        <f t="shared" si="154"/>
        <v>0</v>
      </c>
      <c r="NMA62" s="754">
        <f t="shared" si="154"/>
        <v>0</v>
      </c>
      <c r="NMB62" s="754">
        <f t="shared" si="154"/>
        <v>0</v>
      </c>
      <c r="NMC62" s="754">
        <f t="shared" si="154"/>
        <v>0</v>
      </c>
      <c r="NMD62" s="754">
        <f t="shared" si="154"/>
        <v>0</v>
      </c>
      <c r="NME62" s="754">
        <f t="shared" si="154"/>
        <v>0</v>
      </c>
      <c r="NMF62" s="754">
        <f t="shared" si="154"/>
        <v>0</v>
      </c>
      <c r="NMG62" s="754">
        <f t="shared" si="154"/>
        <v>0</v>
      </c>
      <c r="NMH62" s="754">
        <f t="shared" si="154"/>
        <v>0</v>
      </c>
      <c r="NMI62" s="754">
        <f t="shared" si="154"/>
        <v>0</v>
      </c>
      <c r="NMJ62" s="754">
        <f t="shared" ref="NMJ62:NOU62" si="155">NMJ60*$C$62</f>
        <v>0</v>
      </c>
      <c r="NMK62" s="754">
        <f t="shared" si="155"/>
        <v>0</v>
      </c>
      <c r="NML62" s="754">
        <f t="shared" si="155"/>
        <v>0</v>
      </c>
      <c r="NMM62" s="754">
        <f t="shared" si="155"/>
        <v>0</v>
      </c>
      <c r="NMN62" s="754">
        <f t="shared" si="155"/>
        <v>0</v>
      </c>
      <c r="NMO62" s="754">
        <f t="shared" si="155"/>
        <v>0</v>
      </c>
      <c r="NMP62" s="754">
        <f t="shared" si="155"/>
        <v>0</v>
      </c>
      <c r="NMQ62" s="754">
        <f t="shared" si="155"/>
        <v>0</v>
      </c>
      <c r="NMR62" s="754">
        <f t="shared" si="155"/>
        <v>0</v>
      </c>
      <c r="NMS62" s="754">
        <f t="shared" si="155"/>
        <v>0</v>
      </c>
      <c r="NMT62" s="754">
        <f t="shared" si="155"/>
        <v>0</v>
      </c>
      <c r="NMU62" s="754">
        <f t="shared" si="155"/>
        <v>0</v>
      </c>
      <c r="NMV62" s="754">
        <f t="shared" si="155"/>
        <v>0</v>
      </c>
      <c r="NMW62" s="754">
        <f t="shared" si="155"/>
        <v>0</v>
      </c>
      <c r="NMX62" s="754">
        <f t="shared" si="155"/>
        <v>0</v>
      </c>
      <c r="NMY62" s="754">
        <f t="shared" si="155"/>
        <v>0</v>
      </c>
      <c r="NMZ62" s="754">
        <f t="shared" si="155"/>
        <v>0</v>
      </c>
      <c r="NNA62" s="754">
        <f t="shared" si="155"/>
        <v>0</v>
      </c>
      <c r="NNB62" s="754">
        <f t="shared" si="155"/>
        <v>0</v>
      </c>
      <c r="NNC62" s="754">
        <f t="shared" si="155"/>
        <v>0</v>
      </c>
      <c r="NND62" s="754">
        <f t="shared" si="155"/>
        <v>0</v>
      </c>
      <c r="NNE62" s="754">
        <f t="shared" si="155"/>
        <v>0</v>
      </c>
      <c r="NNF62" s="754">
        <f t="shared" si="155"/>
        <v>0</v>
      </c>
      <c r="NNG62" s="754">
        <f t="shared" si="155"/>
        <v>0</v>
      </c>
      <c r="NNH62" s="754">
        <f t="shared" si="155"/>
        <v>0</v>
      </c>
      <c r="NNI62" s="754">
        <f t="shared" si="155"/>
        <v>0</v>
      </c>
      <c r="NNJ62" s="754">
        <f t="shared" si="155"/>
        <v>0</v>
      </c>
      <c r="NNK62" s="754">
        <f t="shared" si="155"/>
        <v>0</v>
      </c>
      <c r="NNL62" s="754">
        <f t="shared" si="155"/>
        <v>0</v>
      </c>
      <c r="NNM62" s="754">
        <f t="shared" si="155"/>
        <v>0</v>
      </c>
      <c r="NNN62" s="754">
        <f t="shared" si="155"/>
        <v>0</v>
      </c>
      <c r="NNO62" s="754">
        <f t="shared" si="155"/>
        <v>0</v>
      </c>
      <c r="NNP62" s="754">
        <f t="shared" si="155"/>
        <v>0</v>
      </c>
      <c r="NNQ62" s="754">
        <f t="shared" si="155"/>
        <v>0</v>
      </c>
      <c r="NNR62" s="754">
        <f t="shared" si="155"/>
        <v>0</v>
      </c>
      <c r="NNS62" s="754">
        <f t="shared" si="155"/>
        <v>0</v>
      </c>
      <c r="NNT62" s="754">
        <f t="shared" si="155"/>
        <v>0</v>
      </c>
      <c r="NNU62" s="754">
        <f t="shared" si="155"/>
        <v>0</v>
      </c>
      <c r="NNV62" s="754">
        <f t="shared" si="155"/>
        <v>0</v>
      </c>
      <c r="NNW62" s="754">
        <f t="shared" si="155"/>
        <v>0</v>
      </c>
      <c r="NNX62" s="754">
        <f t="shared" si="155"/>
        <v>0</v>
      </c>
      <c r="NNY62" s="754">
        <f t="shared" si="155"/>
        <v>0</v>
      </c>
      <c r="NNZ62" s="754">
        <f t="shared" si="155"/>
        <v>0</v>
      </c>
      <c r="NOA62" s="754">
        <f t="shared" si="155"/>
        <v>0</v>
      </c>
      <c r="NOB62" s="754">
        <f t="shared" si="155"/>
        <v>0</v>
      </c>
      <c r="NOC62" s="754">
        <f t="shared" si="155"/>
        <v>0</v>
      </c>
      <c r="NOD62" s="754">
        <f t="shared" si="155"/>
        <v>0</v>
      </c>
      <c r="NOE62" s="754">
        <f t="shared" si="155"/>
        <v>0</v>
      </c>
      <c r="NOF62" s="754">
        <f t="shared" si="155"/>
        <v>0</v>
      </c>
      <c r="NOG62" s="754">
        <f t="shared" si="155"/>
        <v>0</v>
      </c>
      <c r="NOH62" s="754">
        <f t="shared" si="155"/>
        <v>0</v>
      </c>
      <c r="NOI62" s="754">
        <f t="shared" si="155"/>
        <v>0</v>
      </c>
      <c r="NOJ62" s="754">
        <f t="shared" si="155"/>
        <v>0</v>
      </c>
      <c r="NOK62" s="754">
        <f t="shared" si="155"/>
        <v>0</v>
      </c>
      <c r="NOL62" s="754">
        <f t="shared" si="155"/>
        <v>0</v>
      </c>
      <c r="NOM62" s="754">
        <f t="shared" si="155"/>
        <v>0</v>
      </c>
      <c r="NON62" s="754">
        <f t="shared" si="155"/>
        <v>0</v>
      </c>
      <c r="NOO62" s="754">
        <f t="shared" si="155"/>
        <v>0</v>
      </c>
      <c r="NOP62" s="754">
        <f t="shared" si="155"/>
        <v>0</v>
      </c>
      <c r="NOQ62" s="754">
        <f t="shared" si="155"/>
        <v>0</v>
      </c>
      <c r="NOR62" s="754">
        <f t="shared" si="155"/>
        <v>0</v>
      </c>
      <c r="NOS62" s="754">
        <f t="shared" si="155"/>
        <v>0</v>
      </c>
      <c r="NOT62" s="754">
        <f t="shared" si="155"/>
        <v>0</v>
      </c>
      <c r="NOU62" s="754">
        <f t="shared" si="155"/>
        <v>0</v>
      </c>
      <c r="NOV62" s="754">
        <f t="shared" ref="NOV62:NRG62" si="156">NOV60*$C$62</f>
        <v>0</v>
      </c>
      <c r="NOW62" s="754">
        <f t="shared" si="156"/>
        <v>0</v>
      </c>
      <c r="NOX62" s="754">
        <f t="shared" si="156"/>
        <v>0</v>
      </c>
      <c r="NOY62" s="754">
        <f t="shared" si="156"/>
        <v>0</v>
      </c>
      <c r="NOZ62" s="754">
        <f t="shared" si="156"/>
        <v>0</v>
      </c>
      <c r="NPA62" s="754">
        <f t="shared" si="156"/>
        <v>0</v>
      </c>
      <c r="NPB62" s="754">
        <f t="shared" si="156"/>
        <v>0</v>
      </c>
      <c r="NPC62" s="754">
        <f t="shared" si="156"/>
        <v>0</v>
      </c>
      <c r="NPD62" s="754">
        <f t="shared" si="156"/>
        <v>0</v>
      </c>
      <c r="NPE62" s="754">
        <f t="shared" si="156"/>
        <v>0</v>
      </c>
      <c r="NPF62" s="754">
        <f t="shared" si="156"/>
        <v>0</v>
      </c>
      <c r="NPG62" s="754">
        <f t="shared" si="156"/>
        <v>0</v>
      </c>
      <c r="NPH62" s="754">
        <f t="shared" si="156"/>
        <v>0</v>
      </c>
      <c r="NPI62" s="754">
        <f t="shared" si="156"/>
        <v>0</v>
      </c>
      <c r="NPJ62" s="754">
        <f t="shared" si="156"/>
        <v>0</v>
      </c>
      <c r="NPK62" s="754">
        <f t="shared" si="156"/>
        <v>0</v>
      </c>
      <c r="NPL62" s="754">
        <f t="shared" si="156"/>
        <v>0</v>
      </c>
      <c r="NPM62" s="754">
        <f t="shared" si="156"/>
        <v>0</v>
      </c>
      <c r="NPN62" s="754">
        <f t="shared" si="156"/>
        <v>0</v>
      </c>
      <c r="NPO62" s="754">
        <f t="shared" si="156"/>
        <v>0</v>
      </c>
      <c r="NPP62" s="754">
        <f t="shared" si="156"/>
        <v>0</v>
      </c>
      <c r="NPQ62" s="754">
        <f t="shared" si="156"/>
        <v>0</v>
      </c>
      <c r="NPR62" s="754">
        <f t="shared" si="156"/>
        <v>0</v>
      </c>
      <c r="NPS62" s="754">
        <f t="shared" si="156"/>
        <v>0</v>
      </c>
      <c r="NPT62" s="754">
        <f t="shared" si="156"/>
        <v>0</v>
      </c>
      <c r="NPU62" s="754">
        <f t="shared" si="156"/>
        <v>0</v>
      </c>
      <c r="NPV62" s="754">
        <f t="shared" si="156"/>
        <v>0</v>
      </c>
      <c r="NPW62" s="754">
        <f t="shared" si="156"/>
        <v>0</v>
      </c>
      <c r="NPX62" s="754">
        <f t="shared" si="156"/>
        <v>0</v>
      </c>
      <c r="NPY62" s="754">
        <f t="shared" si="156"/>
        <v>0</v>
      </c>
      <c r="NPZ62" s="754">
        <f t="shared" si="156"/>
        <v>0</v>
      </c>
      <c r="NQA62" s="754">
        <f t="shared" si="156"/>
        <v>0</v>
      </c>
      <c r="NQB62" s="754">
        <f t="shared" si="156"/>
        <v>0</v>
      </c>
      <c r="NQC62" s="754">
        <f t="shared" si="156"/>
        <v>0</v>
      </c>
      <c r="NQD62" s="754">
        <f t="shared" si="156"/>
        <v>0</v>
      </c>
      <c r="NQE62" s="754">
        <f t="shared" si="156"/>
        <v>0</v>
      </c>
      <c r="NQF62" s="754">
        <f t="shared" si="156"/>
        <v>0</v>
      </c>
      <c r="NQG62" s="754">
        <f t="shared" si="156"/>
        <v>0</v>
      </c>
      <c r="NQH62" s="754">
        <f t="shared" si="156"/>
        <v>0</v>
      </c>
      <c r="NQI62" s="754">
        <f t="shared" si="156"/>
        <v>0</v>
      </c>
      <c r="NQJ62" s="754">
        <f t="shared" si="156"/>
        <v>0</v>
      </c>
      <c r="NQK62" s="754">
        <f t="shared" si="156"/>
        <v>0</v>
      </c>
      <c r="NQL62" s="754">
        <f t="shared" si="156"/>
        <v>0</v>
      </c>
      <c r="NQM62" s="754">
        <f t="shared" si="156"/>
        <v>0</v>
      </c>
      <c r="NQN62" s="754">
        <f t="shared" si="156"/>
        <v>0</v>
      </c>
      <c r="NQO62" s="754">
        <f t="shared" si="156"/>
        <v>0</v>
      </c>
      <c r="NQP62" s="754">
        <f t="shared" si="156"/>
        <v>0</v>
      </c>
      <c r="NQQ62" s="754">
        <f t="shared" si="156"/>
        <v>0</v>
      </c>
      <c r="NQR62" s="754">
        <f t="shared" si="156"/>
        <v>0</v>
      </c>
      <c r="NQS62" s="754">
        <f t="shared" si="156"/>
        <v>0</v>
      </c>
      <c r="NQT62" s="754">
        <f t="shared" si="156"/>
        <v>0</v>
      </c>
      <c r="NQU62" s="754">
        <f t="shared" si="156"/>
        <v>0</v>
      </c>
      <c r="NQV62" s="754">
        <f t="shared" si="156"/>
        <v>0</v>
      </c>
      <c r="NQW62" s="754">
        <f t="shared" si="156"/>
        <v>0</v>
      </c>
      <c r="NQX62" s="754">
        <f t="shared" si="156"/>
        <v>0</v>
      </c>
      <c r="NQY62" s="754">
        <f t="shared" si="156"/>
        <v>0</v>
      </c>
      <c r="NQZ62" s="754">
        <f t="shared" si="156"/>
        <v>0</v>
      </c>
      <c r="NRA62" s="754">
        <f t="shared" si="156"/>
        <v>0</v>
      </c>
      <c r="NRB62" s="754">
        <f t="shared" si="156"/>
        <v>0</v>
      </c>
      <c r="NRC62" s="754">
        <f t="shared" si="156"/>
        <v>0</v>
      </c>
      <c r="NRD62" s="754">
        <f t="shared" si="156"/>
        <v>0</v>
      </c>
      <c r="NRE62" s="754">
        <f t="shared" si="156"/>
        <v>0</v>
      </c>
      <c r="NRF62" s="754">
        <f t="shared" si="156"/>
        <v>0</v>
      </c>
      <c r="NRG62" s="754">
        <f t="shared" si="156"/>
        <v>0</v>
      </c>
      <c r="NRH62" s="754">
        <f t="shared" ref="NRH62:NTS62" si="157">NRH60*$C$62</f>
        <v>0</v>
      </c>
      <c r="NRI62" s="754">
        <f t="shared" si="157"/>
        <v>0</v>
      </c>
      <c r="NRJ62" s="754">
        <f t="shared" si="157"/>
        <v>0</v>
      </c>
      <c r="NRK62" s="754">
        <f t="shared" si="157"/>
        <v>0</v>
      </c>
      <c r="NRL62" s="754">
        <f t="shared" si="157"/>
        <v>0</v>
      </c>
      <c r="NRM62" s="754">
        <f t="shared" si="157"/>
        <v>0</v>
      </c>
      <c r="NRN62" s="754">
        <f t="shared" si="157"/>
        <v>0</v>
      </c>
      <c r="NRO62" s="754">
        <f t="shared" si="157"/>
        <v>0</v>
      </c>
      <c r="NRP62" s="754">
        <f t="shared" si="157"/>
        <v>0</v>
      </c>
      <c r="NRQ62" s="754">
        <f t="shared" si="157"/>
        <v>0</v>
      </c>
      <c r="NRR62" s="754">
        <f t="shared" si="157"/>
        <v>0</v>
      </c>
      <c r="NRS62" s="754">
        <f t="shared" si="157"/>
        <v>0</v>
      </c>
      <c r="NRT62" s="754">
        <f t="shared" si="157"/>
        <v>0</v>
      </c>
      <c r="NRU62" s="754">
        <f t="shared" si="157"/>
        <v>0</v>
      </c>
      <c r="NRV62" s="754">
        <f t="shared" si="157"/>
        <v>0</v>
      </c>
      <c r="NRW62" s="754">
        <f t="shared" si="157"/>
        <v>0</v>
      </c>
      <c r="NRX62" s="754">
        <f t="shared" si="157"/>
        <v>0</v>
      </c>
      <c r="NRY62" s="754">
        <f t="shared" si="157"/>
        <v>0</v>
      </c>
      <c r="NRZ62" s="754">
        <f t="shared" si="157"/>
        <v>0</v>
      </c>
      <c r="NSA62" s="754">
        <f t="shared" si="157"/>
        <v>0</v>
      </c>
      <c r="NSB62" s="754">
        <f t="shared" si="157"/>
        <v>0</v>
      </c>
      <c r="NSC62" s="754">
        <f t="shared" si="157"/>
        <v>0</v>
      </c>
      <c r="NSD62" s="754">
        <f t="shared" si="157"/>
        <v>0</v>
      </c>
      <c r="NSE62" s="754">
        <f t="shared" si="157"/>
        <v>0</v>
      </c>
      <c r="NSF62" s="754">
        <f t="shared" si="157"/>
        <v>0</v>
      </c>
      <c r="NSG62" s="754">
        <f t="shared" si="157"/>
        <v>0</v>
      </c>
      <c r="NSH62" s="754">
        <f t="shared" si="157"/>
        <v>0</v>
      </c>
      <c r="NSI62" s="754">
        <f t="shared" si="157"/>
        <v>0</v>
      </c>
      <c r="NSJ62" s="754">
        <f t="shared" si="157"/>
        <v>0</v>
      </c>
      <c r="NSK62" s="754">
        <f t="shared" si="157"/>
        <v>0</v>
      </c>
      <c r="NSL62" s="754">
        <f t="shared" si="157"/>
        <v>0</v>
      </c>
      <c r="NSM62" s="754">
        <f t="shared" si="157"/>
        <v>0</v>
      </c>
      <c r="NSN62" s="754">
        <f t="shared" si="157"/>
        <v>0</v>
      </c>
      <c r="NSO62" s="754">
        <f t="shared" si="157"/>
        <v>0</v>
      </c>
      <c r="NSP62" s="754">
        <f t="shared" si="157"/>
        <v>0</v>
      </c>
      <c r="NSQ62" s="754">
        <f t="shared" si="157"/>
        <v>0</v>
      </c>
      <c r="NSR62" s="754">
        <f t="shared" si="157"/>
        <v>0</v>
      </c>
      <c r="NSS62" s="754">
        <f t="shared" si="157"/>
        <v>0</v>
      </c>
      <c r="NST62" s="754">
        <f t="shared" si="157"/>
        <v>0</v>
      </c>
      <c r="NSU62" s="754">
        <f t="shared" si="157"/>
        <v>0</v>
      </c>
      <c r="NSV62" s="754">
        <f t="shared" si="157"/>
        <v>0</v>
      </c>
      <c r="NSW62" s="754">
        <f t="shared" si="157"/>
        <v>0</v>
      </c>
      <c r="NSX62" s="754">
        <f t="shared" si="157"/>
        <v>0</v>
      </c>
      <c r="NSY62" s="754">
        <f t="shared" si="157"/>
        <v>0</v>
      </c>
      <c r="NSZ62" s="754">
        <f t="shared" si="157"/>
        <v>0</v>
      </c>
      <c r="NTA62" s="754">
        <f t="shared" si="157"/>
        <v>0</v>
      </c>
      <c r="NTB62" s="754">
        <f t="shared" si="157"/>
        <v>0</v>
      </c>
      <c r="NTC62" s="754">
        <f t="shared" si="157"/>
        <v>0</v>
      </c>
      <c r="NTD62" s="754">
        <f t="shared" si="157"/>
        <v>0</v>
      </c>
      <c r="NTE62" s="754">
        <f t="shared" si="157"/>
        <v>0</v>
      </c>
      <c r="NTF62" s="754">
        <f t="shared" si="157"/>
        <v>0</v>
      </c>
      <c r="NTG62" s="754">
        <f t="shared" si="157"/>
        <v>0</v>
      </c>
      <c r="NTH62" s="754">
        <f t="shared" si="157"/>
        <v>0</v>
      </c>
      <c r="NTI62" s="754">
        <f t="shared" si="157"/>
        <v>0</v>
      </c>
      <c r="NTJ62" s="754">
        <f t="shared" si="157"/>
        <v>0</v>
      </c>
      <c r="NTK62" s="754">
        <f t="shared" si="157"/>
        <v>0</v>
      </c>
      <c r="NTL62" s="754">
        <f t="shared" si="157"/>
        <v>0</v>
      </c>
      <c r="NTM62" s="754">
        <f t="shared" si="157"/>
        <v>0</v>
      </c>
      <c r="NTN62" s="754">
        <f t="shared" si="157"/>
        <v>0</v>
      </c>
      <c r="NTO62" s="754">
        <f t="shared" si="157"/>
        <v>0</v>
      </c>
      <c r="NTP62" s="754">
        <f t="shared" si="157"/>
        <v>0</v>
      </c>
      <c r="NTQ62" s="754">
        <f t="shared" si="157"/>
        <v>0</v>
      </c>
      <c r="NTR62" s="754">
        <f t="shared" si="157"/>
        <v>0</v>
      </c>
      <c r="NTS62" s="754">
        <f t="shared" si="157"/>
        <v>0</v>
      </c>
      <c r="NTT62" s="754">
        <f t="shared" ref="NTT62:NWE62" si="158">NTT60*$C$62</f>
        <v>0</v>
      </c>
      <c r="NTU62" s="754">
        <f t="shared" si="158"/>
        <v>0</v>
      </c>
      <c r="NTV62" s="754">
        <f t="shared" si="158"/>
        <v>0</v>
      </c>
      <c r="NTW62" s="754">
        <f t="shared" si="158"/>
        <v>0</v>
      </c>
      <c r="NTX62" s="754">
        <f t="shared" si="158"/>
        <v>0</v>
      </c>
      <c r="NTY62" s="754">
        <f t="shared" si="158"/>
        <v>0</v>
      </c>
      <c r="NTZ62" s="754">
        <f t="shared" si="158"/>
        <v>0</v>
      </c>
      <c r="NUA62" s="754">
        <f t="shared" si="158"/>
        <v>0</v>
      </c>
      <c r="NUB62" s="754">
        <f t="shared" si="158"/>
        <v>0</v>
      </c>
      <c r="NUC62" s="754">
        <f t="shared" si="158"/>
        <v>0</v>
      </c>
      <c r="NUD62" s="754">
        <f t="shared" si="158"/>
        <v>0</v>
      </c>
      <c r="NUE62" s="754">
        <f t="shared" si="158"/>
        <v>0</v>
      </c>
      <c r="NUF62" s="754">
        <f t="shared" si="158"/>
        <v>0</v>
      </c>
      <c r="NUG62" s="754">
        <f t="shared" si="158"/>
        <v>0</v>
      </c>
      <c r="NUH62" s="754">
        <f t="shared" si="158"/>
        <v>0</v>
      </c>
      <c r="NUI62" s="754">
        <f t="shared" si="158"/>
        <v>0</v>
      </c>
      <c r="NUJ62" s="754">
        <f t="shared" si="158"/>
        <v>0</v>
      </c>
      <c r="NUK62" s="754">
        <f t="shared" si="158"/>
        <v>0</v>
      </c>
      <c r="NUL62" s="754">
        <f t="shared" si="158"/>
        <v>0</v>
      </c>
      <c r="NUM62" s="754">
        <f t="shared" si="158"/>
        <v>0</v>
      </c>
      <c r="NUN62" s="754">
        <f t="shared" si="158"/>
        <v>0</v>
      </c>
      <c r="NUO62" s="754">
        <f t="shared" si="158"/>
        <v>0</v>
      </c>
      <c r="NUP62" s="754">
        <f t="shared" si="158"/>
        <v>0</v>
      </c>
      <c r="NUQ62" s="754">
        <f t="shared" si="158"/>
        <v>0</v>
      </c>
      <c r="NUR62" s="754">
        <f t="shared" si="158"/>
        <v>0</v>
      </c>
      <c r="NUS62" s="754">
        <f t="shared" si="158"/>
        <v>0</v>
      </c>
      <c r="NUT62" s="754">
        <f t="shared" si="158"/>
        <v>0</v>
      </c>
      <c r="NUU62" s="754">
        <f t="shared" si="158"/>
        <v>0</v>
      </c>
      <c r="NUV62" s="754">
        <f t="shared" si="158"/>
        <v>0</v>
      </c>
      <c r="NUW62" s="754">
        <f t="shared" si="158"/>
        <v>0</v>
      </c>
      <c r="NUX62" s="754">
        <f t="shared" si="158"/>
        <v>0</v>
      </c>
      <c r="NUY62" s="754">
        <f t="shared" si="158"/>
        <v>0</v>
      </c>
      <c r="NUZ62" s="754">
        <f t="shared" si="158"/>
        <v>0</v>
      </c>
      <c r="NVA62" s="754">
        <f t="shared" si="158"/>
        <v>0</v>
      </c>
      <c r="NVB62" s="754">
        <f t="shared" si="158"/>
        <v>0</v>
      </c>
      <c r="NVC62" s="754">
        <f t="shared" si="158"/>
        <v>0</v>
      </c>
      <c r="NVD62" s="754">
        <f t="shared" si="158"/>
        <v>0</v>
      </c>
      <c r="NVE62" s="754">
        <f t="shared" si="158"/>
        <v>0</v>
      </c>
      <c r="NVF62" s="754">
        <f t="shared" si="158"/>
        <v>0</v>
      </c>
      <c r="NVG62" s="754">
        <f t="shared" si="158"/>
        <v>0</v>
      </c>
      <c r="NVH62" s="754">
        <f t="shared" si="158"/>
        <v>0</v>
      </c>
      <c r="NVI62" s="754">
        <f t="shared" si="158"/>
        <v>0</v>
      </c>
      <c r="NVJ62" s="754">
        <f t="shared" si="158"/>
        <v>0</v>
      </c>
      <c r="NVK62" s="754">
        <f t="shared" si="158"/>
        <v>0</v>
      </c>
      <c r="NVL62" s="754">
        <f t="shared" si="158"/>
        <v>0</v>
      </c>
      <c r="NVM62" s="754">
        <f t="shared" si="158"/>
        <v>0</v>
      </c>
      <c r="NVN62" s="754">
        <f t="shared" si="158"/>
        <v>0</v>
      </c>
      <c r="NVO62" s="754">
        <f t="shared" si="158"/>
        <v>0</v>
      </c>
      <c r="NVP62" s="754">
        <f t="shared" si="158"/>
        <v>0</v>
      </c>
      <c r="NVQ62" s="754">
        <f t="shared" si="158"/>
        <v>0</v>
      </c>
      <c r="NVR62" s="754">
        <f t="shared" si="158"/>
        <v>0</v>
      </c>
      <c r="NVS62" s="754">
        <f t="shared" si="158"/>
        <v>0</v>
      </c>
      <c r="NVT62" s="754">
        <f t="shared" si="158"/>
        <v>0</v>
      </c>
      <c r="NVU62" s="754">
        <f t="shared" si="158"/>
        <v>0</v>
      </c>
      <c r="NVV62" s="754">
        <f t="shared" si="158"/>
        <v>0</v>
      </c>
      <c r="NVW62" s="754">
        <f t="shared" si="158"/>
        <v>0</v>
      </c>
      <c r="NVX62" s="754">
        <f t="shared" si="158"/>
        <v>0</v>
      </c>
      <c r="NVY62" s="754">
        <f t="shared" si="158"/>
        <v>0</v>
      </c>
      <c r="NVZ62" s="754">
        <f t="shared" si="158"/>
        <v>0</v>
      </c>
      <c r="NWA62" s="754">
        <f t="shared" si="158"/>
        <v>0</v>
      </c>
      <c r="NWB62" s="754">
        <f t="shared" si="158"/>
        <v>0</v>
      </c>
      <c r="NWC62" s="754">
        <f t="shared" si="158"/>
        <v>0</v>
      </c>
      <c r="NWD62" s="754">
        <f t="shared" si="158"/>
        <v>0</v>
      </c>
      <c r="NWE62" s="754">
        <f t="shared" si="158"/>
        <v>0</v>
      </c>
      <c r="NWF62" s="754">
        <f t="shared" ref="NWF62:NYQ62" si="159">NWF60*$C$62</f>
        <v>0</v>
      </c>
      <c r="NWG62" s="754">
        <f t="shared" si="159"/>
        <v>0</v>
      </c>
      <c r="NWH62" s="754">
        <f t="shared" si="159"/>
        <v>0</v>
      </c>
      <c r="NWI62" s="754">
        <f t="shared" si="159"/>
        <v>0</v>
      </c>
      <c r="NWJ62" s="754">
        <f t="shared" si="159"/>
        <v>0</v>
      </c>
      <c r="NWK62" s="754">
        <f t="shared" si="159"/>
        <v>0</v>
      </c>
      <c r="NWL62" s="754">
        <f t="shared" si="159"/>
        <v>0</v>
      </c>
      <c r="NWM62" s="754">
        <f t="shared" si="159"/>
        <v>0</v>
      </c>
      <c r="NWN62" s="754">
        <f t="shared" si="159"/>
        <v>0</v>
      </c>
      <c r="NWO62" s="754">
        <f t="shared" si="159"/>
        <v>0</v>
      </c>
      <c r="NWP62" s="754">
        <f t="shared" si="159"/>
        <v>0</v>
      </c>
      <c r="NWQ62" s="754">
        <f t="shared" si="159"/>
        <v>0</v>
      </c>
      <c r="NWR62" s="754">
        <f t="shared" si="159"/>
        <v>0</v>
      </c>
      <c r="NWS62" s="754">
        <f t="shared" si="159"/>
        <v>0</v>
      </c>
      <c r="NWT62" s="754">
        <f t="shared" si="159"/>
        <v>0</v>
      </c>
      <c r="NWU62" s="754">
        <f t="shared" si="159"/>
        <v>0</v>
      </c>
      <c r="NWV62" s="754">
        <f t="shared" si="159"/>
        <v>0</v>
      </c>
      <c r="NWW62" s="754">
        <f t="shared" si="159"/>
        <v>0</v>
      </c>
      <c r="NWX62" s="754">
        <f t="shared" si="159"/>
        <v>0</v>
      </c>
      <c r="NWY62" s="754">
        <f t="shared" si="159"/>
        <v>0</v>
      </c>
      <c r="NWZ62" s="754">
        <f t="shared" si="159"/>
        <v>0</v>
      </c>
      <c r="NXA62" s="754">
        <f t="shared" si="159"/>
        <v>0</v>
      </c>
      <c r="NXB62" s="754">
        <f t="shared" si="159"/>
        <v>0</v>
      </c>
      <c r="NXC62" s="754">
        <f t="shared" si="159"/>
        <v>0</v>
      </c>
      <c r="NXD62" s="754">
        <f t="shared" si="159"/>
        <v>0</v>
      </c>
      <c r="NXE62" s="754">
        <f t="shared" si="159"/>
        <v>0</v>
      </c>
      <c r="NXF62" s="754">
        <f t="shared" si="159"/>
        <v>0</v>
      </c>
      <c r="NXG62" s="754">
        <f t="shared" si="159"/>
        <v>0</v>
      </c>
      <c r="NXH62" s="754">
        <f t="shared" si="159"/>
        <v>0</v>
      </c>
      <c r="NXI62" s="754">
        <f t="shared" si="159"/>
        <v>0</v>
      </c>
      <c r="NXJ62" s="754">
        <f t="shared" si="159"/>
        <v>0</v>
      </c>
      <c r="NXK62" s="754">
        <f t="shared" si="159"/>
        <v>0</v>
      </c>
      <c r="NXL62" s="754">
        <f t="shared" si="159"/>
        <v>0</v>
      </c>
      <c r="NXM62" s="754">
        <f t="shared" si="159"/>
        <v>0</v>
      </c>
      <c r="NXN62" s="754">
        <f t="shared" si="159"/>
        <v>0</v>
      </c>
      <c r="NXO62" s="754">
        <f t="shared" si="159"/>
        <v>0</v>
      </c>
      <c r="NXP62" s="754">
        <f t="shared" si="159"/>
        <v>0</v>
      </c>
      <c r="NXQ62" s="754">
        <f t="shared" si="159"/>
        <v>0</v>
      </c>
      <c r="NXR62" s="754">
        <f t="shared" si="159"/>
        <v>0</v>
      </c>
      <c r="NXS62" s="754">
        <f t="shared" si="159"/>
        <v>0</v>
      </c>
      <c r="NXT62" s="754">
        <f t="shared" si="159"/>
        <v>0</v>
      </c>
      <c r="NXU62" s="754">
        <f t="shared" si="159"/>
        <v>0</v>
      </c>
      <c r="NXV62" s="754">
        <f t="shared" si="159"/>
        <v>0</v>
      </c>
      <c r="NXW62" s="754">
        <f t="shared" si="159"/>
        <v>0</v>
      </c>
      <c r="NXX62" s="754">
        <f t="shared" si="159"/>
        <v>0</v>
      </c>
      <c r="NXY62" s="754">
        <f t="shared" si="159"/>
        <v>0</v>
      </c>
      <c r="NXZ62" s="754">
        <f t="shared" si="159"/>
        <v>0</v>
      </c>
      <c r="NYA62" s="754">
        <f t="shared" si="159"/>
        <v>0</v>
      </c>
      <c r="NYB62" s="754">
        <f t="shared" si="159"/>
        <v>0</v>
      </c>
      <c r="NYC62" s="754">
        <f t="shared" si="159"/>
        <v>0</v>
      </c>
      <c r="NYD62" s="754">
        <f t="shared" si="159"/>
        <v>0</v>
      </c>
      <c r="NYE62" s="754">
        <f t="shared" si="159"/>
        <v>0</v>
      </c>
      <c r="NYF62" s="754">
        <f t="shared" si="159"/>
        <v>0</v>
      </c>
      <c r="NYG62" s="754">
        <f t="shared" si="159"/>
        <v>0</v>
      </c>
      <c r="NYH62" s="754">
        <f t="shared" si="159"/>
        <v>0</v>
      </c>
      <c r="NYI62" s="754">
        <f t="shared" si="159"/>
        <v>0</v>
      </c>
      <c r="NYJ62" s="754">
        <f t="shared" si="159"/>
        <v>0</v>
      </c>
      <c r="NYK62" s="754">
        <f t="shared" si="159"/>
        <v>0</v>
      </c>
      <c r="NYL62" s="754">
        <f t="shared" si="159"/>
        <v>0</v>
      </c>
      <c r="NYM62" s="754">
        <f t="shared" si="159"/>
        <v>0</v>
      </c>
      <c r="NYN62" s="754">
        <f t="shared" si="159"/>
        <v>0</v>
      </c>
      <c r="NYO62" s="754">
        <f t="shared" si="159"/>
        <v>0</v>
      </c>
      <c r="NYP62" s="754">
        <f t="shared" si="159"/>
        <v>0</v>
      </c>
      <c r="NYQ62" s="754">
        <f t="shared" si="159"/>
        <v>0</v>
      </c>
      <c r="NYR62" s="754">
        <f t="shared" ref="NYR62:OBC62" si="160">NYR60*$C$62</f>
        <v>0</v>
      </c>
      <c r="NYS62" s="754">
        <f t="shared" si="160"/>
        <v>0</v>
      </c>
      <c r="NYT62" s="754">
        <f t="shared" si="160"/>
        <v>0</v>
      </c>
      <c r="NYU62" s="754">
        <f t="shared" si="160"/>
        <v>0</v>
      </c>
      <c r="NYV62" s="754">
        <f t="shared" si="160"/>
        <v>0</v>
      </c>
      <c r="NYW62" s="754">
        <f t="shared" si="160"/>
        <v>0</v>
      </c>
      <c r="NYX62" s="754">
        <f t="shared" si="160"/>
        <v>0</v>
      </c>
      <c r="NYY62" s="754">
        <f t="shared" si="160"/>
        <v>0</v>
      </c>
      <c r="NYZ62" s="754">
        <f t="shared" si="160"/>
        <v>0</v>
      </c>
      <c r="NZA62" s="754">
        <f t="shared" si="160"/>
        <v>0</v>
      </c>
      <c r="NZB62" s="754">
        <f t="shared" si="160"/>
        <v>0</v>
      </c>
      <c r="NZC62" s="754">
        <f t="shared" si="160"/>
        <v>0</v>
      </c>
      <c r="NZD62" s="754">
        <f t="shared" si="160"/>
        <v>0</v>
      </c>
      <c r="NZE62" s="754">
        <f t="shared" si="160"/>
        <v>0</v>
      </c>
      <c r="NZF62" s="754">
        <f t="shared" si="160"/>
        <v>0</v>
      </c>
      <c r="NZG62" s="754">
        <f t="shared" si="160"/>
        <v>0</v>
      </c>
      <c r="NZH62" s="754">
        <f t="shared" si="160"/>
        <v>0</v>
      </c>
      <c r="NZI62" s="754">
        <f t="shared" si="160"/>
        <v>0</v>
      </c>
      <c r="NZJ62" s="754">
        <f t="shared" si="160"/>
        <v>0</v>
      </c>
      <c r="NZK62" s="754">
        <f t="shared" si="160"/>
        <v>0</v>
      </c>
      <c r="NZL62" s="754">
        <f t="shared" si="160"/>
        <v>0</v>
      </c>
      <c r="NZM62" s="754">
        <f t="shared" si="160"/>
        <v>0</v>
      </c>
      <c r="NZN62" s="754">
        <f t="shared" si="160"/>
        <v>0</v>
      </c>
      <c r="NZO62" s="754">
        <f t="shared" si="160"/>
        <v>0</v>
      </c>
      <c r="NZP62" s="754">
        <f t="shared" si="160"/>
        <v>0</v>
      </c>
      <c r="NZQ62" s="754">
        <f t="shared" si="160"/>
        <v>0</v>
      </c>
      <c r="NZR62" s="754">
        <f t="shared" si="160"/>
        <v>0</v>
      </c>
      <c r="NZS62" s="754">
        <f t="shared" si="160"/>
        <v>0</v>
      </c>
      <c r="NZT62" s="754">
        <f t="shared" si="160"/>
        <v>0</v>
      </c>
      <c r="NZU62" s="754">
        <f t="shared" si="160"/>
        <v>0</v>
      </c>
      <c r="NZV62" s="754">
        <f t="shared" si="160"/>
        <v>0</v>
      </c>
      <c r="NZW62" s="754">
        <f t="shared" si="160"/>
        <v>0</v>
      </c>
      <c r="NZX62" s="754">
        <f t="shared" si="160"/>
        <v>0</v>
      </c>
      <c r="NZY62" s="754">
        <f t="shared" si="160"/>
        <v>0</v>
      </c>
      <c r="NZZ62" s="754">
        <f t="shared" si="160"/>
        <v>0</v>
      </c>
      <c r="OAA62" s="754">
        <f t="shared" si="160"/>
        <v>0</v>
      </c>
      <c r="OAB62" s="754">
        <f t="shared" si="160"/>
        <v>0</v>
      </c>
      <c r="OAC62" s="754">
        <f t="shared" si="160"/>
        <v>0</v>
      </c>
      <c r="OAD62" s="754">
        <f t="shared" si="160"/>
        <v>0</v>
      </c>
      <c r="OAE62" s="754">
        <f t="shared" si="160"/>
        <v>0</v>
      </c>
      <c r="OAF62" s="754">
        <f t="shared" si="160"/>
        <v>0</v>
      </c>
      <c r="OAG62" s="754">
        <f t="shared" si="160"/>
        <v>0</v>
      </c>
      <c r="OAH62" s="754">
        <f t="shared" si="160"/>
        <v>0</v>
      </c>
      <c r="OAI62" s="754">
        <f t="shared" si="160"/>
        <v>0</v>
      </c>
      <c r="OAJ62" s="754">
        <f t="shared" si="160"/>
        <v>0</v>
      </c>
      <c r="OAK62" s="754">
        <f t="shared" si="160"/>
        <v>0</v>
      </c>
      <c r="OAL62" s="754">
        <f t="shared" si="160"/>
        <v>0</v>
      </c>
      <c r="OAM62" s="754">
        <f t="shared" si="160"/>
        <v>0</v>
      </c>
      <c r="OAN62" s="754">
        <f t="shared" si="160"/>
        <v>0</v>
      </c>
      <c r="OAO62" s="754">
        <f t="shared" si="160"/>
        <v>0</v>
      </c>
      <c r="OAP62" s="754">
        <f t="shared" si="160"/>
        <v>0</v>
      </c>
      <c r="OAQ62" s="754">
        <f t="shared" si="160"/>
        <v>0</v>
      </c>
      <c r="OAR62" s="754">
        <f t="shared" si="160"/>
        <v>0</v>
      </c>
      <c r="OAS62" s="754">
        <f t="shared" si="160"/>
        <v>0</v>
      </c>
      <c r="OAT62" s="754">
        <f t="shared" si="160"/>
        <v>0</v>
      </c>
      <c r="OAU62" s="754">
        <f t="shared" si="160"/>
        <v>0</v>
      </c>
      <c r="OAV62" s="754">
        <f t="shared" si="160"/>
        <v>0</v>
      </c>
      <c r="OAW62" s="754">
        <f t="shared" si="160"/>
        <v>0</v>
      </c>
      <c r="OAX62" s="754">
        <f t="shared" si="160"/>
        <v>0</v>
      </c>
      <c r="OAY62" s="754">
        <f t="shared" si="160"/>
        <v>0</v>
      </c>
      <c r="OAZ62" s="754">
        <f t="shared" si="160"/>
        <v>0</v>
      </c>
      <c r="OBA62" s="754">
        <f t="shared" si="160"/>
        <v>0</v>
      </c>
      <c r="OBB62" s="754">
        <f t="shared" si="160"/>
        <v>0</v>
      </c>
      <c r="OBC62" s="754">
        <f t="shared" si="160"/>
        <v>0</v>
      </c>
      <c r="OBD62" s="754">
        <f t="shared" ref="OBD62:ODO62" si="161">OBD60*$C$62</f>
        <v>0</v>
      </c>
      <c r="OBE62" s="754">
        <f t="shared" si="161"/>
        <v>0</v>
      </c>
      <c r="OBF62" s="754">
        <f t="shared" si="161"/>
        <v>0</v>
      </c>
      <c r="OBG62" s="754">
        <f t="shared" si="161"/>
        <v>0</v>
      </c>
      <c r="OBH62" s="754">
        <f t="shared" si="161"/>
        <v>0</v>
      </c>
      <c r="OBI62" s="754">
        <f t="shared" si="161"/>
        <v>0</v>
      </c>
      <c r="OBJ62" s="754">
        <f t="shared" si="161"/>
        <v>0</v>
      </c>
      <c r="OBK62" s="754">
        <f t="shared" si="161"/>
        <v>0</v>
      </c>
      <c r="OBL62" s="754">
        <f t="shared" si="161"/>
        <v>0</v>
      </c>
      <c r="OBM62" s="754">
        <f t="shared" si="161"/>
        <v>0</v>
      </c>
      <c r="OBN62" s="754">
        <f t="shared" si="161"/>
        <v>0</v>
      </c>
      <c r="OBO62" s="754">
        <f t="shared" si="161"/>
        <v>0</v>
      </c>
      <c r="OBP62" s="754">
        <f t="shared" si="161"/>
        <v>0</v>
      </c>
      <c r="OBQ62" s="754">
        <f t="shared" si="161"/>
        <v>0</v>
      </c>
      <c r="OBR62" s="754">
        <f t="shared" si="161"/>
        <v>0</v>
      </c>
      <c r="OBS62" s="754">
        <f t="shared" si="161"/>
        <v>0</v>
      </c>
      <c r="OBT62" s="754">
        <f t="shared" si="161"/>
        <v>0</v>
      </c>
      <c r="OBU62" s="754">
        <f t="shared" si="161"/>
        <v>0</v>
      </c>
      <c r="OBV62" s="754">
        <f t="shared" si="161"/>
        <v>0</v>
      </c>
      <c r="OBW62" s="754">
        <f t="shared" si="161"/>
        <v>0</v>
      </c>
      <c r="OBX62" s="754">
        <f t="shared" si="161"/>
        <v>0</v>
      </c>
      <c r="OBY62" s="754">
        <f t="shared" si="161"/>
        <v>0</v>
      </c>
      <c r="OBZ62" s="754">
        <f t="shared" si="161"/>
        <v>0</v>
      </c>
      <c r="OCA62" s="754">
        <f t="shared" si="161"/>
        <v>0</v>
      </c>
      <c r="OCB62" s="754">
        <f t="shared" si="161"/>
        <v>0</v>
      </c>
      <c r="OCC62" s="754">
        <f t="shared" si="161"/>
        <v>0</v>
      </c>
      <c r="OCD62" s="754">
        <f t="shared" si="161"/>
        <v>0</v>
      </c>
      <c r="OCE62" s="754">
        <f t="shared" si="161"/>
        <v>0</v>
      </c>
      <c r="OCF62" s="754">
        <f t="shared" si="161"/>
        <v>0</v>
      </c>
      <c r="OCG62" s="754">
        <f t="shared" si="161"/>
        <v>0</v>
      </c>
      <c r="OCH62" s="754">
        <f t="shared" si="161"/>
        <v>0</v>
      </c>
      <c r="OCI62" s="754">
        <f t="shared" si="161"/>
        <v>0</v>
      </c>
      <c r="OCJ62" s="754">
        <f t="shared" si="161"/>
        <v>0</v>
      </c>
      <c r="OCK62" s="754">
        <f t="shared" si="161"/>
        <v>0</v>
      </c>
      <c r="OCL62" s="754">
        <f t="shared" si="161"/>
        <v>0</v>
      </c>
      <c r="OCM62" s="754">
        <f t="shared" si="161"/>
        <v>0</v>
      </c>
      <c r="OCN62" s="754">
        <f t="shared" si="161"/>
        <v>0</v>
      </c>
      <c r="OCO62" s="754">
        <f t="shared" si="161"/>
        <v>0</v>
      </c>
      <c r="OCP62" s="754">
        <f t="shared" si="161"/>
        <v>0</v>
      </c>
      <c r="OCQ62" s="754">
        <f t="shared" si="161"/>
        <v>0</v>
      </c>
      <c r="OCR62" s="754">
        <f t="shared" si="161"/>
        <v>0</v>
      </c>
      <c r="OCS62" s="754">
        <f t="shared" si="161"/>
        <v>0</v>
      </c>
      <c r="OCT62" s="754">
        <f t="shared" si="161"/>
        <v>0</v>
      </c>
      <c r="OCU62" s="754">
        <f t="shared" si="161"/>
        <v>0</v>
      </c>
      <c r="OCV62" s="754">
        <f t="shared" si="161"/>
        <v>0</v>
      </c>
      <c r="OCW62" s="754">
        <f t="shared" si="161"/>
        <v>0</v>
      </c>
      <c r="OCX62" s="754">
        <f t="shared" si="161"/>
        <v>0</v>
      </c>
      <c r="OCY62" s="754">
        <f t="shared" si="161"/>
        <v>0</v>
      </c>
      <c r="OCZ62" s="754">
        <f t="shared" si="161"/>
        <v>0</v>
      </c>
      <c r="ODA62" s="754">
        <f t="shared" si="161"/>
        <v>0</v>
      </c>
      <c r="ODB62" s="754">
        <f t="shared" si="161"/>
        <v>0</v>
      </c>
      <c r="ODC62" s="754">
        <f t="shared" si="161"/>
        <v>0</v>
      </c>
      <c r="ODD62" s="754">
        <f t="shared" si="161"/>
        <v>0</v>
      </c>
      <c r="ODE62" s="754">
        <f t="shared" si="161"/>
        <v>0</v>
      </c>
      <c r="ODF62" s="754">
        <f t="shared" si="161"/>
        <v>0</v>
      </c>
      <c r="ODG62" s="754">
        <f t="shared" si="161"/>
        <v>0</v>
      </c>
      <c r="ODH62" s="754">
        <f t="shared" si="161"/>
        <v>0</v>
      </c>
      <c r="ODI62" s="754">
        <f t="shared" si="161"/>
        <v>0</v>
      </c>
      <c r="ODJ62" s="754">
        <f t="shared" si="161"/>
        <v>0</v>
      </c>
      <c r="ODK62" s="754">
        <f t="shared" si="161"/>
        <v>0</v>
      </c>
      <c r="ODL62" s="754">
        <f t="shared" si="161"/>
        <v>0</v>
      </c>
      <c r="ODM62" s="754">
        <f t="shared" si="161"/>
        <v>0</v>
      </c>
      <c r="ODN62" s="754">
        <f t="shared" si="161"/>
        <v>0</v>
      </c>
      <c r="ODO62" s="754">
        <f t="shared" si="161"/>
        <v>0</v>
      </c>
      <c r="ODP62" s="754">
        <f t="shared" ref="ODP62:OGA62" si="162">ODP60*$C$62</f>
        <v>0</v>
      </c>
      <c r="ODQ62" s="754">
        <f t="shared" si="162"/>
        <v>0</v>
      </c>
      <c r="ODR62" s="754">
        <f t="shared" si="162"/>
        <v>0</v>
      </c>
      <c r="ODS62" s="754">
        <f t="shared" si="162"/>
        <v>0</v>
      </c>
      <c r="ODT62" s="754">
        <f t="shared" si="162"/>
        <v>0</v>
      </c>
      <c r="ODU62" s="754">
        <f t="shared" si="162"/>
        <v>0</v>
      </c>
      <c r="ODV62" s="754">
        <f t="shared" si="162"/>
        <v>0</v>
      </c>
      <c r="ODW62" s="754">
        <f t="shared" si="162"/>
        <v>0</v>
      </c>
      <c r="ODX62" s="754">
        <f t="shared" si="162"/>
        <v>0</v>
      </c>
      <c r="ODY62" s="754">
        <f t="shared" si="162"/>
        <v>0</v>
      </c>
      <c r="ODZ62" s="754">
        <f t="shared" si="162"/>
        <v>0</v>
      </c>
      <c r="OEA62" s="754">
        <f t="shared" si="162"/>
        <v>0</v>
      </c>
      <c r="OEB62" s="754">
        <f t="shared" si="162"/>
        <v>0</v>
      </c>
      <c r="OEC62" s="754">
        <f t="shared" si="162"/>
        <v>0</v>
      </c>
      <c r="OED62" s="754">
        <f t="shared" si="162"/>
        <v>0</v>
      </c>
      <c r="OEE62" s="754">
        <f t="shared" si="162"/>
        <v>0</v>
      </c>
      <c r="OEF62" s="754">
        <f t="shared" si="162"/>
        <v>0</v>
      </c>
      <c r="OEG62" s="754">
        <f t="shared" si="162"/>
        <v>0</v>
      </c>
      <c r="OEH62" s="754">
        <f t="shared" si="162"/>
        <v>0</v>
      </c>
      <c r="OEI62" s="754">
        <f t="shared" si="162"/>
        <v>0</v>
      </c>
      <c r="OEJ62" s="754">
        <f t="shared" si="162"/>
        <v>0</v>
      </c>
      <c r="OEK62" s="754">
        <f t="shared" si="162"/>
        <v>0</v>
      </c>
      <c r="OEL62" s="754">
        <f t="shared" si="162"/>
        <v>0</v>
      </c>
      <c r="OEM62" s="754">
        <f t="shared" si="162"/>
        <v>0</v>
      </c>
      <c r="OEN62" s="754">
        <f t="shared" si="162"/>
        <v>0</v>
      </c>
      <c r="OEO62" s="754">
        <f t="shared" si="162"/>
        <v>0</v>
      </c>
      <c r="OEP62" s="754">
        <f t="shared" si="162"/>
        <v>0</v>
      </c>
      <c r="OEQ62" s="754">
        <f t="shared" si="162"/>
        <v>0</v>
      </c>
      <c r="OER62" s="754">
        <f t="shared" si="162"/>
        <v>0</v>
      </c>
      <c r="OES62" s="754">
        <f t="shared" si="162"/>
        <v>0</v>
      </c>
      <c r="OET62" s="754">
        <f t="shared" si="162"/>
        <v>0</v>
      </c>
      <c r="OEU62" s="754">
        <f t="shared" si="162"/>
        <v>0</v>
      </c>
      <c r="OEV62" s="754">
        <f t="shared" si="162"/>
        <v>0</v>
      </c>
      <c r="OEW62" s="754">
        <f t="shared" si="162"/>
        <v>0</v>
      </c>
      <c r="OEX62" s="754">
        <f t="shared" si="162"/>
        <v>0</v>
      </c>
      <c r="OEY62" s="754">
        <f t="shared" si="162"/>
        <v>0</v>
      </c>
      <c r="OEZ62" s="754">
        <f t="shared" si="162"/>
        <v>0</v>
      </c>
      <c r="OFA62" s="754">
        <f t="shared" si="162"/>
        <v>0</v>
      </c>
      <c r="OFB62" s="754">
        <f t="shared" si="162"/>
        <v>0</v>
      </c>
      <c r="OFC62" s="754">
        <f t="shared" si="162"/>
        <v>0</v>
      </c>
      <c r="OFD62" s="754">
        <f t="shared" si="162"/>
        <v>0</v>
      </c>
      <c r="OFE62" s="754">
        <f t="shared" si="162"/>
        <v>0</v>
      </c>
      <c r="OFF62" s="754">
        <f t="shared" si="162"/>
        <v>0</v>
      </c>
      <c r="OFG62" s="754">
        <f t="shared" si="162"/>
        <v>0</v>
      </c>
      <c r="OFH62" s="754">
        <f t="shared" si="162"/>
        <v>0</v>
      </c>
      <c r="OFI62" s="754">
        <f t="shared" si="162"/>
        <v>0</v>
      </c>
      <c r="OFJ62" s="754">
        <f t="shared" si="162"/>
        <v>0</v>
      </c>
      <c r="OFK62" s="754">
        <f t="shared" si="162"/>
        <v>0</v>
      </c>
      <c r="OFL62" s="754">
        <f t="shared" si="162"/>
        <v>0</v>
      </c>
      <c r="OFM62" s="754">
        <f t="shared" si="162"/>
        <v>0</v>
      </c>
      <c r="OFN62" s="754">
        <f t="shared" si="162"/>
        <v>0</v>
      </c>
      <c r="OFO62" s="754">
        <f t="shared" si="162"/>
        <v>0</v>
      </c>
      <c r="OFP62" s="754">
        <f t="shared" si="162"/>
        <v>0</v>
      </c>
      <c r="OFQ62" s="754">
        <f t="shared" si="162"/>
        <v>0</v>
      </c>
      <c r="OFR62" s="754">
        <f t="shared" si="162"/>
        <v>0</v>
      </c>
      <c r="OFS62" s="754">
        <f t="shared" si="162"/>
        <v>0</v>
      </c>
      <c r="OFT62" s="754">
        <f t="shared" si="162"/>
        <v>0</v>
      </c>
      <c r="OFU62" s="754">
        <f t="shared" si="162"/>
        <v>0</v>
      </c>
      <c r="OFV62" s="754">
        <f t="shared" si="162"/>
        <v>0</v>
      </c>
      <c r="OFW62" s="754">
        <f t="shared" si="162"/>
        <v>0</v>
      </c>
      <c r="OFX62" s="754">
        <f t="shared" si="162"/>
        <v>0</v>
      </c>
      <c r="OFY62" s="754">
        <f t="shared" si="162"/>
        <v>0</v>
      </c>
      <c r="OFZ62" s="754">
        <f t="shared" si="162"/>
        <v>0</v>
      </c>
      <c r="OGA62" s="754">
        <f t="shared" si="162"/>
        <v>0</v>
      </c>
      <c r="OGB62" s="754">
        <f t="shared" ref="OGB62:OIM62" si="163">OGB60*$C$62</f>
        <v>0</v>
      </c>
      <c r="OGC62" s="754">
        <f t="shared" si="163"/>
        <v>0</v>
      </c>
      <c r="OGD62" s="754">
        <f t="shared" si="163"/>
        <v>0</v>
      </c>
      <c r="OGE62" s="754">
        <f t="shared" si="163"/>
        <v>0</v>
      </c>
      <c r="OGF62" s="754">
        <f t="shared" si="163"/>
        <v>0</v>
      </c>
      <c r="OGG62" s="754">
        <f t="shared" si="163"/>
        <v>0</v>
      </c>
      <c r="OGH62" s="754">
        <f t="shared" si="163"/>
        <v>0</v>
      </c>
      <c r="OGI62" s="754">
        <f t="shared" si="163"/>
        <v>0</v>
      </c>
      <c r="OGJ62" s="754">
        <f t="shared" si="163"/>
        <v>0</v>
      </c>
      <c r="OGK62" s="754">
        <f t="shared" si="163"/>
        <v>0</v>
      </c>
      <c r="OGL62" s="754">
        <f t="shared" si="163"/>
        <v>0</v>
      </c>
      <c r="OGM62" s="754">
        <f t="shared" si="163"/>
        <v>0</v>
      </c>
      <c r="OGN62" s="754">
        <f t="shared" si="163"/>
        <v>0</v>
      </c>
      <c r="OGO62" s="754">
        <f t="shared" si="163"/>
        <v>0</v>
      </c>
      <c r="OGP62" s="754">
        <f t="shared" si="163"/>
        <v>0</v>
      </c>
      <c r="OGQ62" s="754">
        <f t="shared" si="163"/>
        <v>0</v>
      </c>
      <c r="OGR62" s="754">
        <f t="shared" si="163"/>
        <v>0</v>
      </c>
      <c r="OGS62" s="754">
        <f t="shared" si="163"/>
        <v>0</v>
      </c>
      <c r="OGT62" s="754">
        <f t="shared" si="163"/>
        <v>0</v>
      </c>
      <c r="OGU62" s="754">
        <f t="shared" si="163"/>
        <v>0</v>
      </c>
      <c r="OGV62" s="754">
        <f t="shared" si="163"/>
        <v>0</v>
      </c>
      <c r="OGW62" s="754">
        <f t="shared" si="163"/>
        <v>0</v>
      </c>
      <c r="OGX62" s="754">
        <f t="shared" si="163"/>
        <v>0</v>
      </c>
      <c r="OGY62" s="754">
        <f t="shared" si="163"/>
        <v>0</v>
      </c>
      <c r="OGZ62" s="754">
        <f t="shared" si="163"/>
        <v>0</v>
      </c>
      <c r="OHA62" s="754">
        <f t="shared" si="163"/>
        <v>0</v>
      </c>
      <c r="OHB62" s="754">
        <f t="shared" si="163"/>
        <v>0</v>
      </c>
      <c r="OHC62" s="754">
        <f t="shared" si="163"/>
        <v>0</v>
      </c>
      <c r="OHD62" s="754">
        <f t="shared" si="163"/>
        <v>0</v>
      </c>
      <c r="OHE62" s="754">
        <f t="shared" si="163"/>
        <v>0</v>
      </c>
      <c r="OHF62" s="754">
        <f t="shared" si="163"/>
        <v>0</v>
      </c>
      <c r="OHG62" s="754">
        <f t="shared" si="163"/>
        <v>0</v>
      </c>
      <c r="OHH62" s="754">
        <f t="shared" si="163"/>
        <v>0</v>
      </c>
      <c r="OHI62" s="754">
        <f t="shared" si="163"/>
        <v>0</v>
      </c>
      <c r="OHJ62" s="754">
        <f t="shared" si="163"/>
        <v>0</v>
      </c>
      <c r="OHK62" s="754">
        <f t="shared" si="163"/>
        <v>0</v>
      </c>
      <c r="OHL62" s="754">
        <f t="shared" si="163"/>
        <v>0</v>
      </c>
      <c r="OHM62" s="754">
        <f t="shared" si="163"/>
        <v>0</v>
      </c>
      <c r="OHN62" s="754">
        <f t="shared" si="163"/>
        <v>0</v>
      </c>
      <c r="OHO62" s="754">
        <f t="shared" si="163"/>
        <v>0</v>
      </c>
      <c r="OHP62" s="754">
        <f t="shared" si="163"/>
        <v>0</v>
      </c>
      <c r="OHQ62" s="754">
        <f t="shared" si="163"/>
        <v>0</v>
      </c>
      <c r="OHR62" s="754">
        <f t="shared" si="163"/>
        <v>0</v>
      </c>
      <c r="OHS62" s="754">
        <f t="shared" si="163"/>
        <v>0</v>
      </c>
      <c r="OHT62" s="754">
        <f t="shared" si="163"/>
        <v>0</v>
      </c>
      <c r="OHU62" s="754">
        <f t="shared" si="163"/>
        <v>0</v>
      </c>
      <c r="OHV62" s="754">
        <f t="shared" si="163"/>
        <v>0</v>
      </c>
      <c r="OHW62" s="754">
        <f t="shared" si="163"/>
        <v>0</v>
      </c>
      <c r="OHX62" s="754">
        <f t="shared" si="163"/>
        <v>0</v>
      </c>
      <c r="OHY62" s="754">
        <f t="shared" si="163"/>
        <v>0</v>
      </c>
      <c r="OHZ62" s="754">
        <f t="shared" si="163"/>
        <v>0</v>
      </c>
      <c r="OIA62" s="754">
        <f t="shared" si="163"/>
        <v>0</v>
      </c>
      <c r="OIB62" s="754">
        <f t="shared" si="163"/>
        <v>0</v>
      </c>
      <c r="OIC62" s="754">
        <f t="shared" si="163"/>
        <v>0</v>
      </c>
      <c r="OID62" s="754">
        <f t="shared" si="163"/>
        <v>0</v>
      </c>
      <c r="OIE62" s="754">
        <f t="shared" si="163"/>
        <v>0</v>
      </c>
      <c r="OIF62" s="754">
        <f t="shared" si="163"/>
        <v>0</v>
      </c>
      <c r="OIG62" s="754">
        <f t="shared" si="163"/>
        <v>0</v>
      </c>
      <c r="OIH62" s="754">
        <f t="shared" si="163"/>
        <v>0</v>
      </c>
      <c r="OII62" s="754">
        <f t="shared" si="163"/>
        <v>0</v>
      </c>
      <c r="OIJ62" s="754">
        <f t="shared" si="163"/>
        <v>0</v>
      </c>
      <c r="OIK62" s="754">
        <f t="shared" si="163"/>
        <v>0</v>
      </c>
      <c r="OIL62" s="754">
        <f t="shared" si="163"/>
        <v>0</v>
      </c>
      <c r="OIM62" s="754">
        <f t="shared" si="163"/>
        <v>0</v>
      </c>
      <c r="OIN62" s="754">
        <f t="shared" ref="OIN62:OKY62" si="164">OIN60*$C$62</f>
        <v>0</v>
      </c>
      <c r="OIO62" s="754">
        <f t="shared" si="164"/>
        <v>0</v>
      </c>
      <c r="OIP62" s="754">
        <f t="shared" si="164"/>
        <v>0</v>
      </c>
      <c r="OIQ62" s="754">
        <f t="shared" si="164"/>
        <v>0</v>
      </c>
      <c r="OIR62" s="754">
        <f t="shared" si="164"/>
        <v>0</v>
      </c>
      <c r="OIS62" s="754">
        <f t="shared" si="164"/>
        <v>0</v>
      </c>
      <c r="OIT62" s="754">
        <f t="shared" si="164"/>
        <v>0</v>
      </c>
      <c r="OIU62" s="754">
        <f t="shared" si="164"/>
        <v>0</v>
      </c>
      <c r="OIV62" s="754">
        <f t="shared" si="164"/>
        <v>0</v>
      </c>
      <c r="OIW62" s="754">
        <f t="shared" si="164"/>
        <v>0</v>
      </c>
      <c r="OIX62" s="754">
        <f t="shared" si="164"/>
        <v>0</v>
      </c>
      <c r="OIY62" s="754">
        <f t="shared" si="164"/>
        <v>0</v>
      </c>
      <c r="OIZ62" s="754">
        <f t="shared" si="164"/>
        <v>0</v>
      </c>
      <c r="OJA62" s="754">
        <f t="shared" si="164"/>
        <v>0</v>
      </c>
      <c r="OJB62" s="754">
        <f t="shared" si="164"/>
        <v>0</v>
      </c>
      <c r="OJC62" s="754">
        <f t="shared" si="164"/>
        <v>0</v>
      </c>
      <c r="OJD62" s="754">
        <f t="shared" si="164"/>
        <v>0</v>
      </c>
      <c r="OJE62" s="754">
        <f t="shared" si="164"/>
        <v>0</v>
      </c>
      <c r="OJF62" s="754">
        <f t="shared" si="164"/>
        <v>0</v>
      </c>
      <c r="OJG62" s="754">
        <f t="shared" si="164"/>
        <v>0</v>
      </c>
      <c r="OJH62" s="754">
        <f t="shared" si="164"/>
        <v>0</v>
      </c>
      <c r="OJI62" s="754">
        <f t="shared" si="164"/>
        <v>0</v>
      </c>
      <c r="OJJ62" s="754">
        <f t="shared" si="164"/>
        <v>0</v>
      </c>
      <c r="OJK62" s="754">
        <f t="shared" si="164"/>
        <v>0</v>
      </c>
      <c r="OJL62" s="754">
        <f t="shared" si="164"/>
        <v>0</v>
      </c>
      <c r="OJM62" s="754">
        <f t="shared" si="164"/>
        <v>0</v>
      </c>
      <c r="OJN62" s="754">
        <f t="shared" si="164"/>
        <v>0</v>
      </c>
      <c r="OJO62" s="754">
        <f t="shared" si="164"/>
        <v>0</v>
      </c>
      <c r="OJP62" s="754">
        <f t="shared" si="164"/>
        <v>0</v>
      </c>
      <c r="OJQ62" s="754">
        <f t="shared" si="164"/>
        <v>0</v>
      </c>
      <c r="OJR62" s="754">
        <f t="shared" si="164"/>
        <v>0</v>
      </c>
      <c r="OJS62" s="754">
        <f t="shared" si="164"/>
        <v>0</v>
      </c>
      <c r="OJT62" s="754">
        <f t="shared" si="164"/>
        <v>0</v>
      </c>
      <c r="OJU62" s="754">
        <f t="shared" si="164"/>
        <v>0</v>
      </c>
      <c r="OJV62" s="754">
        <f t="shared" si="164"/>
        <v>0</v>
      </c>
      <c r="OJW62" s="754">
        <f t="shared" si="164"/>
        <v>0</v>
      </c>
      <c r="OJX62" s="754">
        <f t="shared" si="164"/>
        <v>0</v>
      </c>
      <c r="OJY62" s="754">
        <f t="shared" si="164"/>
        <v>0</v>
      </c>
      <c r="OJZ62" s="754">
        <f t="shared" si="164"/>
        <v>0</v>
      </c>
      <c r="OKA62" s="754">
        <f t="shared" si="164"/>
        <v>0</v>
      </c>
      <c r="OKB62" s="754">
        <f t="shared" si="164"/>
        <v>0</v>
      </c>
      <c r="OKC62" s="754">
        <f t="shared" si="164"/>
        <v>0</v>
      </c>
      <c r="OKD62" s="754">
        <f t="shared" si="164"/>
        <v>0</v>
      </c>
      <c r="OKE62" s="754">
        <f t="shared" si="164"/>
        <v>0</v>
      </c>
      <c r="OKF62" s="754">
        <f t="shared" si="164"/>
        <v>0</v>
      </c>
      <c r="OKG62" s="754">
        <f t="shared" si="164"/>
        <v>0</v>
      </c>
      <c r="OKH62" s="754">
        <f t="shared" si="164"/>
        <v>0</v>
      </c>
      <c r="OKI62" s="754">
        <f t="shared" si="164"/>
        <v>0</v>
      </c>
      <c r="OKJ62" s="754">
        <f t="shared" si="164"/>
        <v>0</v>
      </c>
      <c r="OKK62" s="754">
        <f t="shared" si="164"/>
        <v>0</v>
      </c>
      <c r="OKL62" s="754">
        <f t="shared" si="164"/>
        <v>0</v>
      </c>
      <c r="OKM62" s="754">
        <f t="shared" si="164"/>
        <v>0</v>
      </c>
      <c r="OKN62" s="754">
        <f t="shared" si="164"/>
        <v>0</v>
      </c>
      <c r="OKO62" s="754">
        <f t="shared" si="164"/>
        <v>0</v>
      </c>
      <c r="OKP62" s="754">
        <f t="shared" si="164"/>
        <v>0</v>
      </c>
      <c r="OKQ62" s="754">
        <f t="shared" si="164"/>
        <v>0</v>
      </c>
      <c r="OKR62" s="754">
        <f t="shared" si="164"/>
        <v>0</v>
      </c>
      <c r="OKS62" s="754">
        <f t="shared" si="164"/>
        <v>0</v>
      </c>
      <c r="OKT62" s="754">
        <f t="shared" si="164"/>
        <v>0</v>
      </c>
      <c r="OKU62" s="754">
        <f t="shared" si="164"/>
        <v>0</v>
      </c>
      <c r="OKV62" s="754">
        <f t="shared" si="164"/>
        <v>0</v>
      </c>
      <c r="OKW62" s="754">
        <f t="shared" si="164"/>
        <v>0</v>
      </c>
      <c r="OKX62" s="754">
        <f t="shared" si="164"/>
        <v>0</v>
      </c>
      <c r="OKY62" s="754">
        <f t="shared" si="164"/>
        <v>0</v>
      </c>
      <c r="OKZ62" s="754">
        <f t="shared" ref="OKZ62:ONK62" si="165">OKZ60*$C$62</f>
        <v>0</v>
      </c>
      <c r="OLA62" s="754">
        <f t="shared" si="165"/>
        <v>0</v>
      </c>
      <c r="OLB62" s="754">
        <f t="shared" si="165"/>
        <v>0</v>
      </c>
      <c r="OLC62" s="754">
        <f t="shared" si="165"/>
        <v>0</v>
      </c>
      <c r="OLD62" s="754">
        <f t="shared" si="165"/>
        <v>0</v>
      </c>
      <c r="OLE62" s="754">
        <f t="shared" si="165"/>
        <v>0</v>
      </c>
      <c r="OLF62" s="754">
        <f t="shared" si="165"/>
        <v>0</v>
      </c>
      <c r="OLG62" s="754">
        <f t="shared" si="165"/>
        <v>0</v>
      </c>
      <c r="OLH62" s="754">
        <f t="shared" si="165"/>
        <v>0</v>
      </c>
      <c r="OLI62" s="754">
        <f t="shared" si="165"/>
        <v>0</v>
      </c>
      <c r="OLJ62" s="754">
        <f t="shared" si="165"/>
        <v>0</v>
      </c>
      <c r="OLK62" s="754">
        <f t="shared" si="165"/>
        <v>0</v>
      </c>
      <c r="OLL62" s="754">
        <f t="shared" si="165"/>
        <v>0</v>
      </c>
      <c r="OLM62" s="754">
        <f t="shared" si="165"/>
        <v>0</v>
      </c>
      <c r="OLN62" s="754">
        <f t="shared" si="165"/>
        <v>0</v>
      </c>
      <c r="OLO62" s="754">
        <f t="shared" si="165"/>
        <v>0</v>
      </c>
      <c r="OLP62" s="754">
        <f t="shared" si="165"/>
        <v>0</v>
      </c>
      <c r="OLQ62" s="754">
        <f t="shared" si="165"/>
        <v>0</v>
      </c>
      <c r="OLR62" s="754">
        <f t="shared" si="165"/>
        <v>0</v>
      </c>
      <c r="OLS62" s="754">
        <f t="shared" si="165"/>
        <v>0</v>
      </c>
      <c r="OLT62" s="754">
        <f t="shared" si="165"/>
        <v>0</v>
      </c>
      <c r="OLU62" s="754">
        <f t="shared" si="165"/>
        <v>0</v>
      </c>
      <c r="OLV62" s="754">
        <f t="shared" si="165"/>
        <v>0</v>
      </c>
      <c r="OLW62" s="754">
        <f t="shared" si="165"/>
        <v>0</v>
      </c>
      <c r="OLX62" s="754">
        <f t="shared" si="165"/>
        <v>0</v>
      </c>
      <c r="OLY62" s="754">
        <f t="shared" si="165"/>
        <v>0</v>
      </c>
      <c r="OLZ62" s="754">
        <f t="shared" si="165"/>
        <v>0</v>
      </c>
      <c r="OMA62" s="754">
        <f t="shared" si="165"/>
        <v>0</v>
      </c>
      <c r="OMB62" s="754">
        <f t="shared" si="165"/>
        <v>0</v>
      </c>
      <c r="OMC62" s="754">
        <f t="shared" si="165"/>
        <v>0</v>
      </c>
      <c r="OMD62" s="754">
        <f t="shared" si="165"/>
        <v>0</v>
      </c>
      <c r="OME62" s="754">
        <f t="shared" si="165"/>
        <v>0</v>
      </c>
      <c r="OMF62" s="754">
        <f t="shared" si="165"/>
        <v>0</v>
      </c>
      <c r="OMG62" s="754">
        <f t="shared" si="165"/>
        <v>0</v>
      </c>
      <c r="OMH62" s="754">
        <f t="shared" si="165"/>
        <v>0</v>
      </c>
      <c r="OMI62" s="754">
        <f t="shared" si="165"/>
        <v>0</v>
      </c>
      <c r="OMJ62" s="754">
        <f t="shared" si="165"/>
        <v>0</v>
      </c>
      <c r="OMK62" s="754">
        <f t="shared" si="165"/>
        <v>0</v>
      </c>
      <c r="OML62" s="754">
        <f t="shared" si="165"/>
        <v>0</v>
      </c>
      <c r="OMM62" s="754">
        <f t="shared" si="165"/>
        <v>0</v>
      </c>
      <c r="OMN62" s="754">
        <f t="shared" si="165"/>
        <v>0</v>
      </c>
      <c r="OMO62" s="754">
        <f t="shared" si="165"/>
        <v>0</v>
      </c>
      <c r="OMP62" s="754">
        <f t="shared" si="165"/>
        <v>0</v>
      </c>
      <c r="OMQ62" s="754">
        <f t="shared" si="165"/>
        <v>0</v>
      </c>
      <c r="OMR62" s="754">
        <f t="shared" si="165"/>
        <v>0</v>
      </c>
      <c r="OMS62" s="754">
        <f t="shared" si="165"/>
        <v>0</v>
      </c>
      <c r="OMT62" s="754">
        <f t="shared" si="165"/>
        <v>0</v>
      </c>
      <c r="OMU62" s="754">
        <f t="shared" si="165"/>
        <v>0</v>
      </c>
      <c r="OMV62" s="754">
        <f t="shared" si="165"/>
        <v>0</v>
      </c>
      <c r="OMW62" s="754">
        <f t="shared" si="165"/>
        <v>0</v>
      </c>
      <c r="OMX62" s="754">
        <f t="shared" si="165"/>
        <v>0</v>
      </c>
      <c r="OMY62" s="754">
        <f t="shared" si="165"/>
        <v>0</v>
      </c>
      <c r="OMZ62" s="754">
        <f t="shared" si="165"/>
        <v>0</v>
      </c>
      <c r="ONA62" s="754">
        <f t="shared" si="165"/>
        <v>0</v>
      </c>
      <c r="ONB62" s="754">
        <f t="shared" si="165"/>
        <v>0</v>
      </c>
      <c r="ONC62" s="754">
        <f t="shared" si="165"/>
        <v>0</v>
      </c>
      <c r="OND62" s="754">
        <f t="shared" si="165"/>
        <v>0</v>
      </c>
      <c r="ONE62" s="754">
        <f t="shared" si="165"/>
        <v>0</v>
      </c>
      <c r="ONF62" s="754">
        <f t="shared" si="165"/>
        <v>0</v>
      </c>
      <c r="ONG62" s="754">
        <f t="shared" si="165"/>
        <v>0</v>
      </c>
      <c r="ONH62" s="754">
        <f t="shared" si="165"/>
        <v>0</v>
      </c>
      <c r="ONI62" s="754">
        <f t="shared" si="165"/>
        <v>0</v>
      </c>
      <c r="ONJ62" s="754">
        <f t="shared" si="165"/>
        <v>0</v>
      </c>
      <c r="ONK62" s="754">
        <f t="shared" si="165"/>
        <v>0</v>
      </c>
      <c r="ONL62" s="754">
        <f t="shared" ref="ONL62:OPW62" si="166">ONL60*$C$62</f>
        <v>0</v>
      </c>
      <c r="ONM62" s="754">
        <f t="shared" si="166"/>
        <v>0</v>
      </c>
      <c r="ONN62" s="754">
        <f t="shared" si="166"/>
        <v>0</v>
      </c>
      <c r="ONO62" s="754">
        <f t="shared" si="166"/>
        <v>0</v>
      </c>
      <c r="ONP62" s="754">
        <f t="shared" si="166"/>
        <v>0</v>
      </c>
      <c r="ONQ62" s="754">
        <f t="shared" si="166"/>
        <v>0</v>
      </c>
      <c r="ONR62" s="754">
        <f t="shared" si="166"/>
        <v>0</v>
      </c>
      <c r="ONS62" s="754">
        <f t="shared" si="166"/>
        <v>0</v>
      </c>
      <c r="ONT62" s="754">
        <f t="shared" si="166"/>
        <v>0</v>
      </c>
      <c r="ONU62" s="754">
        <f t="shared" si="166"/>
        <v>0</v>
      </c>
      <c r="ONV62" s="754">
        <f t="shared" si="166"/>
        <v>0</v>
      </c>
      <c r="ONW62" s="754">
        <f t="shared" si="166"/>
        <v>0</v>
      </c>
      <c r="ONX62" s="754">
        <f t="shared" si="166"/>
        <v>0</v>
      </c>
      <c r="ONY62" s="754">
        <f t="shared" si="166"/>
        <v>0</v>
      </c>
      <c r="ONZ62" s="754">
        <f t="shared" si="166"/>
        <v>0</v>
      </c>
      <c r="OOA62" s="754">
        <f t="shared" si="166"/>
        <v>0</v>
      </c>
      <c r="OOB62" s="754">
        <f t="shared" si="166"/>
        <v>0</v>
      </c>
      <c r="OOC62" s="754">
        <f t="shared" si="166"/>
        <v>0</v>
      </c>
      <c r="OOD62" s="754">
        <f t="shared" si="166"/>
        <v>0</v>
      </c>
      <c r="OOE62" s="754">
        <f t="shared" si="166"/>
        <v>0</v>
      </c>
      <c r="OOF62" s="754">
        <f t="shared" si="166"/>
        <v>0</v>
      </c>
      <c r="OOG62" s="754">
        <f t="shared" si="166"/>
        <v>0</v>
      </c>
      <c r="OOH62" s="754">
        <f t="shared" si="166"/>
        <v>0</v>
      </c>
      <c r="OOI62" s="754">
        <f t="shared" si="166"/>
        <v>0</v>
      </c>
      <c r="OOJ62" s="754">
        <f t="shared" si="166"/>
        <v>0</v>
      </c>
      <c r="OOK62" s="754">
        <f t="shared" si="166"/>
        <v>0</v>
      </c>
      <c r="OOL62" s="754">
        <f t="shared" si="166"/>
        <v>0</v>
      </c>
      <c r="OOM62" s="754">
        <f t="shared" si="166"/>
        <v>0</v>
      </c>
      <c r="OON62" s="754">
        <f t="shared" si="166"/>
        <v>0</v>
      </c>
      <c r="OOO62" s="754">
        <f t="shared" si="166"/>
        <v>0</v>
      </c>
      <c r="OOP62" s="754">
        <f t="shared" si="166"/>
        <v>0</v>
      </c>
      <c r="OOQ62" s="754">
        <f t="shared" si="166"/>
        <v>0</v>
      </c>
      <c r="OOR62" s="754">
        <f t="shared" si="166"/>
        <v>0</v>
      </c>
      <c r="OOS62" s="754">
        <f t="shared" si="166"/>
        <v>0</v>
      </c>
      <c r="OOT62" s="754">
        <f t="shared" si="166"/>
        <v>0</v>
      </c>
      <c r="OOU62" s="754">
        <f t="shared" si="166"/>
        <v>0</v>
      </c>
      <c r="OOV62" s="754">
        <f t="shared" si="166"/>
        <v>0</v>
      </c>
      <c r="OOW62" s="754">
        <f t="shared" si="166"/>
        <v>0</v>
      </c>
      <c r="OOX62" s="754">
        <f t="shared" si="166"/>
        <v>0</v>
      </c>
      <c r="OOY62" s="754">
        <f t="shared" si="166"/>
        <v>0</v>
      </c>
      <c r="OOZ62" s="754">
        <f t="shared" si="166"/>
        <v>0</v>
      </c>
      <c r="OPA62" s="754">
        <f t="shared" si="166"/>
        <v>0</v>
      </c>
      <c r="OPB62" s="754">
        <f t="shared" si="166"/>
        <v>0</v>
      </c>
      <c r="OPC62" s="754">
        <f t="shared" si="166"/>
        <v>0</v>
      </c>
      <c r="OPD62" s="754">
        <f t="shared" si="166"/>
        <v>0</v>
      </c>
      <c r="OPE62" s="754">
        <f t="shared" si="166"/>
        <v>0</v>
      </c>
      <c r="OPF62" s="754">
        <f t="shared" si="166"/>
        <v>0</v>
      </c>
      <c r="OPG62" s="754">
        <f t="shared" si="166"/>
        <v>0</v>
      </c>
      <c r="OPH62" s="754">
        <f t="shared" si="166"/>
        <v>0</v>
      </c>
      <c r="OPI62" s="754">
        <f t="shared" si="166"/>
        <v>0</v>
      </c>
      <c r="OPJ62" s="754">
        <f t="shared" si="166"/>
        <v>0</v>
      </c>
      <c r="OPK62" s="754">
        <f t="shared" si="166"/>
        <v>0</v>
      </c>
      <c r="OPL62" s="754">
        <f t="shared" si="166"/>
        <v>0</v>
      </c>
      <c r="OPM62" s="754">
        <f t="shared" si="166"/>
        <v>0</v>
      </c>
      <c r="OPN62" s="754">
        <f t="shared" si="166"/>
        <v>0</v>
      </c>
      <c r="OPO62" s="754">
        <f t="shared" si="166"/>
        <v>0</v>
      </c>
      <c r="OPP62" s="754">
        <f t="shared" si="166"/>
        <v>0</v>
      </c>
      <c r="OPQ62" s="754">
        <f t="shared" si="166"/>
        <v>0</v>
      </c>
      <c r="OPR62" s="754">
        <f t="shared" si="166"/>
        <v>0</v>
      </c>
      <c r="OPS62" s="754">
        <f t="shared" si="166"/>
        <v>0</v>
      </c>
      <c r="OPT62" s="754">
        <f t="shared" si="166"/>
        <v>0</v>
      </c>
      <c r="OPU62" s="754">
        <f t="shared" si="166"/>
        <v>0</v>
      </c>
      <c r="OPV62" s="754">
        <f t="shared" si="166"/>
        <v>0</v>
      </c>
      <c r="OPW62" s="754">
        <f t="shared" si="166"/>
        <v>0</v>
      </c>
      <c r="OPX62" s="754">
        <f t="shared" ref="OPX62:OSI62" si="167">OPX60*$C$62</f>
        <v>0</v>
      </c>
      <c r="OPY62" s="754">
        <f t="shared" si="167"/>
        <v>0</v>
      </c>
      <c r="OPZ62" s="754">
        <f t="shared" si="167"/>
        <v>0</v>
      </c>
      <c r="OQA62" s="754">
        <f t="shared" si="167"/>
        <v>0</v>
      </c>
      <c r="OQB62" s="754">
        <f t="shared" si="167"/>
        <v>0</v>
      </c>
      <c r="OQC62" s="754">
        <f t="shared" si="167"/>
        <v>0</v>
      </c>
      <c r="OQD62" s="754">
        <f t="shared" si="167"/>
        <v>0</v>
      </c>
      <c r="OQE62" s="754">
        <f t="shared" si="167"/>
        <v>0</v>
      </c>
      <c r="OQF62" s="754">
        <f t="shared" si="167"/>
        <v>0</v>
      </c>
      <c r="OQG62" s="754">
        <f t="shared" si="167"/>
        <v>0</v>
      </c>
      <c r="OQH62" s="754">
        <f t="shared" si="167"/>
        <v>0</v>
      </c>
      <c r="OQI62" s="754">
        <f t="shared" si="167"/>
        <v>0</v>
      </c>
      <c r="OQJ62" s="754">
        <f t="shared" si="167"/>
        <v>0</v>
      </c>
      <c r="OQK62" s="754">
        <f t="shared" si="167"/>
        <v>0</v>
      </c>
      <c r="OQL62" s="754">
        <f t="shared" si="167"/>
        <v>0</v>
      </c>
      <c r="OQM62" s="754">
        <f t="shared" si="167"/>
        <v>0</v>
      </c>
      <c r="OQN62" s="754">
        <f t="shared" si="167"/>
        <v>0</v>
      </c>
      <c r="OQO62" s="754">
        <f t="shared" si="167"/>
        <v>0</v>
      </c>
      <c r="OQP62" s="754">
        <f t="shared" si="167"/>
        <v>0</v>
      </c>
      <c r="OQQ62" s="754">
        <f t="shared" si="167"/>
        <v>0</v>
      </c>
      <c r="OQR62" s="754">
        <f t="shared" si="167"/>
        <v>0</v>
      </c>
      <c r="OQS62" s="754">
        <f t="shared" si="167"/>
        <v>0</v>
      </c>
      <c r="OQT62" s="754">
        <f t="shared" si="167"/>
        <v>0</v>
      </c>
      <c r="OQU62" s="754">
        <f t="shared" si="167"/>
        <v>0</v>
      </c>
      <c r="OQV62" s="754">
        <f t="shared" si="167"/>
        <v>0</v>
      </c>
      <c r="OQW62" s="754">
        <f t="shared" si="167"/>
        <v>0</v>
      </c>
      <c r="OQX62" s="754">
        <f t="shared" si="167"/>
        <v>0</v>
      </c>
      <c r="OQY62" s="754">
        <f t="shared" si="167"/>
        <v>0</v>
      </c>
      <c r="OQZ62" s="754">
        <f t="shared" si="167"/>
        <v>0</v>
      </c>
      <c r="ORA62" s="754">
        <f t="shared" si="167"/>
        <v>0</v>
      </c>
      <c r="ORB62" s="754">
        <f t="shared" si="167"/>
        <v>0</v>
      </c>
      <c r="ORC62" s="754">
        <f t="shared" si="167"/>
        <v>0</v>
      </c>
      <c r="ORD62" s="754">
        <f t="shared" si="167"/>
        <v>0</v>
      </c>
      <c r="ORE62" s="754">
        <f t="shared" si="167"/>
        <v>0</v>
      </c>
      <c r="ORF62" s="754">
        <f t="shared" si="167"/>
        <v>0</v>
      </c>
      <c r="ORG62" s="754">
        <f t="shared" si="167"/>
        <v>0</v>
      </c>
      <c r="ORH62" s="754">
        <f t="shared" si="167"/>
        <v>0</v>
      </c>
      <c r="ORI62" s="754">
        <f t="shared" si="167"/>
        <v>0</v>
      </c>
      <c r="ORJ62" s="754">
        <f t="shared" si="167"/>
        <v>0</v>
      </c>
      <c r="ORK62" s="754">
        <f t="shared" si="167"/>
        <v>0</v>
      </c>
      <c r="ORL62" s="754">
        <f t="shared" si="167"/>
        <v>0</v>
      </c>
      <c r="ORM62" s="754">
        <f t="shared" si="167"/>
        <v>0</v>
      </c>
      <c r="ORN62" s="754">
        <f t="shared" si="167"/>
        <v>0</v>
      </c>
      <c r="ORO62" s="754">
        <f t="shared" si="167"/>
        <v>0</v>
      </c>
      <c r="ORP62" s="754">
        <f t="shared" si="167"/>
        <v>0</v>
      </c>
      <c r="ORQ62" s="754">
        <f t="shared" si="167"/>
        <v>0</v>
      </c>
      <c r="ORR62" s="754">
        <f t="shared" si="167"/>
        <v>0</v>
      </c>
      <c r="ORS62" s="754">
        <f t="shared" si="167"/>
        <v>0</v>
      </c>
      <c r="ORT62" s="754">
        <f t="shared" si="167"/>
        <v>0</v>
      </c>
      <c r="ORU62" s="754">
        <f t="shared" si="167"/>
        <v>0</v>
      </c>
      <c r="ORV62" s="754">
        <f t="shared" si="167"/>
        <v>0</v>
      </c>
      <c r="ORW62" s="754">
        <f t="shared" si="167"/>
        <v>0</v>
      </c>
      <c r="ORX62" s="754">
        <f t="shared" si="167"/>
        <v>0</v>
      </c>
      <c r="ORY62" s="754">
        <f t="shared" si="167"/>
        <v>0</v>
      </c>
      <c r="ORZ62" s="754">
        <f t="shared" si="167"/>
        <v>0</v>
      </c>
      <c r="OSA62" s="754">
        <f t="shared" si="167"/>
        <v>0</v>
      </c>
      <c r="OSB62" s="754">
        <f t="shared" si="167"/>
        <v>0</v>
      </c>
      <c r="OSC62" s="754">
        <f t="shared" si="167"/>
        <v>0</v>
      </c>
      <c r="OSD62" s="754">
        <f t="shared" si="167"/>
        <v>0</v>
      </c>
      <c r="OSE62" s="754">
        <f t="shared" si="167"/>
        <v>0</v>
      </c>
      <c r="OSF62" s="754">
        <f t="shared" si="167"/>
        <v>0</v>
      </c>
      <c r="OSG62" s="754">
        <f t="shared" si="167"/>
        <v>0</v>
      </c>
      <c r="OSH62" s="754">
        <f t="shared" si="167"/>
        <v>0</v>
      </c>
      <c r="OSI62" s="754">
        <f t="shared" si="167"/>
        <v>0</v>
      </c>
      <c r="OSJ62" s="754">
        <f t="shared" ref="OSJ62:OUU62" si="168">OSJ60*$C$62</f>
        <v>0</v>
      </c>
      <c r="OSK62" s="754">
        <f t="shared" si="168"/>
        <v>0</v>
      </c>
      <c r="OSL62" s="754">
        <f t="shared" si="168"/>
        <v>0</v>
      </c>
      <c r="OSM62" s="754">
        <f t="shared" si="168"/>
        <v>0</v>
      </c>
      <c r="OSN62" s="754">
        <f t="shared" si="168"/>
        <v>0</v>
      </c>
      <c r="OSO62" s="754">
        <f t="shared" si="168"/>
        <v>0</v>
      </c>
      <c r="OSP62" s="754">
        <f t="shared" si="168"/>
        <v>0</v>
      </c>
      <c r="OSQ62" s="754">
        <f t="shared" si="168"/>
        <v>0</v>
      </c>
      <c r="OSR62" s="754">
        <f t="shared" si="168"/>
        <v>0</v>
      </c>
      <c r="OSS62" s="754">
        <f t="shared" si="168"/>
        <v>0</v>
      </c>
      <c r="OST62" s="754">
        <f t="shared" si="168"/>
        <v>0</v>
      </c>
      <c r="OSU62" s="754">
        <f t="shared" si="168"/>
        <v>0</v>
      </c>
      <c r="OSV62" s="754">
        <f t="shared" si="168"/>
        <v>0</v>
      </c>
      <c r="OSW62" s="754">
        <f t="shared" si="168"/>
        <v>0</v>
      </c>
      <c r="OSX62" s="754">
        <f t="shared" si="168"/>
        <v>0</v>
      </c>
      <c r="OSY62" s="754">
        <f t="shared" si="168"/>
        <v>0</v>
      </c>
      <c r="OSZ62" s="754">
        <f t="shared" si="168"/>
        <v>0</v>
      </c>
      <c r="OTA62" s="754">
        <f t="shared" si="168"/>
        <v>0</v>
      </c>
      <c r="OTB62" s="754">
        <f t="shared" si="168"/>
        <v>0</v>
      </c>
      <c r="OTC62" s="754">
        <f t="shared" si="168"/>
        <v>0</v>
      </c>
      <c r="OTD62" s="754">
        <f t="shared" si="168"/>
        <v>0</v>
      </c>
      <c r="OTE62" s="754">
        <f t="shared" si="168"/>
        <v>0</v>
      </c>
      <c r="OTF62" s="754">
        <f t="shared" si="168"/>
        <v>0</v>
      </c>
      <c r="OTG62" s="754">
        <f t="shared" si="168"/>
        <v>0</v>
      </c>
      <c r="OTH62" s="754">
        <f t="shared" si="168"/>
        <v>0</v>
      </c>
      <c r="OTI62" s="754">
        <f t="shared" si="168"/>
        <v>0</v>
      </c>
      <c r="OTJ62" s="754">
        <f t="shared" si="168"/>
        <v>0</v>
      </c>
      <c r="OTK62" s="754">
        <f t="shared" si="168"/>
        <v>0</v>
      </c>
      <c r="OTL62" s="754">
        <f t="shared" si="168"/>
        <v>0</v>
      </c>
      <c r="OTM62" s="754">
        <f t="shared" si="168"/>
        <v>0</v>
      </c>
      <c r="OTN62" s="754">
        <f t="shared" si="168"/>
        <v>0</v>
      </c>
      <c r="OTO62" s="754">
        <f t="shared" si="168"/>
        <v>0</v>
      </c>
      <c r="OTP62" s="754">
        <f t="shared" si="168"/>
        <v>0</v>
      </c>
      <c r="OTQ62" s="754">
        <f t="shared" si="168"/>
        <v>0</v>
      </c>
      <c r="OTR62" s="754">
        <f t="shared" si="168"/>
        <v>0</v>
      </c>
      <c r="OTS62" s="754">
        <f t="shared" si="168"/>
        <v>0</v>
      </c>
      <c r="OTT62" s="754">
        <f t="shared" si="168"/>
        <v>0</v>
      </c>
      <c r="OTU62" s="754">
        <f t="shared" si="168"/>
        <v>0</v>
      </c>
      <c r="OTV62" s="754">
        <f t="shared" si="168"/>
        <v>0</v>
      </c>
      <c r="OTW62" s="754">
        <f t="shared" si="168"/>
        <v>0</v>
      </c>
      <c r="OTX62" s="754">
        <f t="shared" si="168"/>
        <v>0</v>
      </c>
      <c r="OTY62" s="754">
        <f t="shared" si="168"/>
        <v>0</v>
      </c>
      <c r="OTZ62" s="754">
        <f t="shared" si="168"/>
        <v>0</v>
      </c>
      <c r="OUA62" s="754">
        <f t="shared" si="168"/>
        <v>0</v>
      </c>
      <c r="OUB62" s="754">
        <f t="shared" si="168"/>
        <v>0</v>
      </c>
      <c r="OUC62" s="754">
        <f t="shared" si="168"/>
        <v>0</v>
      </c>
      <c r="OUD62" s="754">
        <f t="shared" si="168"/>
        <v>0</v>
      </c>
      <c r="OUE62" s="754">
        <f t="shared" si="168"/>
        <v>0</v>
      </c>
      <c r="OUF62" s="754">
        <f t="shared" si="168"/>
        <v>0</v>
      </c>
      <c r="OUG62" s="754">
        <f t="shared" si="168"/>
        <v>0</v>
      </c>
      <c r="OUH62" s="754">
        <f t="shared" si="168"/>
        <v>0</v>
      </c>
      <c r="OUI62" s="754">
        <f t="shared" si="168"/>
        <v>0</v>
      </c>
      <c r="OUJ62" s="754">
        <f t="shared" si="168"/>
        <v>0</v>
      </c>
      <c r="OUK62" s="754">
        <f t="shared" si="168"/>
        <v>0</v>
      </c>
      <c r="OUL62" s="754">
        <f t="shared" si="168"/>
        <v>0</v>
      </c>
      <c r="OUM62" s="754">
        <f t="shared" si="168"/>
        <v>0</v>
      </c>
      <c r="OUN62" s="754">
        <f t="shared" si="168"/>
        <v>0</v>
      </c>
      <c r="OUO62" s="754">
        <f t="shared" si="168"/>
        <v>0</v>
      </c>
      <c r="OUP62" s="754">
        <f t="shared" si="168"/>
        <v>0</v>
      </c>
      <c r="OUQ62" s="754">
        <f t="shared" si="168"/>
        <v>0</v>
      </c>
      <c r="OUR62" s="754">
        <f t="shared" si="168"/>
        <v>0</v>
      </c>
      <c r="OUS62" s="754">
        <f t="shared" si="168"/>
        <v>0</v>
      </c>
      <c r="OUT62" s="754">
        <f t="shared" si="168"/>
        <v>0</v>
      </c>
      <c r="OUU62" s="754">
        <f t="shared" si="168"/>
        <v>0</v>
      </c>
      <c r="OUV62" s="754">
        <f t="shared" ref="OUV62:OXG62" si="169">OUV60*$C$62</f>
        <v>0</v>
      </c>
      <c r="OUW62" s="754">
        <f t="shared" si="169"/>
        <v>0</v>
      </c>
      <c r="OUX62" s="754">
        <f t="shared" si="169"/>
        <v>0</v>
      </c>
      <c r="OUY62" s="754">
        <f t="shared" si="169"/>
        <v>0</v>
      </c>
      <c r="OUZ62" s="754">
        <f t="shared" si="169"/>
        <v>0</v>
      </c>
      <c r="OVA62" s="754">
        <f t="shared" si="169"/>
        <v>0</v>
      </c>
      <c r="OVB62" s="754">
        <f t="shared" si="169"/>
        <v>0</v>
      </c>
      <c r="OVC62" s="754">
        <f t="shared" si="169"/>
        <v>0</v>
      </c>
      <c r="OVD62" s="754">
        <f t="shared" si="169"/>
        <v>0</v>
      </c>
      <c r="OVE62" s="754">
        <f t="shared" si="169"/>
        <v>0</v>
      </c>
      <c r="OVF62" s="754">
        <f t="shared" si="169"/>
        <v>0</v>
      </c>
      <c r="OVG62" s="754">
        <f t="shared" si="169"/>
        <v>0</v>
      </c>
      <c r="OVH62" s="754">
        <f t="shared" si="169"/>
        <v>0</v>
      </c>
      <c r="OVI62" s="754">
        <f t="shared" si="169"/>
        <v>0</v>
      </c>
      <c r="OVJ62" s="754">
        <f t="shared" si="169"/>
        <v>0</v>
      </c>
      <c r="OVK62" s="754">
        <f t="shared" si="169"/>
        <v>0</v>
      </c>
      <c r="OVL62" s="754">
        <f t="shared" si="169"/>
        <v>0</v>
      </c>
      <c r="OVM62" s="754">
        <f t="shared" si="169"/>
        <v>0</v>
      </c>
      <c r="OVN62" s="754">
        <f t="shared" si="169"/>
        <v>0</v>
      </c>
      <c r="OVO62" s="754">
        <f t="shared" si="169"/>
        <v>0</v>
      </c>
      <c r="OVP62" s="754">
        <f t="shared" si="169"/>
        <v>0</v>
      </c>
      <c r="OVQ62" s="754">
        <f t="shared" si="169"/>
        <v>0</v>
      </c>
      <c r="OVR62" s="754">
        <f t="shared" si="169"/>
        <v>0</v>
      </c>
      <c r="OVS62" s="754">
        <f t="shared" si="169"/>
        <v>0</v>
      </c>
      <c r="OVT62" s="754">
        <f t="shared" si="169"/>
        <v>0</v>
      </c>
      <c r="OVU62" s="754">
        <f t="shared" si="169"/>
        <v>0</v>
      </c>
      <c r="OVV62" s="754">
        <f t="shared" si="169"/>
        <v>0</v>
      </c>
      <c r="OVW62" s="754">
        <f t="shared" si="169"/>
        <v>0</v>
      </c>
      <c r="OVX62" s="754">
        <f t="shared" si="169"/>
        <v>0</v>
      </c>
      <c r="OVY62" s="754">
        <f t="shared" si="169"/>
        <v>0</v>
      </c>
      <c r="OVZ62" s="754">
        <f t="shared" si="169"/>
        <v>0</v>
      </c>
      <c r="OWA62" s="754">
        <f t="shared" si="169"/>
        <v>0</v>
      </c>
      <c r="OWB62" s="754">
        <f t="shared" si="169"/>
        <v>0</v>
      </c>
      <c r="OWC62" s="754">
        <f t="shared" si="169"/>
        <v>0</v>
      </c>
      <c r="OWD62" s="754">
        <f t="shared" si="169"/>
        <v>0</v>
      </c>
      <c r="OWE62" s="754">
        <f t="shared" si="169"/>
        <v>0</v>
      </c>
      <c r="OWF62" s="754">
        <f t="shared" si="169"/>
        <v>0</v>
      </c>
      <c r="OWG62" s="754">
        <f t="shared" si="169"/>
        <v>0</v>
      </c>
      <c r="OWH62" s="754">
        <f t="shared" si="169"/>
        <v>0</v>
      </c>
      <c r="OWI62" s="754">
        <f t="shared" si="169"/>
        <v>0</v>
      </c>
      <c r="OWJ62" s="754">
        <f t="shared" si="169"/>
        <v>0</v>
      </c>
      <c r="OWK62" s="754">
        <f t="shared" si="169"/>
        <v>0</v>
      </c>
      <c r="OWL62" s="754">
        <f t="shared" si="169"/>
        <v>0</v>
      </c>
      <c r="OWM62" s="754">
        <f t="shared" si="169"/>
        <v>0</v>
      </c>
      <c r="OWN62" s="754">
        <f t="shared" si="169"/>
        <v>0</v>
      </c>
      <c r="OWO62" s="754">
        <f t="shared" si="169"/>
        <v>0</v>
      </c>
      <c r="OWP62" s="754">
        <f t="shared" si="169"/>
        <v>0</v>
      </c>
      <c r="OWQ62" s="754">
        <f t="shared" si="169"/>
        <v>0</v>
      </c>
      <c r="OWR62" s="754">
        <f t="shared" si="169"/>
        <v>0</v>
      </c>
      <c r="OWS62" s="754">
        <f t="shared" si="169"/>
        <v>0</v>
      </c>
      <c r="OWT62" s="754">
        <f t="shared" si="169"/>
        <v>0</v>
      </c>
      <c r="OWU62" s="754">
        <f t="shared" si="169"/>
        <v>0</v>
      </c>
      <c r="OWV62" s="754">
        <f t="shared" si="169"/>
        <v>0</v>
      </c>
      <c r="OWW62" s="754">
        <f t="shared" si="169"/>
        <v>0</v>
      </c>
      <c r="OWX62" s="754">
        <f t="shared" si="169"/>
        <v>0</v>
      </c>
      <c r="OWY62" s="754">
        <f t="shared" si="169"/>
        <v>0</v>
      </c>
      <c r="OWZ62" s="754">
        <f t="shared" si="169"/>
        <v>0</v>
      </c>
      <c r="OXA62" s="754">
        <f t="shared" si="169"/>
        <v>0</v>
      </c>
      <c r="OXB62" s="754">
        <f t="shared" si="169"/>
        <v>0</v>
      </c>
      <c r="OXC62" s="754">
        <f t="shared" si="169"/>
        <v>0</v>
      </c>
      <c r="OXD62" s="754">
        <f t="shared" si="169"/>
        <v>0</v>
      </c>
      <c r="OXE62" s="754">
        <f t="shared" si="169"/>
        <v>0</v>
      </c>
      <c r="OXF62" s="754">
        <f t="shared" si="169"/>
        <v>0</v>
      </c>
      <c r="OXG62" s="754">
        <f t="shared" si="169"/>
        <v>0</v>
      </c>
      <c r="OXH62" s="754">
        <f t="shared" ref="OXH62:OZS62" si="170">OXH60*$C$62</f>
        <v>0</v>
      </c>
      <c r="OXI62" s="754">
        <f t="shared" si="170"/>
        <v>0</v>
      </c>
      <c r="OXJ62" s="754">
        <f t="shared" si="170"/>
        <v>0</v>
      </c>
      <c r="OXK62" s="754">
        <f t="shared" si="170"/>
        <v>0</v>
      </c>
      <c r="OXL62" s="754">
        <f t="shared" si="170"/>
        <v>0</v>
      </c>
      <c r="OXM62" s="754">
        <f t="shared" si="170"/>
        <v>0</v>
      </c>
      <c r="OXN62" s="754">
        <f t="shared" si="170"/>
        <v>0</v>
      </c>
      <c r="OXO62" s="754">
        <f t="shared" si="170"/>
        <v>0</v>
      </c>
      <c r="OXP62" s="754">
        <f t="shared" si="170"/>
        <v>0</v>
      </c>
      <c r="OXQ62" s="754">
        <f t="shared" si="170"/>
        <v>0</v>
      </c>
      <c r="OXR62" s="754">
        <f t="shared" si="170"/>
        <v>0</v>
      </c>
      <c r="OXS62" s="754">
        <f t="shared" si="170"/>
        <v>0</v>
      </c>
      <c r="OXT62" s="754">
        <f t="shared" si="170"/>
        <v>0</v>
      </c>
      <c r="OXU62" s="754">
        <f t="shared" si="170"/>
        <v>0</v>
      </c>
      <c r="OXV62" s="754">
        <f t="shared" si="170"/>
        <v>0</v>
      </c>
      <c r="OXW62" s="754">
        <f t="shared" si="170"/>
        <v>0</v>
      </c>
      <c r="OXX62" s="754">
        <f t="shared" si="170"/>
        <v>0</v>
      </c>
      <c r="OXY62" s="754">
        <f t="shared" si="170"/>
        <v>0</v>
      </c>
      <c r="OXZ62" s="754">
        <f t="shared" si="170"/>
        <v>0</v>
      </c>
      <c r="OYA62" s="754">
        <f t="shared" si="170"/>
        <v>0</v>
      </c>
      <c r="OYB62" s="754">
        <f t="shared" si="170"/>
        <v>0</v>
      </c>
      <c r="OYC62" s="754">
        <f t="shared" si="170"/>
        <v>0</v>
      </c>
      <c r="OYD62" s="754">
        <f t="shared" si="170"/>
        <v>0</v>
      </c>
      <c r="OYE62" s="754">
        <f t="shared" si="170"/>
        <v>0</v>
      </c>
      <c r="OYF62" s="754">
        <f t="shared" si="170"/>
        <v>0</v>
      </c>
      <c r="OYG62" s="754">
        <f t="shared" si="170"/>
        <v>0</v>
      </c>
      <c r="OYH62" s="754">
        <f t="shared" si="170"/>
        <v>0</v>
      </c>
      <c r="OYI62" s="754">
        <f t="shared" si="170"/>
        <v>0</v>
      </c>
      <c r="OYJ62" s="754">
        <f t="shared" si="170"/>
        <v>0</v>
      </c>
      <c r="OYK62" s="754">
        <f t="shared" si="170"/>
        <v>0</v>
      </c>
      <c r="OYL62" s="754">
        <f t="shared" si="170"/>
        <v>0</v>
      </c>
      <c r="OYM62" s="754">
        <f t="shared" si="170"/>
        <v>0</v>
      </c>
      <c r="OYN62" s="754">
        <f t="shared" si="170"/>
        <v>0</v>
      </c>
      <c r="OYO62" s="754">
        <f t="shared" si="170"/>
        <v>0</v>
      </c>
      <c r="OYP62" s="754">
        <f t="shared" si="170"/>
        <v>0</v>
      </c>
      <c r="OYQ62" s="754">
        <f t="shared" si="170"/>
        <v>0</v>
      </c>
      <c r="OYR62" s="754">
        <f t="shared" si="170"/>
        <v>0</v>
      </c>
      <c r="OYS62" s="754">
        <f t="shared" si="170"/>
        <v>0</v>
      </c>
      <c r="OYT62" s="754">
        <f t="shared" si="170"/>
        <v>0</v>
      </c>
      <c r="OYU62" s="754">
        <f t="shared" si="170"/>
        <v>0</v>
      </c>
      <c r="OYV62" s="754">
        <f t="shared" si="170"/>
        <v>0</v>
      </c>
      <c r="OYW62" s="754">
        <f t="shared" si="170"/>
        <v>0</v>
      </c>
      <c r="OYX62" s="754">
        <f t="shared" si="170"/>
        <v>0</v>
      </c>
      <c r="OYY62" s="754">
        <f t="shared" si="170"/>
        <v>0</v>
      </c>
      <c r="OYZ62" s="754">
        <f t="shared" si="170"/>
        <v>0</v>
      </c>
      <c r="OZA62" s="754">
        <f t="shared" si="170"/>
        <v>0</v>
      </c>
      <c r="OZB62" s="754">
        <f t="shared" si="170"/>
        <v>0</v>
      </c>
      <c r="OZC62" s="754">
        <f t="shared" si="170"/>
        <v>0</v>
      </c>
      <c r="OZD62" s="754">
        <f t="shared" si="170"/>
        <v>0</v>
      </c>
      <c r="OZE62" s="754">
        <f t="shared" si="170"/>
        <v>0</v>
      </c>
      <c r="OZF62" s="754">
        <f t="shared" si="170"/>
        <v>0</v>
      </c>
      <c r="OZG62" s="754">
        <f t="shared" si="170"/>
        <v>0</v>
      </c>
      <c r="OZH62" s="754">
        <f t="shared" si="170"/>
        <v>0</v>
      </c>
      <c r="OZI62" s="754">
        <f t="shared" si="170"/>
        <v>0</v>
      </c>
      <c r="OZJ62" s="754">
        <f t="shared" si="170"/>
        <v>0</v>
      </c>
      <c r="OZK62" s="754">
        <f t="shared" si="170"/>
        <v>0</v>
      </c>
      <c r="OZL62" s="754">
        <f t="shared" si="170"/>
        <v>0</v>
      </c>
      <c r="OZM62" s="754">
        <f t="shared" si="170"/>
        <v>0</v>
      </c>
      <c r="OZN62" s="754">
        <f t="shared" si="170"/>
        <v>0</v>
      </c>
      <c r="OZO62" s="754">
        <f t="shared" si="170"/>
        <v>0</v>
      </c>
      <c r="OZP62" s="754">
        <f t="shared" si="170"/>
        <v>0</v>
      </c>
      <c r="OZQ62" s="754">
        <f t="shared" si="170"/>
        <v>0</v>
      </c>
      <c r="OZR62" s="754">
        <f t="shared" si="170"/>
        <v>0</v>
      </c>
      <c r="OZS62" s="754">
        <f t="shared" si="170"/>
        <v>0</v>
      </c>
      <c r="OZT62" s="754">
        <f t="shared" ref="OZT62:PCE62" si="171">OZT60*$C$62</f>
        <v>0</v>
      </c>
      <c r="OZU62" s="754">
        <f t="shared" si="171"/>
        <v>0</v>
      </c>
      <c r="OZV62" s="754">
        <f t="shared" si="171"/>
        <v>0</v>
      </c>
      <c r="OZW62" s="754">
        <f t="shared" si="171"/>
        <v>0</v>
      </c>
      <c r="OZX62" s="754">
        <f t="shared" si="171"/>
        <v>0</v>
      </c>
      <c r="OZY62" s="754">
        <f t="shared" si="171"/>
        <v>0</v>
      </c>
      <c r="OZZ62" s="754">
        <f t="shared" si="171"/>
        <v>0</v>
      </c>
      <c r="PAA62" s="754">
        <f t="shared" si="171"/>
        <v>0</v>
      </c>
      <c r="PAB62" s="754">
        <f t="shared" si="171"/>
        <v>0</v>
      </c>
      <c r="PAC62" s="754">
        <f t="shared" si="171"/>
        <v>0</v>
      </c>
      <c r="PAD62" s="754">
        <f t="shared" si="171"/>
        <v>0</v>
      </c>
      <c r="PAE62" s="754">
        <f t="shared" si="171"/>
        <v>0</v>
      </c>
      <c r="PAF62" s="754">
        <f t="shared" si="171"/>
        <v>0</v>
      </c>
      <c r="PAG62" s="754">
        <f t="shared" si="171"/>
        <v>0</v>
      </c>
      <c r="PAH62" s="754">
        <f t="shared" si="171"/>
        <v>0</v>
      </c>
      <c r="PAI62" s="754">
        <f t="shared" si="171"/>
        <v>0</v>
      </c>
      <c r="PAJ62" s="754">
        <f t="shared" si="171"/>
        <v>0</v>
      </c>
      <c r="PAK62" s="754">
        <f t="shared" si="171"/>
        <v>0</v>
      </c>
      <c r="PAL62" s="754">
        <f t="shared" si="171"/>
        <v>0</v>
      </c>
      <c r="PAM62" s="754">
        <f t="shared" si="171"/>
        <v>0</v>
      </c>
      <c r="PAN62" s="754">
        <f t="shared" si="171"/>
        <v>0</v>
      </c>
      <c r="PAO62" s="754">
        <f t="shared" si="171"/>
        <v>0</v>
      </c>
      <c r="PAP62" s="754">
        <f t="shared" si="171"/>
        <v>0</v>
      </c>
      <c r="PAQ62" s="754">
        <f t="shared" si="171"/>
        <v>0</v>
      </c>
      <c r="PAR62" s="754">
        <f t="shared" si="171"/>
        <v>0</v>
      </c>
      <c r="PAS62" s="754">
        <f t="shared" si="171"/>
        <v>0</v>
      </c>
      <c r="PAT62" s="754">
        <f t="shared" si="171"/>
        <v>0</v>
      </c>
      <c r="PAU62" s="754">
        <f t="shared" si="171"/>
        <v>0</v>
      </c>
      <c r="PAV62" s="754">
        <f t="shared" si="171"/>
        <v>0</v>
      </c>
      <c r="PAW62" s="754">
        <f t="shared" si="171"/>
        <v>0</v>
      </c>
      <c r="PAX62" s="754">
        <f t="shared" si="171"/>
        <v>0</v>
      </c>
      <c r="PAY62" s="754">
        <f t="shared" si="171"/>
        <v>0</v>
      </c>
      <c r="PAZ62" s="754">
        <f t="shared" si="171"/>
        <v>0</v>
      </c>
      <c r="PBA62" s="754">
        <f t="shared" si="171"/>
        <v>0</v>
      </c>
      <c r="PBB62" s="754">
        <f t="shared" si="171"/>
        <v>0</v>
      </c>
      <c r="PBC62" s="754">
        <f t="shared" si="171"/>
        <v>0</v>
      </c>
      <c r="PBD62" s="754">
        <f t="shared" si="171"/>
        <v>0</v>
      </c>
      <c r="PBE62" s="754">
        <f t="shared" si="171"/>
        <v>0</v>
      </c>
      <c r="PBF62" s="754">
        <f t="shared" si="171"/>
        <v>0</v>
      </c>
      <c r="PBG62" s="754">
        <f t="shared" si="171"/>
        <v>0</v>
      </c>
      <c r="PBH62" s="754">
        <f t="shared" si="171"/>
        <v>0</v>
      </c>
      <c r="PBI62" s="754">
        <f t="shared" si="171"/>
        <v>0</v>
      </c>
      <c r="PBJ62" s="754">
        <f t="shared" si="171"/>
        <v>0</v>
      </c>
      <c r="PBK62" s="754">
        <f t="shared" si="171"/>
        <v>0</v>
      </c>
      <c r="PBL62" s="754">
        <f t="shared" si="171"/>
        <v>0</v>
      </c>
      <c r="PBM62" s="754">
        <f t="shared" si="171"/>
        <v>0</v>
      </c>
      <c r="PBN62" s="754">
        <f t="shared" si="171"/>
        <v>0</v>
      </c>
      <c r="PBO62" s="754">
        <f t="shared" si="171"/>
        <v>0</v>
      </c>
      <c r="PBP62" s="754">
        <f t="shared" si="171"/>
        <v>0</v>
      </c>
      <c r="PBQ62" s="754">
        <f t="shared" si="171"/>
        <v>0</v>
      </c>
      <c r="PBR62" s="754">
        <f t="shared" si="171"/>
        <v>0</v>
      </c>
      <c r="PBS62" s="754">
        <f t="shared" si="171"/>
        <v>0</v>
      </c>
      <c r="PBT62" s="754">
        <f t="shared" si="171"/>
        <v>0</v>
      </c>
      <c r="PBU62" s="754">
        <f t="shared" si="171"/>
        <v>0</v>
      </c>
      <c r="PBV62" s="754">
        <f t="shared" si="171"/>
        <v>0</v>
      </c>
      <c r="PBW62" s="754">
        <f t="shared" si="171"/>
        <v>0</v>
      </c>
      <c r="PBX62" s="754">
        <f t="shared" si="171"/>
        <v>0</v>
      </c>
      <c r="PBY62" s="754">
        <f t="shared" si="171"/>
        <v>0</v>
      </c>
      <c r="PBZ62" s="754">
        <f t="shared" si="171"/>
        <v>0</v>
      </c>
      <c r="PCA62" s="754">
        <f t="shared" si="171"/>
        <v>0</v>
      </c>
      <c r="PCB62" s="754">
        <f t="shared" si="171"/>
        <v>0</v>
      </c>
      <c r="PCC62" s="754">
        <f t="shared" si="171"/>
        <v>0</v>
      </c>
      <c r="PCD62" s="754">
        <f t="shared" si="171"/>
        <v>0</v>
      </c>
      <c r="PCE62" s="754">
        <f t="shared" si="171"/>
        <v>0</v>
      </c>
      <c r="PCF62" s="754">
        <f t="shared" ref="PCF62:PEQ62" si="172">PCF60*$C$62</f>
        <v>0</v>
      </c>
      <c r="PCG62" s="754">
        <f t="shared" si="172"/>
        <v>0</v>
      </c>
      <c r="PCH62" s="754">
        <f t="shared" si="172"/>
        <v>0</v>
      </c>
      <c r="PCI62" s="754">
        <f t="shared" si="172"/>
        <v>0</v>
      </c>
      <c r="PCJ62" s="754">
        <f t="shared" si="172"/>
        <v>0</v>
      </c>
      <c r="PCK62" s="754">
        <f t="shared" si="172"/>
        <v>0</v>
      </c>
      <c r="PCL62" s="754">
        <f t="shared" si="172"/>
        <v>0</v>
      </c>
      <c r="PCM62" s="754">
        <f t="shared" si="172"/>
        <v>0</v>
      </c>
      <c r="PCN62" s="754">
        <f t="shared" si="172"/>
        <v>0</v>
      </c>
      <c r="PCO62" s="754">
        <f t="shared" si="172"/>
        <v>0</v>
      </c>
      <c r="PCP62" s="754">
        <f t="shared" si="172"/>
        <v>0</v>
      </c>
      <c r="PCQ62" s="754">
        <f t="shared" si="172"/>
        <v>0</v>
      </c>
      <c r="PCR62" s="754">
        <f t="shared" si="172"/>
        <v>0</v>
      </c>
      <c r="PCS62" s="754">
        <f t="shared" si="172"/>
        <v>0</v>
      </c>
      <c r="PCT62" s="754">
        <f t="shared" si="172"/>
        <v>0</v>
      </c>
      <c r="PCU62" s="754">
        <f t="shared" si="172"/>
        <v>0</v>
      </c>
      <c r="PCV62" s="754">
        <f t="shared" si="172"/>
        <v>0</v>
      </c>
      <c r="PCW62" s="754">
        <f t="shared" si="172"/>
        <v>0</v>
      </c>
      <c r="PCX62" s="754">
        <f t="shared" si="172"/>
        <v>0</v>
      </c>
      <c r="PCY62" s="754">
        <f t="shared" si="172"/>
        <v>0</v>
      </c>
      <c r="PCZ62" s="754">
        <f t="shared" si="172"/>
        <v>0</v>
      </c>
      <c r="PDA62" s="754">
        <f t="shared" si="172"/>
        <v>0</v>
      </c>
      <c r="PDB62" s="754">
        <f t="shared" si="172"/>
        <v>0</v>
      </c>
      <c r="PDC62" s="754">
        <f t="shared" si="172"/>
        <v>0</v>
      </c>
      <c r="PDD62" s="754">
        <f t="shared" si="172"/>
        <v>0</v>
      </c>
      <c r="PDE62" s="754">
        <f t="shared" si="172"/>
        <v>0</v>
      </c>
      <c r="PDF62" s="754">
        <f t="shared" si="172"/>
        <v>0</v>
      </c>
      <c r="PDG62" s="754">
        <f t="shared" si="172"/>
        <v>0</v>
      </c>
      <c r="PDH62" s="754">
        <f t="shared" si="172"/>
        <v>0</v>
      </c>
      <c r="PDI62" s="754">
        <f t="shared" si="172"/>
        <v>0</v>
      </c>
      <c r="PDJ62" s="754">
        <f t="shared" si="172"/>
        <v>0</v>
      </c>
      <c r="PDK62" s="754">
        <f t="shared" si="172"/>
        <v>0</v>
      </c>
      <c r="PDL62" s="754">
        <f t="shared" si="172"/>
        <v>0</v>
      </c>
      <c r="PDM62" s="754">
        <f t="shared" si="172"/>
        <v>0</v>
      </c>
      <c r="PDN62" s="754">
        <f t="shared" si="172"/>
        <v>0</v>
      </c>
      <c r="PDO62" s="754">
        <f t="shared" si="172"/>
        <v>0</v>
      </c>
      <c r="PDP62" s="754">
        <f t="shared" si="172"/>
        <v>0</v>
      </c>
      <c r="PDQ62" s="754">
        <f t="shared" si="172"/>
        <v>0</v>
      </c>
      <c r="PDR62" s="754">
        <f t="shared" si="172"/>
        <v>0</v>
      </c>
      <c r="PDS62" s="754">
        <f t="shared" si="172"/>
        <v>0</v>
      </c>
      <c r="PDT62" s="754">
        <f t="shared" si="172"/>
        <v>0</v>
      </c>
      <c r="PDU62" s="754">
        <f t="shared" si="172"/>
        <v>0</v>
      </c>
      <c r="PDV62" s="754">
        <f t="shared" si="172"/>
        <v>0</v>
      </c>
      <c r="PDW62" s="754">
        <f t="shared" si="172"/>
        <v>0</v>
      </c>
      <c r="PDX62" s="754">
        <f t="shared" si="172"/>
        <v>0</v>
      </c>
      <c r="PDY62" s="754">
        <f t="shared" si="172"/>
        <v>0</v>
      </c>
      <c r="PDZ62" s="754">
        <f t="shared" si="172"/>
        <v>0</v>
      </c>
      <c r="PEA62" s="754">
        <f t="shared" si="172"/>
        <v>0</v>
      </c>
      <c r="PEB62" s="754">
        <f t="shared" si="172"/>
        <v>0</v>
      </c>
      <c r="PEC62" s="754">
        <f t="shared" si="172"/>
        <v>0</v>
      </c>
      <c r="PED62" s="754">
        <f t="shared" si="172"/>
        <v>0</v>
      </c>
      <c r="PEE62" s="754">
        <f t="shared" si="172"/>
        <v>0</v>
      </c>
      <c r="PEF62" s="754">
        <f t="shared" si="172"/>
        <v>0</v>
      </c>
      <c r="PEG62" s="754">
        <f t="shared" si="172"/>
        <v>0</v>
      </c>
      <c r="PEH62" s="754">
        <f t="shared" si="172"/>
        <v>0</v>
      </c>
      <c r="PEI62" s="754">
        <f t="shared" si="172"/>
        <v>0</v>
      </c>
      <c r="PEJ62" s="754">
        <f t="shared" si="172"/>
        <v>0</v>
      </c>
      <c r="PEK62" s="754">
        <f t="shared" si="172"/>
        <v>0</v>
      </c>
      <c r="PEL62" s="754">
        <f t="shared" si="172"/>
        <v>0</v>
      </c>
      <c r="PEM62" s="754">
        <f t="shared" si="172"/>
        <v>0</v>
      </c>
      <c r="PEN62" s="754">
        <f t="shared" si="172"/>
        <v>0</v>
      </c>
      <c r="PEO62" s="754">
        <f t="shared" si="172"/>
        <v>0</v>
      </c>
      <c r="PEP62" s="754">
        <f t="shared" si="172"/>
        <v>0</v>
      </c>
      <c r="PEQ62" s="754">
        <f t="shared" si="172"/>
        <v>0</v>
      </c>
      <c r="PER62" s="754">
        <f t="shared" ref="PER62:PHC62" si="173">PER60*$C$62</f>
        <v>0</v>
      </c>
      <c r="PES62" s="754">
        <f t="shared" si="173"/>
        <v>0</v>
      </c>
      <c r="PET62" s="754">
        <f t="shared" si="173"/>
        <v>0</v>
      </c>
      <c r="PEU62" s="754">
        <f t="shared" si="173"/>
        <v>0</v>
      </c>
      <c r="PEV62" s="754">
        <f t="shared" si="173"/>
        <v>0</v>
      </c>
      <c r="PEW62" s="754">
        <f t="shared" si="173"/>
        <v>0</v>
      </c>
      <c r="PEX62" s="754">
        <f t="shared" si="173"/>
        <v>0</v>
      </c>
      <c r="PEY62" s="754">
        <f t="shared" si="173"/>
        <v>0</v>
      </c>
      <c r="PEZ62" s="754">
        <f t="shared" si="173"/>
        <v>0</v>
      </c>
      <c r="PFA62" s="754">
        <f t="shared" si="173"/>
        <v>0</v>
      </c>
      <c r="PFB62" s="754">
        <f t="shared" si="173"/>
        <v>0</v>
      </c>
      <c r="PFC62" s="754">
        <f t="shared" si="173"/>
        <v>0</v>
      </c>
      <c r="PFD62" s="754">
        <f t="shared" si="173"/>
        <v>0</v>
      </c>
      <c r="PFE62" s="754">
        <f t="shared" si="173"/>
        <v>0</v>
      </c>
      <c r="PFF62" s="754">
        <f t="shared" si="173"/>
        <v>0</v>
      </c>
      <c r="PFG62" s="754">
        <f t="shared" si="173"/>
        <v>0</v>
      </c>
      <c r="PFH62" s="754">
        <f t="shared" si="173"/>
        <v>0</v>
      </c>
      <c r="PFI62" s="754">
        <f t="shared" si="173"/>
        <v>0</v>
      </c>
      <c r="PFJ62" s="754">
        <f t="shared" si="173"/>
        <v>0</v>
      </c>
      <c r="PFK62" s="754">
        <f t="shared" si="173"/>
        <v>0</v>
      </c>
      <c r="PFL62" s="754">
        <f t="shared" si="173"/>
        <v>0</v>
      </c>
      <c r="PFM62" s="754">
        <f t="shared" si="173"/>
        <v>0</v>
      </c>
      <c r="PFN62" s="754">
        <f t="shared" si="173"/>
        <v>0</v>
      </c>
      <c r="PFO62" s="754">
        <f t="shared" si="173"/>
        <v>0</v>
      </c>
      <c r="PFP62" s="754">
        <f t="shared" si="173"/>
        <v>0</v>
      </c>
      <c r="PFQ62" s="754">
        <f t="shared" si="173"/>
        <v>0</v>
      </c>
      <c r="PFR62" s="754">
        <f t="shared" si="173"/>
        <v>0</v>
      </c>
      <c r="PFS62" s="754">
        <f t="shared" si="173"/>
        <v>0</v>
      </c>
      <c r="PFT62" s="754">
        <f t="shared" si="173"/>
        <v>0</v>
      </c>
      <c r="PFU62" s="754">
        <f t="shared" si="173"/>
        <v>0</v>
      </c>
      <c r="PFV62" s="754">
        <f t="shared" si="173"/>
        <v>0</v>
      </c>
      <c r="PFW62" s="754">
        <f t="shared" si="173"/>
        <v>0</v>
      </c>
      <c r="PFX62" s="754">
        <f t="shared" si="173"/>
        <v>0</v>
      </c>
      <c r="PFY62" s="754">
        <f t="shared" si="173"/>
        <v>0</v>
      </c>
      <c r="PFZ62" s="754">
        <f t="shared" si="173"/>
        <v>0</v>
      </c>
      <c r="PGA62" s="754">
        <f t="shared" si="173"/>
        <v>0</v>
      </c>
      <c r="PGB62" s="754">
        <f t="shared" si="173"/>
        <v>0</v>
      </c>
      <c r="PGC62" s="754">
        <f t="shared" si="173"/>
        <v>0</v>
      </c>
      <c r="PGD62" s="754">
        <f t="shared" si="173"/>
        <v>0</v>
      </c>
      <c r="PGE62" s="754">
        <f t="shared" si="173"/>
        <v>0</v>
      </c>
      <c r="PGF62" s="754">
        <f t="shared" si="173"/>
        <v>0</v>
      </c>
      <c r="PGG62" s="754">
        <f t="shared" si="173"/>
        <v>0</v>
      </c>
      <c r="PGH62" s="754">
        <f t="shared" si="173"/>
        <v>0</v>
      </c>
      <c r="PGI62" s="754">
        <f t="shared" si="173"/>
        <v>0</v>
      </c>
      <c r="PGJ62" s="754">
        <f t="shared" si="173"/>
        <v>0</v>
      </c>
      <c r="PGK62" s="754">
        <f t="shared" si="173"/>
        <v>0</v>
      </c>
      <c r="PGL62" s="754">
        <f t="shared" si="173"/>
        <v>0</v>
      </c>
      <c r="PGM62" s="754">
        <f t="shared" si="173"/>
        <v>0</v>
      </c>
      <c r="PGN62" s="754">
        <f t="shared" si="173"/>
        <v>0</v>
      </c>
      <c r="PGO62" s="754">
        <f t="shared" si="173"/>
        <v>0</v>
      </c>
      <c r="PGP62" s="754">
        <f t="shared" si="173"/>
        <v>0</v>
      </c>
      <c r="PGQ62" s="754">
        <f t="shared" si="173"/>
        <v>0</v>
      </c>
      <c r="PGR62" s="754">
        <f t="shared" si="173"/>
        <v>0</v>
      </c>
      <c r="PGS62" s="754">
        <f t="shared" si="173"/>
        <v>0</v>
      </c>
      <c r="PGT62" s="754">
        <f t="shared" si="173"/>
        <v>0</v>
      </c>
      <c r="PGU62" s="754">
        <f t="shared" si="173"/>
        <v>0</v>
      </c>
      <c r="PGV62" s="754">
        <f t="shared" si="173"/>
        <v>0</v>
      </c>
      <c r="PGW62" s="754">
        <f t="shared" si="173"/>
        <v>0</v>
      </c>
      <c r="PGX62" s="754">
        <f t="shared" si="173"/>
        <v>0</v>
      </c>
      <c r="PGY62" s="754">
        <f t="shared" si="173"/>
        <v>0</v>
      </c>
      <c r="PGZ62" s="754">
        <f t="shared" si="173"/>
        <v>0</v>
      </c>
      <c r="PHA62" s="754">
        <f t="shared" si="173"/>
        <v>0</v>
      </c>
      <c r="PHB62" s="754">
        <f t="shared" si="173"/>
        <v>0</v>
      </c>
      <c r="PHC62" s="754">
        <f t="shared" si="173"/>
        <v>0</v>
      </c>
      <c r="PHD62" s="754">
        <f t="shared" ref="PHD62:PJO62" si="174">PHD60*$C$62</f>
        <v>0</v>
      </c>
      <c r="PHE62" s="754">
        <f t="shared" si="174"/>
        <v>0</v>
      </c>
      <c r="PHF62" s="754">
        <f t="shared" si="174"/>
        <v>0</v>
      </c>
      <c r="PHG62" s="754">
        <f t="shared" si="174"/>
        <v>0</v>
      </c>
      <c r="PHH62" s="754">
        <f t="shared" si="174"/>
        <v>0</v>
      </c>
      <c r="PHI62" s="754">
        <f t="shared" si="174"/>
        <v>0</v>
      </c>
      <c r="PHJ62" s="754">
        <f t="shared" si="174"/>
        <v>0</v>
      </c>
      <c r="PHK62" s="754">
        <f t="shared" si="174"/>
        <v>0</v>
      </c>
      <c r="PHL62" s="754">
        <f t="shared" si="174"/>
        <v>0</v>
      </c>
      <c r="PHM62" s="754">
        <f t="shared" si="174"/>
        <v>0</v>
      </c>
      <c r="PHN62" s="754">
        <f t="shared" si="174"/>
        <v>0</v>
      </c>
      <c r="PHO62" s="754">
        <f t="shared" si="174"/>
        <v>0</v>
      </c>
      <c r="PHP62" s="754">
        <f t="shared" si="174"/>
        <v>0</v>
      </c>
      <c r="PHQ62" s="754">
        <f t="shared" si="174"/>
        <v>0</v>
      </c>
      <c r="PHR62" s="754">
        <f t="shared" si="174"/>
        <v>0</v>
      </c>
      <c r="PHS62" s="754">
        <f t="shared" si="174"/>
        <v>0</v>
      </c>
      <c r="PHT62" s="754">
        <f t="shared" si="174"/>
        <v>0</v>
      </c>
      <c r="PHU62" s="754">
        <f t="shared" si="174"/>
        <v>0</v>
      </c>
      <c r="PHV62" s="754">
        <f t="shared" si="174"/>
        <v>0</v>
      </c>
      <c r="PHW62" s="754">
        <f t="shared" si="174"/>
        <v>0</v>
      </c>
      <c r="PHX62" s="754">
        <f t="shared" si="174"/>
        <v>0</v>
      </c>
      <c r="PHY62" s="754">
        <f t="shared" si="174"/>
        <v>0</v>
      </c>
      <c r="PHZ62" s="754">
        <f t="shared" si="174"/>
        <v>0</v>
      </c>
      <c r="PIA62" s="754">
        <f t="shared" si="174"/>
        <v>0</v>
      </c>
      <c r="PIB62" s="754">
        <f t="shared" si="174"/>
        <v>0</v>
      </c>
      <c r="PIC62" s="754">
        <f t="shared" si="174"/>
        <v>0</v>
      </c>
      <c r="PID62" s="754">
        <f t="shared" si="174"/>
        <v>0</v>
      </c>
      <c r="PIE62" s="754">
        <f t="shared" si="174"/>
        <v>0</v>
      </c>
      <c r="PIF62" s="754">
        <f t="shared" si="174"/>
        <v>0</v>
      </c>
      <c r="PIG62" s="754">
        <f t="shared" si="174"/>
        <v>0</v>
      </c>
      <c r="PIH62" s="754">
        <f t="shared" si="174"/>
        <v>0</v>
      </c>
      <c r="PII62" s="754">
        <f t="shared" si="174"/>
        <v>0</v>
      </c>
      <c r="PIJ62" s="754">
        <f t="shared" si="174"/>
        <v>0</v>
      </c>
      <c r="PIK62" s="754">
        <f t="shared" si="174"/>
        <v>0</v>
      </c>
      <c r="PIL62" s="754">
        <f t="shared" si="174"/>
        <v>0</v>
      </c>
      <c r="PIM62" s="754">
        <f t="shared" si="174"/>
        <v>0</v>
      </c>
      <c r="PIN62" s="754">
        <f t="shared" si="174"/>
        <v>0</v>
      </c>
      <c r="PIO62" s="754">
        <f t="shared" si="174"/>
        <v>0</v>
      </c>
      <c r="PIP62" s="754">
        <f t="shared" si="174"/>
        <v>0</v>
      </c>
      <c r="PIQ62" s="754">
        <f t="shared" si="174"/>
        <v>0</v>
      </c>
      <c r="PIR62" s="754">
        <f t="shared" si="174"/>
        <v>0</v>
      </c>
      <c r="PIS62" s="754">
        <f t="shared" si="174"/>
        <v>0</v>
      </c>
      <c r="PIT62" s="754">
        <f t="shared" si="174"/>
        <v>0</v>
      </c>
      <c r="PIU62" s="754">
        <f t="shared" si="174"/>
        <v>0</v>
      </c>
      <c r="PIV62" s="754">
        <f t="shared" si="174"/>
        <v>0</v>
      </c>
      <c r="PIW62" s="754">
        <f t="shared" si="174"/>
        <v>0</v>
      </c>
      <c r="PIX62" s="754">
        <f t="shared" si="174"/>
        <v>0</v>
      </c>
      <c r="PIY62" s="754">
        <f t="shared" si="174"/>
        <v>0</v>
      </c>
      <c r="PIZ62" s="754">
        <f t="shared" si="174"/>
        <v>0</v>
      </c>
      <c r="PJA62" s="754">
        <f t="shared" si="174"/>
        <v>0</v>
      </c>
      <c r="PJB62" s="754">
        <f t="shared" si="174"/>
        <v>0</v>
      </c>
      <c r="PJC62" s="754">
        <f t="shared" si="174"/>
        <v>0</v>
      </c>
      <c r="PJD62" s="754">
        <f t="shared" si="174"/>
        <v>0</v>
      </c>
      <c r="PJE62" s="754">
        <f t="shared" si="174"/>
        <v>0</v>
      </c>
      <c r="PJF62" s="754">
        <f t="shared" si="174"/>
        <v>0</v>
      </c>
      <c r="PJG62" s="754">
        <f t="shared" si="174"/>
        <v>0</v>
      </c>
      <c r="PJH62" s="754">
        <f t="shared" si="174"/>
        <v>0</v>
      </c>
      <c r="PJI62" s="754">
        <f t="shared" si="174"/>
        <v>0</v>
      </c>
      <c r="PJJ62" s="754">
        <f t="shared" si="174"/>
        <v>0</v>
      </c>
      <c r="PJK62" s="754">
        <f t="shared" si="174"/>
        <v>0</v>
      </c>
      <c r="PJL62" s="754">
        <f t="shared" si="174"/>
        <v>0</v>
      </c>
      <c r="PJM62" s="754">
        <f t="shared" si="174"/>
        <v>0</v>
      </c>
      <c r="PJN62" s="754">
        <f t="shared" si="174"/>
        <v>0</v>
      </c>
      <c r="PJO62" s="754">
        <f t="shared" si="174"/>
        <v>0</v>
      </c>
      <c r="PJP62" s="754">
        <f t="shared" ref="PJP62:PMA62" si="175">PJP60*$C$62</f>
        <v>0</v>
      </c>
      <c r="PJQ62" s="754">
        <f t="shared" si="175"/>
        <v>0</v>
      </c>
      <c r="PJR62" s="754">
        <f t="shared" si="175"/>
        <v>0</v>
      </c>
      <c r="PJS62" s="754">
        <f t="shared" si="175"/>
        <v>0</v>
      </c>
      <c r="PJT62" s="754">
        <f t="shared" si="175"/>
        <v>0</v>
      </c>
      <c r="PJU62" s="754">
        <f t="shared" si="175"/>
        <v>0</v>
      </c>
      <c r="PJV62" s="754">
        <f t="shared" si="175"/>
        <v>0</v>
      </c>
      <c r="PJW62" s="754">
        <f t="shared" si="175"/>
        <v>0</v>
      </c>
      <c r="PJX62" s="754">
        <f t="shared" si="175"/>
        <v>0</v>
      </c>
      <c r="PJY62" s="754">
        <f t="shared" si="175"/>
        <v>0</v>
      </c>
      <c r="PJZ62" s="754">
        <f t="shared" si="175"/>
        <v>0</v>
      </c>
      <c r="PKA62" s="754">
        <f t="shared" si="175"/>
        <v>0</v>
      </c>
      <c r="PKB62" s="754">
        <f t="shared" si="175"/>
        <v>0</v>
      </c>
      <c r="PKC62" s="754">
        <f t="shared" si="175"/>
        <v>0</v>
      </c>
      <c r="PKD62" s="754">
        <f t="shared" si="175"/>
        <v>0</v>
      </c>
      <c r="PKE62" s="754">
        <f t="shared" si="175"/>
        <v>0</v>
      </c>
      <c r="PKF62" s="754">
        <f t="shared" si="175"/>
        <v>0</v>
      </c>
      <c r="PKG62" s="754">
        <f t="shared" si="175"/>
        <v>0</v>
      </c>
      <c r="PKH62" s="754">
        <f t="shared" si="175"/>
        <v>0</v>
      </c>
      <c r="PKI62" s="754">
        <f t="shared" si="175"/>
        <v>0</v>
      </c>
      <c r="PKJ62" s="754">
        <f t="shared" si="175"/>
        <v>0</v>
      </c>
      <c r="PKK62" s="754">
        <f t="shared" si="175"/>
        <v>0</v>
      </c>
      <c r="PKL62" s="754">
        <f t="shared" si="175"/>
        <v>0</v>
      </c>
      <c r="PKM62" s="754">
        <f t="shared" si="175"/>
        <v>0</v>
      </c>
      <c r="PKN62" s="754">
        <f t="shared" si="175"/>
        <v>0</v>
      </c>
      <c r="PKO62" s="754">
        <f t="shared" si="175"/>
        <v>0</v>
      </c>
      <c r="PKP62" s="754">
        <f t="shared" si="175"/>
        <v>0</v>
      </c>
      <c r="PKQ62" s="754">
        <f t="shared" si="175"/>
        <v>0</v>
      </c>
      <c r="PKR62" s="754">
        <f t="shared" si="175"/>
        <v>0</v>
      </c>
      <c r="PKS62" s="754">
        <f t="shared" si="175"/>
        <v>0</v>
      </c>
      <c r="PKT62" s="754">
        <f t="shared" si="175"/>
        <v>0</v>
      </c>
      <c r="PKU62" s="754">
        <f t="shared" si="175"/>
        <v>0</v>
      </c>
      <c r="PKV62" s="754">
        <f t="shared" si="175"/>
        <v>0</v>
      </c>
      <c r="PKW62" s="754">
        <f t="shared" si="175"/>
        <v>0</v>
      </c>
      <c r="PKX62" s="754">
        <f t="shared" si="175"/>
        <v>0</v>
      </c>
      <c r="PKY62" s="754">
        <f t="shared" si="175"/>
        <v>0</v>
      </c>
      <c r="PKZ62" s="754">
        <f t="shared" si="175"/>
        <v>0</v>
      </c>
      <c r="PLA62" s="754">
        <f t="shared" si="175"/>
        <v>0</v>
      </c>
      <c r="PLB62" s="754">
        <f t="shared" si="175"/>
        <v>0</v>
      </c>
      <c r="PLC62" s="754">
        <f t="shared" si="175"/>
        <v>0</v>
      </c>
      <c r="PLD62" s="754">
        <f t="shared" si="175"/>
        <v>0</v>
      </c>
      <c r="PLE62" s="754">
        <f t="shared" si="175"/>
        <v>0</v>
      </c>
      <c r="PLF62" s="754">
        <f t="shared" si="175"/>
        <v>0</v>
      </c>
      <c r="PLG62" s="754">
        <f t="shared" si="175"/>
        <v>0</v>
      </c>
      <c r="PLH62" s="754">
        <f t="shared" si="175"/>
        <v>0</v>
      </c>
      <c r="PLI62" s="754">
        <f t="shared" si="175"/>
        <v>0</v>
      </c>
      <c r="PLJ62" s="754">
        <f t="shared" si="175"/>
        <v>0</v>
      </c>
      <c r="PLK62" s="754">
        <f t="shared" si="175"/>
        <v>0</v>
      </c>
      <c r="PLL62" s="754">
        <f t="shared" si="175"/>
        <v>0</v>
      </c>
      <c r="PLM62" s="754">
        <f t="shared" si="175"/>
        <v>0</v>
      </c>
      <c r="PLN62" s="754">
        <f t="shared" si="175"/>
        <v>0</v>
      </c>
      <c r="PLO62" s="754">
        <f t="shared" si="175"/>
        <v>0</v>
      </c>
      <c r="PLP62" s="754">
        <f t="shared" si="175"/>
        <v>0</v>
      </c>
      <c r="PLQ62" s="754">
        <f t="shared" si="175"/>
        <v>0</v>
      </c>
      <c r="PLR62" s="754">
        <f t="shared" si="175"/>
        <v>0</v>
      </c>
      <c r="PLS62" s="754">
        <f t="shared" si="175"/>
        <v>0</v>
      </c>
      <c r="PLT62" s="754">
        <f t="shared" si="175"/>
        <v>0</v>
      </c>
      <c r="PLU62" s="754">
        <f t="shared" si="175"/>
        <v>0</v>
      </c>
      <c r="PLV62" s="754">
        <f t="shared" si="175"/>
        <v>0</v>
      </c>
      <c r="PLW62" s="754">
        <f t="shared" si="175"/>
        <v>0</v>
      </c>
      <c r="PLX62" s="754">
        <f t="shared" si="175"/>
        <v>0</v>
      </c>
      <c r="PLY62" s="754">
        <f t="shared" si="175"/>
        <v>0</v>
      </c>
      <c r="PLZ62" s="754">
        <f t="shared" si="175"/>
        <v>0</v>
      </c>
      <c r="PMA62" s="754">
        <f t="shared" si="175"/>
        <v>0</v>
      </c>
      <c r="PMB62" s="754">
        <f t="shared" ref="PMB62:POM62" si="176">PMB60*$C$62</f>
        <v>0</v>
      </c>
      <c r="PMC62" s="754">
        <f t="shared" si="176"/>
        <v>0</v>
      </c>
      <c r="PMD62" s="754">
        <f t="shared" si="176"/>
        <v>0</v>
      </c>
      <c r="PME62" s="754">
        <f t="shared" si="176"/>
        <v>0</v>
      </c>
      <c r="PMF62" s="754">
        <f t="shared" si="176"/>
        <v>0</v>
      </c>
      <c r="PMG62" s="754">
        <f t="shared" si="176"/>
        <v>0</v>
      </c>
      <c r="PMH62" s="754">
        <f t="shared" si="176"/>
        <v>0</v>
      </c>
      <c r="PMI62" s="754">
        <f t="shared" si="176"/>
        <v>0</v>
      </c>
      <c r="PMJ62" s="754">
        <f t="shared" si="176"/>
        <v>0</v>
      </c>
      <c r="PMK62" s="754">
        <f t="shared" si="176"/>
        <v>0</v>
      </c>
      <c r="PML62" s="754">
        <f t="shared" si="176"/>
        <v>0</v>
      </c>
      <c r="PMM62" s="754">
        <f t="shared" si="176"/>
        <v>0</v>
      </c>
      <c r="PMN62" s="754">
        <f t="shared" si="176"/>
        <v>0</v>
      </c>
      <c r="PMO62" s="754">
        <f t="shared" si="176"/>
        <v>0</v>
      </c>
      <c r="PMP62" s="754">
        <f t="shared" si="176"/>
        <v>0</v>
      </c>
      <c r="PMQ62" s="754">
        <f t="shared" si="176"/>
        <v>0</v>
      </c>
      <c r="PMR62" s="754">
        <f t="shared" si="176"/>
        <v>0</v>
      </c>
      <c r="PMS62" s="754">
        <f t="shared" si="176"/>
        <v>0</v>
      </c>
      <c r="PMT62" s="754">
        <f t="shared" si="176"/>
        <v>0</v>
      </c>
      <c r="PMU62" s="754">
        <f t="shared" si="176"/>
        <v>0</v>
      </c>
      <c r="PMV62" s="754">
        <f t="shared" si="176"/>
        <v>0</v>
      </c>
      <c r="PMW62" s="754">
        <f t="shared" si="176"/>
        <v>0</v>
      </c>
      <c r="PMX62" s="754">
        <f t="shared" si="176"/>
        <v>0</v>
      </c>
      <c r="PMY62" s="754">
        <f t="shared" si="176"/>
        <v>0</v>
      </c>
      <c r="PMZ62" s="754">
        <f t="shared" si="176"/>
        <v>0</v>
      </c>
      <c r="PNA62" s="754">
        <f t="shared" si="176"/>
        <v>0</v>
      </c>
      <c r="PNB62" s="754">
        <f t="shared" si="176"/>
        <v>0</v>
      </c>
      <c r="PNC62" s="754">
        <f t="shared" si="176"/>
        <v>0</v>
      </c>
      <c r="PND62" s="754">
        <f t="shared" si="176"/>
        <v>0</v>
      </c>
      <c r="PNE62" s="754">
        <f t="shared" si="176"/>
        <v>0</v>
      </c>
      <c r="PNF62" s="754">
        <f t="shared" si="176"/>
        <v>0</v>
      </c>
      <c r="PNG62" s="754">
        <f t="shared" si="176"/>
        <v>0</v>
      </c>
      <c r="PNH62" s="754">
        <f t="shared" si="176"/>
        <v>0</v>
      </c>
      <c r="PNI62" s="754">
        <f t="shared" si="176"/>
        <v>0</v>
      </c>
      <c r="PNJ62" s="754">
        <f t="shared" si="176"/>
        <v>0</v>
      </c>
      <c r="PNK62" s="754">
        <f t="shared" si="176"/>
        <v>0</v>
      </c>
      <c r="PNL62" s="754">
        <f t="shared" si="176"/>
        <v>0</v>
      </c>
      <c r="PNM62" s="754">
        <f t="shared" si="176"/>
        <v>0</v>
      </c>
      <c r="PNN62" s="754">
        <f t="shared" si="176"/>
        <v>0</v>
      </c>
      <c r="PNO62" s="754">
        <f t="shared" si="176"/>
        <v>0</v>
      </c>
      <c r="PNP62" s="754">
        <f t="shared" si="176"/>
        <v>0</v>
      </c>
      <c r="PNQ62" s="754">
        <f t="shared" si="176"/>
        <v>0</v>
      </c>
      <c r="PNR62" s="754">
        <f t="shared" si="176"/>
        <v>0</v>
      </c>
      <c r="PNS62" s="754">
        <f t="shared" si="176"/>
        <v>0</v>
      </c>
      <c r="PNT62" s="754">
        <f t="shared" si="176"/>
        <v>0</v>
      </c>
      <c r="PNU62" s="754">
        <f t="shared" si="176"/>
        <v>0</v>
      </c>
      <c r="PNV62" s="754">
        <f t="shared" si="176"/>
        <v>0</v>
      </c>
      <c r="PNW62" s="754">
        <f t="shared" si="176"/>
        <v>0</v>
      </c>
      <c r="PNX62" s="754">
        <f t="shared" si="176"/>
        <v>0</v>
      </c>
      <c r="PNY62" s="754">
        <f t="shared" si="176"/>
        <v>0</v>
      </c>
      <c r="PNZ62" s="754">
        <f t="shared" si="176"/>
        <v>0</v>
      </c>
      <c r="POA62" s="754">
        <f t="shared" si="176"/>
        <v>0</v>
      </c>
      <c r="POB62" s="754">
        <f t="shared" si="176"/>
        <v>0</v>
      </c>
      <c r="POC62" s="754">
        <f t="shared" si="176"/>
        <v>0</v>
      </c>
      <c r="POD62" s="754">
        <f t="shared" si="176"/>
        <v>0</v>
      </c>
      <c r="POE62" s="754">
        <f t="shared" si="176"/>
        <v>0</v>
      </c>
      <c r="POF62" s="754">
        <f t="shared" si="176"/>
        <v>0</v>
      </c>
      <c r="POG62" s="754">
        <f t="shared" si="176"/>
        <v>0</v>
      </c>
      <c r="POH62" s="754">
        <f t="shared" si="176"/>
        <v>0</v>
      </c>
      <c r="POI62" s="754">
        <f t="shared" si="176"/>
        <v>0</v>
      </c>
      <c r="POJ62" s="754">
        <f t="shared" si="176"/>
        <v>0</v>
      </c>
      <c r="POK62" s="754">
        <f t="shared" si="176"/>
        <v>0</v>
      </c>
      <c r="POL62" s="754">
        <f t="shared" si="176"/>
        <v>0</v>
      </c>
      <c r="POM62" s="754">
        <f t="shared" si="176"/>
        <v>0</v>
      </c>
      <c r="PON62" s="754">
        <f t="shared" ref="PON62:PQY62" si="177">PON60*$C$62</f>
        <v>0</v>
      </c>
      <c r="POO62" s="754">
        <f t="shared" si="177"/>
        <v>0</v>
      </c>
      <c r="POP62" s="754">
        <f t="shared" si="177"/>
        <v>0</v>
      </c>
      <c r="POQ62" s="754">
        <f t="shared" si="177"/>
        <v>0</v>
      </c>
      <c r="POR62" s="754">
        <f t="shared" si="177"/>
        <v>0</v>
      </c>
      <c r="POS62" s="754">
        <f t="shared" si="177"/>
        <v>0</v>
      </c>
      <c r="POT62" s="754">
        <f t="shared" si="177"/>
        <v>0</v>
      </c>
      <c r="POU62" s="754">
        <f t="shared" si="177"/>
        <v>0</v>
      </c>
      <c r="POV62" s="754">
        <f t="shared" si="177"/>
        <v>0</v>
      </c>
      <c r="POW62" s="754">
        <f t="shared" si="177"/>
        <v>0</v>
      </c>
      <c r="POX62" s="754">
        <f t="shared" si="177"/>
        <v>0</v>
      </c>
      <c r="POY62" s="754">
        <f t="shared" si="177"/>
        <v>0</v>
      </c>
      <c r="POZ62" s="754">
        <f t="shared" si="177"/>
        <v>0</v>
      </c>
      <c r="PPA62" s="754">
        <f t="shared" si="177"/>
        <v>0</v>
      </c>
      <c r="PPB62" s="754">
        <f t="shared" si="177"/>
        <v>0</v>
      </c>
      <c r="PPC62" s="754">
        <f t="shared" si="177"/>
        <v>0</v>
      </c>
      <c r="PPD62" s="754">
        <f t="shared" si="177"/>
        <v>0</v>
      </c>
      <c r="PPE62" s="754">
        <f t="shared" si="177"/>
        <v>0</v>
      </c>
      <c r="PPF62" s="754">
        <f t="shared" si="177"/>
        <v>0</v>
      </c>
      <c r="PPG62" s="754">
        <f t="shared" si="177"/>
        <v>0</v>
      </c>
      <c r="PPH62" s="754">
        <f t="shared" si="177"/>
        <v>0</v>
      </c>
      <c r="PPI62" s="754">
        <f t="shared" si="177"/>
        <v>0</v>
      </c>
      <c r="PPJ62" s="754">
        <f t="shared" si="177"/>
        <v>0</v>
      </c>
      <c r="PPK62" s="754">
        <f t="shared" si="177"/>
        <v>0</v>
      </c>
      <c r="PPL62" s="754">
        <f t="shared" si="177"/>
        <v>0</v>
      </c>
      <c r="PPM62" s="754">
        <f t="shared" si="177"/>
        <v>0</v>
      </c>
      <c r="PPN62" s="754">
        <f t="shared" si="177"/>
        <v>0</v>
      </c>
      <c r="PPO62" s="754">
        <f t="shared" si="177"/>
        <v>0</v>
      </c>
      <c r="PPP62" s="754">
        <f t="shared" si="177"/>
        <v>0</v>
      </c>
      <c r="PPQ62" s="754">
        <f t="shared" si="177"/>
        <v>0</v>
      </c>
      <c r="PPR62" s="754">
        <f t="shared" si="177"/>
        <v>0</v>
      </c>
      <c r="PPS62" s="754">
        <f t="shared" si="177"/>
        <v>0</v>
      </c>
      <c r="PPT62" s="754">
        <f t="shared" si="177"/>
        <v>0</v>
      </c>
      <c r="PPU62" s="754">
        <f t="shared" si="177"/>
        <v>0</v>
      </c>
      <c r="PPV62" s="754">
        <f t="shared" si="177"/>
        <v>0</v>
      </c>
      <c r="PPW62" s="754">
        <f t="shared" si="177"/>
        <v>0</v>
      </c>
      <c r="PPX62" s="754">
        <f t="shared" si="177"/>
        <v>0</v>
      </c>
      <c r="PPY62" s="754">
        <f t="shared" si="177"/>
        <v>0</v>
      </c>
      <c r="PPZ62" s="754">
        <f t="shared" si="177"/>
        <v>0</v>
      </c>
      <c r="PQA62" s="754">
        <f t="shared" si="177"/>
        <v>0</v>
      </c>
      <c r="PQB62" s="754">
        <f t="shared" si="177"/>
        <v>0</v>
      </c>
      <c r="PQC62" s="754">
        <f t="shared" si="177"/>
        <v>0</v>
      </c>
      <c r="PQD62" s="754">
        <f t="shared" si="177"/>
        <v>0</v>
      </c>
      <c r="PQE62" s="754">
        <f t="shared" si="177"/>
        <v>0</v>
      </c>
      <c r="PQF62" s="754">
        <f t="shared" si="177"/>
        <v>0</v>
      </c>
      <c r="PQG62" s="754">
        <f t="shared" si="177"/>
        <v>0</v>
      </c>
      <c r="PQH62" s="754">
        <f t="shared" si="177"/>
        <v>0</v>
      </c>
      <c r="PQI62" s="754">
        <f t="shared" si="177"/>
        <v>0</v>
      </c>
      <c r="PQJ62" s="754">
        <f t="shared" si="177"/>
        <v>0</v>
      </c>
      <c r="PQK62" s="754">
        <f t="shared" si="177"/>
        <v>0</v>
      </c>
      <c r="PQL62" s="754">
        <f t="shared" si="177"/>
        <v>0</v>
      </c>
      <c r="PQM62" s="754">
        <f t="shared" si="177"/>
        <v>0</v>
      </c>
      <c r="PQN62" s="754">
        <f t="shared" si="177"/>
        <v>0</v>
      </c>
      <c r="PQO62" s="754">
        <f t="shared" si="177"/>
        <v>0</v>
      </c>
      <c r="PQP62" s="754">
        <f t="shared" si="177"/>
        <v>0</v>
      </c>
      <c r="PQQ62" s="754">
        <f t="shared" si="177"/>
        <v>0</v>
      </c>
      <c r="PQR62" s="754">
        <f t="shared" si="177"/>
        <v>0</v>
      </c>
      <c r="PQS62" s="754">
        <f t="shared" si="177"/>
        <v>0</v>
      </c>
      <c r="PQT62" s="754">
        <f t="shared" si="177"/>
        <v>0</v>
      </c>
      <c r="PQU62" s="754">
        <f t="shared" si="177"/>
        <v>0</v>
      </c>
      <c r="PQV62" s="754">
        <f t="shared" si="177"/>
        <v>0</v>
      </c>
      <c r="PQW62" s="754">
        <f t="shared" si="177"/>
        <v>0</v>
      </c>
      <c r="PQX62" s="754">
        <f t="shared" si="177"/>
        <v>0</v>
      </c>
      <c r="PQY62" s="754">
        <f t="shared" si="177"/>
        <v>0</v>
      </c>
      <c r="PQZ62" s="754">
        <f t="shared" ref="PQZ62:PTK62" si="178">PQZ60*$C$62</f>
        <v>0</v>
      </c>
      <c r="PRA62" s="754">
        <f t="shared" si="178"/>
        <v>0</v>
      </c>
      <c r="PRB62" s="754">
        <f t="shared" si="178"/>
        <v>0</v>
      </c>
      <c r="PRC62" s="754">
        <f t="shared" si="178"/>
        <v>0</v>
      </c>
      <c r="PRD62" s="754">
        <f t="shared" si="178"/>
        <v>0</v>
      </c>
      <c r="PRE62" s="754">
        <f t="shared" si="178"/>
        <v>0</v>
      </c>
      <c r="PRF62" s="754">
        <f t="shared" si="178"/>
        <v>0</v>
      </c>
      <c r="PRG62" s="754">
        <f t="shared" si="178"/>
        <v>0</v>
      </c>
      <c r="PRH62" s="754">
        <f t="shared" si="178"/>
        <v>0</v>
      </c>
      <c r="PRI62" s="754">
        <f t="shared" si="178"/>
        <v>0</v>
      </c>
      <c r="PRJ62" s="754">
        <f t="shared" si="178"/>
        <v>0</v>
      </c>
      <c r="PRK62" s="754">
        <f t="shared" si="178"/>
        <v>0</v>
      </c>
      <c r="PRL62" s="754">
        <f t="shared" si="178"/>
        <v>0</v>
      </c>
      <c r="PRM62" s="754">
        <f t="shared" si="178"/>
        <v>0</v>
      </c>
      <c r="PRN62" s="754">
        <f t="shared" si="178"/>
        <v>0</v>
      </c>
      <c r="PRO62" s="754">
        <f t="shared" si="178"/>
        <v>0</v>
      </c>
      <c r="PRP62" s="754">
        <f t="shared" si="178"/>
        <v>0</v>
      </c>
      <c r="PRQ62" s="754">
        <f t="shared" si="178"/>
        <v>0</v>
      </c>
      <c r="PRR62" s="754">
        <f t="shared" si="178"/>
        <v>0</v>
      </c>
      <c r="PRS62" s="754">
        <f t="shared" si="178"/>
        <v>0</v>
      </c>
      <c r="PRT62" s="754">
        <f t="shared" si="178"/>
        <v>0</v>
      </c>
      <c r="PRU62" s="754">
        <f t="shared" si="178"/>
        <v>0</v>
      </c>
      <c r="PRV62" s="754">
        <f t="shared" si="178"/>
        <v>0</v>
      </c>
      <c r="PRW62" s="754">
        <f t="shared" si="178"/>
        <v>0</v>
      </c>
      <c r="PRX62" s="754">
        <f t="shared" si="178"/>
        <v>0</v>
      </c>
      <c r="PRY62" s="754">
        <f t="shared" si="178"/>
        <v>0</v>
      </c>
      <c r="PRZ62" s="754">
        <f t="shared" si="178"/>
        <v>0</v>
      </c>
      <c r="PSA62" s="754">
        <f t="shared" si="178"/>
        <v>0</v>
      </c>
      <c r="PSB62" s="754">
        <f t="shared" si="178"/>
        <v>0</v>
      </c>
      <c r="PSC62" s="754">
        <f t="shared" si="178"/>
        <v>0</v>
      </c>
      <c r="PSD62" s="754">
        <f t="shared" si="178"/>
        <v>0</v>
      </c>
      <c r="PSE62" s="754">
        <f t="shared" si="178"/>
        <v>0</v>
      </c>
      <c r="PSF62" s="754">
        <f t="shared" si="178"/>
        <v>0</v>
      </c>
      <c r="PSG62" s="754">
        <f t="shared" si="178"/>
        <v>0</v>
      </c>
      <c r="PSH62" s="754">
        <f t="shared" si="178"/>
        <v>0</v>
      </c>
      <c r="PSI62" s="754">
        <f t="shared" si="178"/>
        <v>0</v>
      </c>
      <c r="PSJ62" s="754">
        <f t="shared" si="178"/>
        <v>0</v>
      </c>
      <c r="PSK62" s="754">
        <f t="shared" si="178"/>
        <v>0</v>
      </c>
      <c r="PSL62" s="754">
        <f t="shared" si="178"/>
        <v>0</v>
      </c>
      <c r="PSM62" s="754">
        <f t="shared" si="178"/>
        <v>0</v>
      </c>
      <c r="PSN62" s="754">
        <f t="shared" si="178"/>
        <v>0</v>
      </c>
      <c r="PSO62" s="754">
        <f t="shared" si="178"/>
        <v>0</v>
      </c>
      <c r="PSP62" s="754">
        <f t="shared" si="178"/>
        <v>0</v>
      </c>
      <c r="PSQ62" s="754">
        <f t="shared" si="178"/>
        <v>0</v>
      </c>
      <c r="PSR62" s="754">
        <f t="shared" si="178"/>
        <v>0</v>
      </c>
      <c r="PSS62" s="754">
        <f t="shared" si="178"/>
        <v>0</v>
      </c>
      <c r="PST62" s="754">
        <f t="shared" si="178"/>
        <v>0</v>
      </c>
      <c r="PSU62" s="754">
        <f t="shared" si="178"/>
        <v>0</v>
      </c>
      <c r="PSV62" s="754">
        <f t="shared" si="178"/>
        <v>0</v>
      </c>
      <c r="PSW62" s="754">
        <f t="shared" si="178"/>
        <v>0</v>
      </c>
      <c r="PSX62" s="754">
        <f t="shared" si="178"/>
        <v>0</v>
      </c>
      <c r="PSY62" s="754">
        <f t="shared" si="178"/>
        <v>0</v>
      </c>
      <c r="PSZ62" s="754">
        <f t="shared" si="178"/>
        <v>0</v>
      </c>
      <c r="PTA62" s="754">
        <f t="shared" si="178"/>
        <v>0</v>
      </c>
      <c r="PTB62" s="754">
        <f t="shared" si="178"/>
        <v>0</v>
      </c>
      <c r="PTC62" s="754">
        <f t="shared" si="178"/>
        <v>0</v>
      </c>
      <c r="PTD62" s="754">
        <f t="shared" si="178"/>
        <v>0</v>
      </c>
      <c r="PTE62" s="754">
        <f t="shared" si="178"/>
        <v>0</v>
      </c>
      <c r="PTF62" s="754">
        <f t="shared" si="178"/>
        <v>0</v>
      </c>
      <c r="PTG62" s="754">
        <f t="shared" si="178"/>
        <v>0</v>
      </c>
      <c r="PTH62" s="754">
        <f t="shared" si="178"/>
        <v>0</v>
      </c>
      <c r="PTI62" s="754">
        <f t="shared" si="178"/>
        <v>0</v>
      </c>
      <c r="PTJ62" s="754">
        <f t="shared" si="178"/>
        <v>0</v>
      </c>
      <c r="PTK62" s="754">
        <f t="shared" si="178"/>
        <v>0</v>
      </c>
      <c r="PTL62" s="754">
        <f t="shared" ref="PTL62:PVW62" si="179">PTL60*$C$62</f>
        <v>0</v>
      </c>
      <c r="PTM62" s="754">
        <f t="shared" si="179"/>
        <v>0</v>
      </c>
      <c r="PTN62" s="754">
        <f t="shared" si="179"/>
        <v>0</v>
      </c>
      <c r="PTO62" s="754">
        <f t="shared" si="179"/>
        <v>0</v>
      </c>
      <c r="PTP62" s="754">
        <f t="shared" si="179"/>
        <v>0</v>
      </c>
      <c r="PTQ62" s="754">
        <f t="shared" si="179"/>
        <v>0</v>
      </c>
      <c r="PTR62" s="754">
        <f t="shared" si="179"/>
        <v>0</v>
      </c>
      <c r="PTS62" s="754">
        <f t="shared" si="179"/>
        <v>0</v>
      </c>
      <c r="PTT62" s="754">
        <f t="shared" si="179"/>
        <v>0</v>
      </c>
      <c r="PTU62" s="754">
        <f t="shared" si="179"/>
        <v>0</v>
      </c>
      <c r="PTV62" s="754">
        <f t="shared" si="179"/>
        <v>0</v>
      </c>
      <c r="PTW62" s="754">
        <f t="shared" si="179"/>
        <v>0</v>
      </c>
      <c r="PTX62" s="754">
        <f t="shared" si="179"/>
        <v>0</v>
      </c>
      <c r="PTY62" s="754">
        <f t="shared" si="179"/>
        <v>0</v>
      </c>
      <c r="PTZ62" s="754">
        <f t="shared" si="179"/>
        <v>0</v>
      </c>
      <c r="PUA62" s="754">
        <f t="shared" si="179"/>
        <v>0</v>
      </c>
      <c r="PUB62" s="754">
        <f t="shared" si="179"/>
        <v>0</v>
      </c>
      <c r="PUC62" s="754">
        <f t="shared" si="179"/>
        <v>0</v>
      </c>
      <c r="PUD62" s="754">
        <f t="shared" si="179"/>
        <v>0</v>
      </c>
      <c r="PUE62" s="754">
        <f t="shared" si="179"/>
        <v>0</v>
      </c>
      <c r="PUF62" s="754">
        <f t="shared" si="179"/>
        <v>0</v>
      </c>
      <c r="PUG62" s="754">
        <f t="shared" si="179"/>
        <v>0</v>
      </c>
      <c r="PUH62" s="754">
        <f t="shared" si="179"/>
        <v>0</v>
      </c>
      <c r="PUI62" s="754">
        <f t="shared" si="179"/>
        <v>0</v>
      </c>
      <c r="PUJ62" s="754">
        <f t="shared" si="179"/>
        <v>0</v>
      </c>
      <c r="PUK62" s="754">
        <f t="shared" si="179"/>
        <v>0</v>
      </c>
      <c r="PUL62" s="754">
        <f t="shared" si="179"/>
        <v>0</v>
      </c>
      <c r="PUM62" s="754">
        <f t="shared" si="179"/>
        <v>0</v>
      </c>
      <c r="PUN62" s="754">
        <f t="shared" si="179"/>
        <v>0</v>
      </c>
      <c r="PUO62" s="754">
        <f t="shared" si="179"/>
        <v>0</v>
      </c>
      <c r="PUP62" s="754">
        <f t="shared" si="179"/>
        <v>0</v>
      </c>
      <c r="PUQ62" s="754">
        <f t="shared" si="179"/>
        <v>0</v>
      </c>
      <c r="PUR62" s="754">
        <f t="shared" si="179"/>
        <v>0</v>
      </c>
      <c r="PUS62" s="754">
        <f t="shared" si="179"/>
        <v>0</v>
      </c>
      <c r="PUT62" s="754">
        <f t="shared" si="179"/>
        <v>0</v>
      </c>
      <c r="PUU62" s="754">
        <f t="shared" si="179"/>
        <v>0</v>
      </c>
      <c r="PUV62" s="754">
        <f t="shared" si="179"/>
        <v>0</v>
      </c>
      <c r="PUW62" s="754">
        <f t="shared" si="179"/>
        <v>0</v>
      </c>
      <c r="PUX62" s="754">
        <f t="shared" si="179"/>
        <v>0</v>
      </c>
      <c r="PUY62" s="754">
        <f t="shared" si="179"/>
        <v>0</v>
      </c>
      <c r="PUZ62" s="754">
        <f t="shared" si="179"/>
        <v>0</v>
      </c>
      <c r="PVA62" s="754">
        <f t="shared" si="179"/>
        <v>0</v>
      </c>
      <c r="PVB62" s="754">
        <f t="shared" si="179"/>
        <v>0</v>
      </c>
      <c r="PVC62" s="754">
        <f t="shared" si="179"/>
        <v>0</v>
      </c>
      <c r="PVD62" s="754">
        <f t="shared" si="179"/>
        <v>0</v>
      </c>
      <c r="PVE62" s="754">
        <f t="shared" si="179"/>
        <v>0</v>
      </c>
      <c r="PVF62" s="754">
        <f t="shared" si="179"/>
        <v>0</v>
      </c>
      <c r="PVG62" s="754">
        <f t="shared" si="179"/>
        <v>0</v>
      </c>
      <c r="PVH62" s="754">
        <f t="shared" si="179"/>
        <v>0</v>
      </c>
      <c r="PVI62" s="754">
        <f t="shared" si="179"/>
        <v>0</v>
      </c>
      <c r="PVJ62" s="754">
        <f t="shared" si="179"/>
        <v>0</v>
      </c>
      <c r="PVK62" s="754">
        <f t="shared" si="179"/>
        <v>0</v>
      </c>
      <c r="PVL62" s="754">
        <f t="shared" si="179"/>
        <v>0</v>
      </c>
      <c r="PVM62" s="754">
        <f t="shared" si="179"/>
        <v>0</v>
      </c>
      <c r="PVN62" s="754">
        <f t="shared" si="179"/>
        <v>0</v>
      </c>
      <c r="PVO62" s="754">
        <f t="shared" si="179"/>
        <v>0</v>
      </c>
      <c r="PVP62" s="754">
        <f t="shared" si="179"/>
        <v>0</v>
      </c>
      <c r="PVQ62" s="754">
        <f t="shared" si="179"/>
        <v>0</v>
      </c>
      <c r="PVR62" s="754">
        <f t="shared" si="179"/>
        <v>0</v>
      </c>
      <c r="PVS62" s="754">
        <f t="shared" si="179"/>
        <v>0</v>
      </c>
      <c r="PVT62" s="754">
        <f t="shared" si="179"/>
        <v>0</v>
      </c>
      <c r="PVU62" s="754">
        <f t="shared" si="179"/>
        <v>0</v>
      </c>
      <c r="PVV62" s="754">
        <f t="shared" si="179"/>
        <v>0</v>
      </c>
      <c r="PVW62" s="754">
        <f t="shared" si="179"/>
        <v>0</v>
      </c>
      <c r="PVX62" s="754">
        <f t="shared" ref="PVX62:PYI62" si="180">PVX60*$C$62</f>
        <v>0</v>
      </c>
      <c r="PVY62" s="754">
        <f t="shared" si="180"/>
        <v>0</v>
      </c>
      <c r="PVZ62" s="754">
        <f t="shared" si="180"/>
        <v>0</v>
      </c>
      <c r="PWA62" s="754">
        <f t="shared" si="180"/>
        <v>0</v>
      </c>
      <c r="PWB62" s="754">
        <f t="shared" si="180"/>
        <v>0</v>
      </c>
      <c r="PWC62" s="754">
        <f t="shared" si="180"/>
        <v>0</v>
      </c>
      <c r="PWD62" s="754">
        <f t="shared" si="180"/>
        <v>0</v>
      </c>
      <c r="PWE62" s="754">
        <f t="shared" si="180"/>
        <v>0</v>
      </c>
      <c r="PWF62" s="754">
        <f t="shared" si="180"/>
        <v>0</v>
      </c>
      <c r="PWG62" s="754">
        <f t="shared" si="180"/>
        <v>0</v>
      </c>
      <c r="PWH62" s="754">
        <f t="shared" si="180"/>
        <v>0</v>
      </c>
      <c r="PWI62" s="754">
        <f t="shared" si="180"/>
        <v>0</v>
      </c>
      <c r="PWJ62" s="754">
        <f t="shared" si="180"/>
        <v>0</v>
      </c>
      <c r="PWK62" s="754">
        <f t="shared" si="180"/>
        <v>0</v>
      </c>
      <c r="PWL62" s="754">
        <f t="shared" si="180"/>
        <v>0</v>
      </c>
      <c r="PWM62" s="754">
        <f t="shared" si="180"/>
        <v>0</v>
      </c>
      <c r="PWN62" s="754">
        <f t="shared" si="180"/>
        <v>0</v>
      </c>
      <c r="PWO62" s="754">
        <f t="shared" si="180"/>
        <v>0</v>
      </c>
      <c r="PWP62" s="754">
        <f t="shared" si="180"/>
        <v>0</v>
      </c>
      <c r="PWQ62" s="754">
        <f t="shared" si="180"/>
        <v>0</v>
      </c>
      <c r="PWR62" s="754">
        <f t="shared" si="180"/>
        <v>0</v>
      </c>
      <c r="PWS62" s="754">
        <f t="shared" si="180"/>
        <v>0</v>
      </c>
      <c r="PWT62" s="754">
        <f t="shared" si="180"/>
        <v>0</v>
      </c>
      <c r="PWU62" s="754">
        <f t="shared" si="180"/>
        <v>0</v>
      </c>
      <c r="PWV62" s="754">
        <f t="shared" si="180"/>
        <v>0</v>
      </c>
      <c r="PWW62" s="754">
        <f t="shared" si="180"/>
        <v>0</v>
      </c>
      <c r="PWX62" s="754">
        <f t="shared" si="180"/>
        <v>0</v>
      </c>
      <c r="PWY62" s="754">
        <f t="shared" si="180"/>
        <v>0</v>
      </c>
      <c r="PWZ62" s="754">
        <f t="shared" si="180"/>
        <v>0</v>
      </c>
      <c r="PXA62" s="754">
        <f t="shared" si="180"/>
        <v>0</v>
      </c>
      <c r="PXB62" s="754">
        <f t="shared" si="180"/>
        <v>0</v>
      </c>
      <c r="PXC62" s="754">
        <f t="shared" si="180"/>
        <v>0</v>
      </c>
      <c r="PXD62" s="754">
        <f t="shared" si="180"/>
        <v>0</v>
      </c>
      <c r="PXE62" s="754">
        <f t="shared" si="180"/>
        <v>0</v>
      </c>
      <c r="PXF62" s="754">
        <f t="shared" si="180"/>
        <v>0</v>
      </c>
      <c r="PXG62" s="754">
        <f t="shared" si="180"/>
        <v>0</v>
      </c>
      <c r="PXH62" s="754">
        <f t="shared" si="180"/>
        <v>0</v>
      </c>
      <c r="PXI62" s="754">
        <f t="shared" si="180"/>
        <v>0</v>
      </c>
      <c r="PXJ62" s="754">
        <f t="shared" si="180"/>
        <v>0</v>
      </c>
      <c r="PXK62" s="754">
        <f t="shared" si="180"/>
        <v>0</v>
      </c>
      <c r="PXL62" s="754">
        <f t="shared" si="180"/>
        <v>0</v>
      </c>
      <c r="PXM62" s="754">
        <f t="shared" si="180"/>
        <v>0</v>
      </c>
      <c r="PXN62" s="754">
        <f t="shared" si="180"/>
        <v>0</v>
      </c>
      <c r="PXO62" s="754">
        <f t="shared" si="180"/>
        <v>0</v>
      </c>
      <c r="PXP62" s="754">
        <f t="shared" si="180"/>
        <v>0</v>
      </c>
      <c r="PXQ62" s="754">
        <f t="shared" si="180"/>
        <v>0</v>
      </c>
      <c r="PXR62" s="754">
        <f t="shared" si="180"/>
        <v>0</v>
      </c>
      <c r="PXS62" s="754">
        <f t="shared" si="180"/>
        <v>0</v>
      </c>
      <c r="PXT62" s="754">
        <f t="shared" si="180"/>
        <v>0</v>
      </c>
      <c r="PXU62" s="754">
        <f t="shared" si="180"/>
        <v>0</v>
      </c>
      <c r="PXV62" s="754">
        <f t="shared" si="180"/>
        <v>0</v>
      </c>
      <c r="PXW62" s="754">
        <f t="shared" si="180"/>
        <v>0</v>
      </c>
      <c r="PXX62" s="754">
        <f t="shared" si="180"/>
        <v>0</v>
      </c>
      <c r="PXY62" s="754">
        <f t="shared" si="180"/>
        <v>0</v>
      </c>
      <c r="PXZ62" s="754">
        <f t="shared" si="180"/>
        <v>0</v>
      </c>
      <c r="PYA62" s="754">
        <f t="shared" si="180"/>
        <v>0</v>
      </c>
      <c r="PYB62" s="754">
        <f t="shared" si="180"/>
        <v>0</v>
      </c>
      <c r="PYC62" s="754">
        <f t="shared" si="180"/>
        <v>0</v>
      </c>
      <c r="PYD62" s="754">
        <f t="shared" si="180"/>
        <v>0</v>
      </c>
      <c r="PYE62" s="754">
        <f t="shared" si="180"/>
        <v>0</v>
      </c>
      <c r="PYF62" s="754">
        <f t="shared" si="180"/>
        <v>0</v>
      </c>
      <c r="PYG62" s="754">
        <f t="shared" si="180"/>
        <v>0</v>
      </c>
      <c r="PYH62" s="754">
        <f t="shared" si="180"/>
        <v>0</v>
      </c>
      <c r="PYI62" s="754">
        <f t="shared" si="180"/>
        <v>0</v>
      </c>
      <c r="PYJ62" s="754">
        <f t="shared" ref="PYJ62:QAU62" si="181">PYJ60*$C$62</f>
        <v>0</v>
      </c>
      <c r="PYK62" s="754">
        <f t="shared" si="181"/>
        <v>0</v>
      </c>
      <c r="PYL62" s="754">
        <f t="shared" si="181"/>
        <v>0</v>
      </c>
      <c r="PYM62" s="754">
        <f t="shared" si="181"/>
        <v>0</v>
      </c>
      <c r="PYN62" s="754">
        <f t="shared" si="181"/>
        <v>0</v>
      </c>
      <c r="PYO62" s="754">
        <f t="shared" si="181"/>
        <v>0</v>
      </c>
      <c r="PYP62" s="754">
        <f t="shared" si="181"/>
        <v>0</v>
      </c>
      <c r="PYQ62" s="754">
        <f t="shared" si="181"/>
        <v>0</v>
      </c>
      <c r="PYR62" s="754">
        <f t="shared" si="181"/>
        <v>0</v>
      </c>
      <c r="PYS62" s="754">
        <f t="shared" si="181"/>
        <v>0</v>
      </c>
      <c r="PYT62" s="754">
        <f t="shared" si="181"/>
        <v>0</v>
      </c>
      <c r="PYU62" s="754">
        <f t="shared" si="181"/>
        <v>0</v>
      </c>
      <c r="PYV62" s="754">
        <f t="shared" si="181"/>
        <v>0</v>
      </c>
      <c r="PYW62" s="754">
        <f t="shared" si="181"/>
        <v>0</v>
      </c>
      <c r="PYX62" s="754">
        <f t="shared" si="181"/>
        <v>0</v>
      </c>
      <c r="PYY62" s="754">
        <f t="shared" si="181"/>
        <v>0</v>
      </c>
      <c r="PYZ62" s="754">
        <f t="shared" si="181"/>
        <v>0</v>
      </c>
      <c r="PZA62" s="754">
        <f t="shared" si="181"/>
        <v>0</v>
      </c>
      <c r="PZB62" s="754">
        <f t="shared" si="181"/>
        <v>0</v>
      </c>
      <c r="PZC62" s="754">
        <f t="shared" si="181"/>
        <v>0</v>
      </c>
      <c r="PZD62" s="754">
        <f t="shared" si="181"/>
        <v>0</v>
      </c>
      <c r="PZE62" s="754">
        <f t="shared" si="181"/>
        <v>0</v>
      </c>
      <c r="PZF62" s="754">
        <f t="shared" si="181"/>
        <v>0</v>
      </c>
      <c r="PZG62" s="754">
        <f t="shared" si="181"/>
        <v>0</v>
      </c>
      <c r="PZH62" s="754">
        <f t="shared" si="181"/>
        <v>0</v>
      </c>
      <c r="PZI62" s="754">
        <f t="shared" si="181"/>
        <v>0</v>
      </c>
      <c r="PZJ62" s="754">
        <f t="shared" si="181"/>
        <v>0</v>
      </c>
      <c r="PZK62" s="754">
        <f t="shared" si="181"/>
        <v>0</v>
      </c>
      <c r="PZL62" s="754">
        <f t="shared" si="181"/>
        <v>0</v>
      </c>
      <c r="PZM62" s="754">
        <f t="shared" si="181"/>
        <v>0</v>
      </c>
      <c r="PZN62" s="754">
        <f t="shared" si="181"/>
        <v>0</v>
      </c>
      <c r="PZO62" s="754">
        <f t="shared" si="181"/>
        <v>0</v>
      </c>
      <c r="PZP62" s="754">
        <f t="shared" si="181"/>
        <v>0</v>
      </c>
      <c r="PZQ62" s="754">
        <f t="shared" si="181"/>
        <v>0</v>
      </c>
      <c r="PZR62" s="754">
        <f t="shared" si="181"/>
        <v>0</v>
      </c>
      <c r="PZS62" s="754">
        <f t="shared" si="181"/>
        <v>0</v>
      </c>
      <c r="PZT62" s="754">
        <f t="shared" si="181"/>
        <v>0</v>
      </c>
      <c r="PZU62" s="754">
        <f t="shared" si="181"/>
        <v>0</v>
      </c>
      <c r="PZV62" s="754">
        <f t="shared" si="181"/>
        <v>0</v>
      </c>
      <c r="PZW62" s="754">
        <f t="shared" si="181"/>
        <v>0</v>
      </c>
      <c r="PZX62" s="754">
        <f t="shared" si="181"/>
        <v>0</v>
      </c>
      <c r="PZY62" s="754">
        <f t="shared" si="181"/>
        <v>0</v>
      </c>
      <c r="PZZ62" s="754">
        <f t="shared" si="181"/>
        <v>0</v>
      </c>
      <c r="QAA62" s="754">
        <f t="shared" si="181"/>
        <v>0</v>
      </c>
      <c r="QAB62" s="754">
        <f t="shared" si="181"/>
        <v>0</v>
      </c>
      <c r="QAC62" s="754">
        <f t="shared" si="181"/>
        <v>0</v>
      </c>
      <c r="QAD62" s="754">
        <f t="shared" si="181"/>
        <v>0</v>
      </c>
      <c r="QAE62" s="754">
        <f t="shared" si="181"/>
        <v>0</v>
      </c>
      <c r="QAF62" s="754">
        <f t="shared" si="181"/>
        <v>0</v>
      </c>
      <c r="QAG62" s="754">
        <f t="shared" si="181"/>
        <v>0</v>
      </c>
      <c r="QAH62" s="754">
        <f t="shared" si="181"/>
        <v>0</v>
      </c>
      <c r="QAI62" s="754">
        <f t="shared" si="181"/>
        <v>0</v>
      </c>
      <c r="QAJ62" s="754">
        <f t="shared" si="181"/>
        <v>0</v>
      </c>
      <c r="QAK62" s="754">
        <f t="shared" si="181"/>
        <v>0</v>
      </c>
      <c r="QAL62" s="754">
        <f t="shared" si="181"/>
        <v>0</v>
      </c>
      <c r="QAM62" s="754">
        <f t="shared" si="181"/>
        <v>0</v>
      </c>
      <c r="QAN62" s="754">
        <f t="shared" si="181"/>
        <v>0</v>
      </c>
      <c r="QAO62" s="754">
        <f t="shared" si="181"/>
        <v>0</v>
      </c>
      <c r="QAP62" s="754">
        <f t="shared" si="181"/>
        <v>0</v>
      </c>
      <c r="QAQ62" s="754">
        <f t="shared" si="181"/>
        <v>0</v>
      </c>
      <c r="QAR62" s="754">
        <f t="shared" si="181"/>
        <v>0</v>
      </c>
      <c r="QAS62" s="754">
        <f t="shared" si="181"/>
        <v>0</v>
      </c>
      <c r="QAT62" s="754">
        <f t="shared" si="181"/>
        <v>0</v>
      </c>
      <c r="QAU62" s="754">
        <f t="shared" si="181"/>
        <v>0</v>
      </c>
      <c r="QAV62" s="754">
        <f t="shared" ref="QAV62:QDG62" si="182">QAV60*$C$62</f>
        <v>0</v>
      </c>
      <c r="QAW62" s="754">
        <f t="shared" si="182"/>
        <v>0</v>
      </c>
      <c r="QAX62" s="754">
        <f t="shared" si="182"/>
        <v>0</v>
      </c>
      <c r="QAY62" s="754">
        <f t="shared" si="182"/>
        <v>0</v>
      </c>
      <c r="QAZ62" s="754">
        <f t="shared" si="182"/>
        <v>0</v>
      </c>
      <c r="QBA62" s="754">
        <f t="shared" si="182"/>
        <v>0</v>
      </c>
      <c r="QBB62" s="754">
        <f t="shared" si="182"/>
        <v>0</v>
      </c>
      <c r="QBC62" s="754">
        <f t="shared" si="182"/>
        <v>0</v>
      </c>
      <c r="QBD62" s="754">
        <f t="shared" si="182"/>
        <v>0</v>
      </c>
      <c r="QBE62" s="754">
        <f t="shared" si="182"/>
        <v>0</v>
      </c>
      <c r="QBF62" s="754">
        <f t="shared" si="182"/>
        <v>0</v>
      </c>
      <c r="QBG62" s="754">
        <f t="shared" si="182"/>
        <v>0</v>
      </c>
      <c r="QBH62" s="754">
        <f t="shared" si="182"/>
        <v>0</v>
      </c>
      <c r="QBI62" s="754">
        <f t="shared" si="182"/>
        <v>0</v>
      </c>
      <c r="QBJ62" s="754">
        <f t="shared" si="182"/>
        <v>0</v>
      </c>
      <c r="QBK62" s="754">
        <f t="shared" si="182"/>
        <v>0</v>
      </c>
      <c r="QBL62" s="754">
        <f t="shared" si="182"/>
        <v>0</v>
      </c>
      <c r="QBM62" s="754">
        <f t="shared" si="182"/>
        <v>0</v>
      </c>
      <c r="QBN62" s="754">
        <f t="shared" si="182"/>
        <v>0</v>
      </c>
      <c r="QBO62" s="754">
        <f t="shared" si="182"/>
        <v>0</v>
      </c>
      <c r="QBP62" s="754">
        <f t="shared" si="182"/>
        <v>0</v>
      </c>
      <c r="QBQ62" s="754">
        <f t="shared" si="182"/>
        <v>0</v>
      </c>
      <c r="QBR62" s="754">
        <f t="shared" si="182"/>
        <v>0</v>
      </c>
      <c r="QBS62" s="754">
        <f t="shared" si="182"/>
        <v>0</v>
      </c>
      <c r="QBT62" s="754">
        <f t="shared" si="182"/>
        <v>0</v>
      </c>
      <c r="QBU62" s="754">
        <f t="shared" si="182"/>
        <v>0</v>
      </c>
      <c r="QBV62" s="754">
        <f t="shared" si="182"/>
        <v>0</v>
      </c>
      <c r="QBW62" s="754">
        <f t="shared" si="182"/>
        <v>0</v>
      </c>
      <c r="QBX62" s="754">
        <f t="shared" si="182"/>
        <v>0</v>
      </c>
      <c r="QBY62" s="754">
        <f t="shared" si="182"/>
        <v>0</v>
      </c>
      <c r="QBZ62" s="754">
        <f t="shared" si="182"/>
        <v>0</v>
      </c>
      <c r="QCA62" s="754">
        <f t="shared" si="182"/>
        <v>0</v>
      </c>
      <c r="QCB62" s="754">
        <f t="shared" si="182"/>
        <v>0</v>
      </c>
      <c r="QCC62" s="754">
        <f t="shared" si="182"/>
        <v>0</v>
      </c>
      <c r="QCD62" s="754">
        <f t="shared" si="182"/>
        <v>0</v>
      </c>
      <c r="QCE62" s="754">
        <f t="shared" si="182"/>
        <v>0</v>
      </c>
      <c r="QCF62" s="754">
        <f t="shared" si="182"/>
        <v>0</v>
      </c>
      <c r="QCG62" s="754">
        <f t="shared" si="182"/>
        <v>0</v>
      </c>
      <c r="QCH62" s="754">
        <f t="shared" si="182"/>
        <v>0</v>
      </c>
      <c r="QCI62" s="754">
        <f t="shared" si="182"/>
        <v>0</v>
      </c>
      <c r="QCJ62" s="754">
        <f t="shared" si="182"/>
        <v>0</v>
      </c>
      <c r="QCK62" s="754">
        <f t="shared" si="182"/>
        <v>0</v>
      </c>
      <c r="QCL62" s="754">
        <f t="shared" si="182"/>
        <v>0</v>
      </c>
      <c r="QCM62" s="754">
        <f t="shared" si="182"/>
        <v>0</v>
      </c>
      <c r="QCN62" s="754">
        <f t="shared" si="182"/>
        <v>0</v>
      </c>
      <c r="QCO62" s="754">
        <f t="shared" si="182"/>
        <v>0</v>
      </c>
      <c r="QCP62" s="754">
        <f t="shared" si="182"/>
        <v>0</v>
      </c>
      <c r="QCQ62" s="754">
        <f t="shared" si="182"/>
        <v>0</v>
      </c>
      <c r="QCR62" s="754">
        <f t="shared" si="182"/>
        <v>0</v>
      </c>
      <c r="QCS62" s="754">
        <f t="shared" si="182"/>
        <v>0</v>
      </c>
      <c r="QCT62" s="754">
        <f t="shared" si="182"/>
        <v>0</v>
      </c>
      <c r="QCU62" s="754">
        <f t="shared" si="182"/>
        <v>0</v>
      </c>
      <c r="QCV62" s="754">
        <f t="shared" si="182"/>
        <v>0</v>
      </c>
      <c r="QCW62" s="754">
        <f t="shared" si="182"/>
        <v>0</v>
      </c>
      <c r="QCX62" s="754">
        <f t="shared" si="182"/>
        <v>0</v>
      </c>
      <c r="QCY62" s="754">
        <f t="shared" si="182"/>
        <v>0</v>
      </c>
      <c r="QCZ62" s="754">
        <f t="shared" si="182"/>
        <v>0</v>
      </c>
      <c r="QDA62" s="754">
        <f t="shared" si="182"/>
        <v>0</v>
      </c>
      <c r="QDB62" s="754">
        <f t="shared" si="182"/>
        <v>0</v>
      </c>
      <c r="QDC62" s="754">
        <f t="shared" si="182"/>
        <v>0</v>
      </c>
      <c r="QDD62" s="754">
        <f t="shared" si="182"/>
        <v>0</v>
      </c>
      <c r="QDE62" s="754">
        <f t="shared" si="182"/>
        <v>0</v>
      </c>
      <c r="QDF62" s="754">
        <f t="shared" si="182"/>
        <v>0</v>
      </c>
      <c r="QDG62" s="754">
        <f t="shared" si="182"/>
        <v>0</v>
      </c>
      <c r="QDH62" s="754">
        <f t="shared" ref="QDH62:QFS62" si="183">QDH60*$C$62</f>
        <v>0</v>
      </c>
      <c r="QDI62" s="754">
        <f t="shared" si="183"/>
        <v>0</v>
      </c>
      <c r="QDJ62" s="754">
        <f t="shared" si="183"/>
        <v>0</v>
      </c>
      <c r="QDK62" s="754">
        <f t="shared" si="183"/>
        <v>0</v>
      </c>
      <c r="QDL62" s="754">
        <f t="shared" si="183"/>
        <v>0</v>
      </c>
      <c r="QDM62" s="754">
        <f t="shared" si="183"/>
        <v>0</v>
      </c>
      <c r="QDN62" s="754">
        <f t="shared" si="183"/>
        <v>0</v>
      </c>
      <c r="QDO62" s="754">
        <f t="shared" si="183"/>
        <v>0</v>
      </c>
      <c r="QDP62" s="754">
        <f t="shared" si="183"/>
        <v>0</v>
      </c>
      <c r="QDQ62" s="754">
        <f t="shared" si="183"/>
        <v>0</v>
      </c>
      <c r="QDR62" s="754">
        <f t="shared" si="183"/>
        <v>0</v>
      </c>
      <c r="QDS62" s="754">
        <f t="shared" si="183"/>
        <v>0</v>
      </c>
      <c r="QDT62" s="754">
        <f t="shared" si="183"/>
        <v>0</v>
      </c>
      <c r="QDU62" s="754">
        <f t="shared" si="183"/>
        <v>0</v>
      </c>
      <c r="QDV62" s="754">
        <f t="shared" si="183"/>
        <v>0</v>
      </c>
      <c r="QDW62" s="754">
        <f t="shared" si="183"/>
        <v>0</v>
      </c>
      <c r="QDX62" s="754">
        <f t="shared" si="183"/>
        <v>0</v>
      </c>
      <c r="QDY62" s="754">
        <f t="shared" si="183"/>
        <v>0</v>
      </c>
      <c r="QDZ62" s="754">
        <f t="shared" si="183"/>
        <v>0</v>
      </c>
      <c r="QEA62" s="754">
        <f t="shared" si="183"/>
        <v>0</v>
      </c>
      <c r="QEB62" s="754">
        <f t="shared" si="183"/>
        <v>0</v>
      </c>
      <c r="QEC62" s="754">
        <f t="shared" si="183"/>
        <v>0</v>
      </c>
      <c r="QED62" s="754">
        <f t="shared" si="183"/>
        <v>0</v>
      </c>
      <c r="QEE62" s="754">
        <f t="shared" si="183"/>
        <v>0</v>
      </c>
      <c r="QEF62" s="754">
        <f t="shared" si="183"/>
        <v>0</v>
      </c>
      <c r="QEG62" s="754">
        <f t="shared" si="183"/>
        <v>0</v>
      </c>
      <c r="QEH62" s="754">
        <f t="shared" si="183"/>
        <v>0</v>
      </c>
      <c r="QEI62" s="754">
        <f t="shared" si="183"/>
        <v>0</v>
      </c>
      <c r="QEJ62" s="754">
        <f t="shared" si="183"/>
        <v>0</v>
      </c>
      <c r="QEK62" s="754">
        <f t="shared" si="183"/>
        <v>0</v>
      </c>
      <c r="QEL62" s="754">
        <f t="shared" si="183"/>
        <v>0</v>
      </c>
      <c r="QEM62" s="754">
        <f t="shared" si="183"/>
        <v>0</v>
      </c>
      <c r="QEN62" s="754">
        <f t="shared" si="183"/>
        <v>0</v>
      </c>
      <c r="QEO62" s="754">
        <f t="shared" si="183"/>
        <v>0</v>
      </c>
      <c r="QEP62" s="754">
        <f t="shared" si="183"/>
        <v>0</v>
      </c>
      <c r="QEQ62" s="754">
        <f t="shared" si="183"/>
        <v>0</v>
      </c>
      <c r="QER62" s="754">
        <f t="shared" si="183"/>
        <v>0</v>
      </c>
      <c r="QES62" s="754">
        <f t="shared" si="183"/>
        <v>0</v>
      </c>
      <c r="QET62" s="754">
        <f t="shared" si="183"/>
        <v>0</v>
      </c>
      <c r="QEU62" s="754">
        <f t="shared" si="183"/>
        <v>0</v>
      </c>
      <c r="QEV62" s="754">
        <f t="shared" si="183"/>
        <v>0</v>
      </c>
      <c r="QEW62" s="754">
        <f t="shared" si="183"/>
        <v>0</v>
      </c>
      <c r="QEX62" s="754">
        <f t="shared" si="183"/>
        <v>0</v>
      </c>
      <c r="QEY62" s="754">
        <f t="shared" si="183"/>
        <v>0</v>
      </c>
      <c r="QEZ62" s="754">
        <f t="shared" si="183"/>
        <v>0</v>
      </c>
      <c r="QFA62" s="754">
        <f t="shared" si="183"/>
        <v>0</v>
      </c>
      <c r="QFB62" s="754">
        <f t="shared" si="183"/>
        <v>0</v>
      </c>
      <c r="QFC62" s="754">
        <f t="shared" si="183"/>
        <v>0</v>
      </c>
      <c r="QFD62" s="754">
        <f t="shared" si="183"/>
        <v>0</v>
      </c>
      <c r="QFE62" s="754">
        <f t="shared" si="183"/>
        <v>0</v>
      </c>
      <c r="QFF62" s="754">
        <f t="shared" si="183"/>
        <v>0</v>
      </c>
      <c r="QFG62" s="754">
        <f t="shared" si="183"/>
        <v>0</v>
      </c>
      <c r="QFH62" s="754">
        <f t="shared" si="183"/>
        <v>0</v>
      </c>
      <c r="QFI62" s="754">
        <f t="shared" si="183"/>
        <v>0</v>
      </c>
      <c r="QFJ62" s="754">
        <f t="shared" si="183"/>
        <v>0</v>
      </c>
      <c r="QFK62" s="754">
        <f t="shared" si="183"/>
        <v>0</v>
      </c>
      <c r="QFL62" s="754">
        <f t="shared" si="183"/>
        <v>0</v>
      </c>
      <c r="QFM62" s="754">
        <f t="shared" si="183"/>
        <v>0</v>
      </c>
      <c r="QFN62" s="754">
        <f t="shared" si="183"/>
        <v>0</v>
      </c>
      <c r="QFO62" s="754">
        <f t="shared" si="183"/>
        <v>0</v>
      </c>
      <c r="QFP62" s="754">
        <f t="shared" si="183"/>
        <v>0</v>
      </c>
      <c r="QFQ62" s="754">
        <f t="shared" si="183"/>
        <v>0</v>
      </c>
      <c r="QFR62" s="754">
        <f t="shared" si="183"/>
        <v>0</v>
      </c>
      <c r="QFS62" s="754">
        <f t="shared" si="183"/>
        <v>0</v>
      </c>
      <c r="QFT62" s="754">
        <f t="shared" ref="QFT62:QIE62" si="184">QFT60*$C$62</f>
        <v>0</v>
      </c>
      <c r="QFU62" s="754">
        <f t="shared" si="184"/>
        <v>0</v>
      </c>
      <c r="QFV62" s="754">
        <f t="shared" si="184"/>
        <v>0</v>
      </c>
      <c r="QFW62" s="754">
        <f t="shared" si="184"/>
        <v>0</v>
      </c>
      <c r="QFX62" s="754">
        <f t="shared" si="184"/>
        <v>0</v>
      </c>
      <c r="QFY62" s="754">
        <f t="shared" si="184"/>
        <v>0</v>
      </c>
      <c r="QFZ62" s="754">
        <f t="shared" si="184"/>
        <v>0</v>
      </c>
      <c r="QGA62" s="754">
        <f t="shared" si="184"/>
        <v>0</v>
      </c>
      <c r="QGB62" s="754">
        <f t="shared" si="184"/>
        <v>0</v>
      </c>
      <c r="QGC62" s="754">
        <f t="shared" si="184"/>
        <v>0</v>
      </c>
      <c r="QGD62" s="754">
        <f t="shared" si="184"/>
        <v>0</v>
      </c>
      <c r="QGE62" s="754">
        <f t="shared" si="184"/>
        <v>0</v>
      </c>
      <c r="QGF62" s="754">
        <f t="shared" si="184"/>
        <v>0</v>
      </c>
      <c r="QGG62" s="754">
        <f t="shared" si="184"/>
        <v>0</v>
      </c>
      <c r="QGH62" s="754">
        <f t="shared" si="184"/>
        <v>0</v>
      </c>
      <c r="QGI62" s="754">
        <f t="shared" si="184"/>
        <v>0</v>
      </c>
      <c r="QGJ62" s="754">
        <f t="shared" si="184"/>
        <v>0</v>
      </c>
      <c r="QGK62" s="754">
        <f t="shared" si="184"/>
        <v>0</v>
      </c>
      <c r="QGL62" s="754">
        <f t="shared" si="184"/>
        <v>0</v>
      </c>
      <c r="QGM62" s="754">
        <f t="shared" si="184"/>
        <v>0</v>
      </c>
      <c r="QGN62" s="754">
        <f t="shared" si="184"/>
        <v>0</v>
      </c>
      <c r="QGO62" s="754">
        <f t="shared" si="184"/>
        <v>0</v>
      </c>
      <c r="QGP62" s="754">
        <f t="shared" si="184"/>
        <v>0</v>
      </c>
      <c r="QGQ62" s="754">
        <f t="shared" si="184"/>
        <v>0</v>
      </c>
      <c r="QGR62" s="754">
        <f t="shared" si="184"/>
        <v>0</v>
      </c>
      <c r="QGS62" s="754">
        <f t="shared" si="184"/>
        <v>0</v>
      </c>
      <c r="QGT62" s="754">
        <f t="shared" si="184"/>
        <v>0</v>
      </c>
      <c r="QGU62" s="754">
        <f t="shared" si="184"/>
        <v>0</v>
      </c>
      <c r="QGV62" s="754">
        <f t="shared" si="184"/>
        <v>0</v>
      </c>
      <c r="QGW62" s="754">
        <f t="shared" si="184"/>
        <v>0</v>
      </c>
      <c r="QGX62" s="754">
        <f t="shared" si="184"/>
        <v>0</v>
      </c>
      <c r="QGY62" s="754">
        <f t="shared" si="184"/>
        <v>0</v>
      </c>
      <c r="QGZ62" s="754">
        <f t="shared" si="184"/>
        <v>0</v>
      </c>
      <c r="QHA62" s="754">
        <f t="shared" si="184"/>
        <v>0</v>
      </c>
      <c r="QHB62" s="754">
        <f t="shared" si="184"/>
        <v>0</v>
      </c>
      <c r="QHC62" s="754">
        <f t="shared" si="184"/>
        <v>0</v>
      </c>
      <c r="QHD62" s="754">
        <f t="shared" si="184"/>
        <v>0</v>
      </c>
      <c r="QHE62" s="754">
        <f t="shared" si="184"/>
        <v>0</v>
      </c>
      <c r="QHF62" s="754">
        <f t="shared" si="184"/>
        <v>0</v>
      </c>
      <c r="QHG62" s="754">
        <f t="shared" si="184"/>
        <v>0</v>
      </c>
      <c r="QHH62" s="754">
        <f t="shared" si="184"/>
        <v>0</v>
      </c>
      <c r="QHI62" s="754">
        <f t="shared" si="184"/>
        <v>0</v>
      </c>
      <c r="QHJ62" s="754">
        <f t="shared" si="184"/>
        <v>0</v>
      </c>
      <c r="QHK62" s="754">
        <f t="shared" si="184"/>
        <v>0</v>
      </c>
      <c r="QHL62" s="754">
        <f t="shared" si="184"/>
        <v>0</v>
      </c>
      <c r="QHM62" s="754">
        <f t="shared" si="184"/>
        <v>0</v>
      </c>
      <c r="QHN62" s="754">
        <f t="shared" si="184"/>
        <v>0</v>
      </c>
      <c r="QHO62" s="754">
        <f t="shared" si="184"/>
        <v>0</v>
      </c>
      <c r="QHP62" s="754">
        <f t="shared" si="184"/>
        <v>0</v>
      </c>
      <c r="QHQ62" s="754">
        <f t="shared" si="184"/>
        <v>0</v>
      </c>
      <c r="QHR62" s="754">
        <f t="shared" si="184"/>
        <v>0</v>
      </c>
      <c r="QHS62" s="754">
        <f t="shared" si="184"/>
        <v>0</v>
      </c>
      <c r="QHT62" s="754">
        <f t="shared" si="184"/>
        <v>0</v>
      </c>
      <c r="QHU62" s="754">
        <f t="shared" si="184"/>
        <v>0</v>
      </c>
      <c r="QHV62" s="754">
        <f t="shared" si="184"/>
        <v>0</v>
      </c>
      <c r="QHW62" s="754">
        <f t="shared" si="184"/>
        <v>0</v>
      </c>
      <c r="QHX62" s="754">
        <f t="shared" si="184"/>
        <v>0</v>
      </c>
      <c r="QHY62" s="754">
        <f t="shared" si="184"/>
        <v>0</v>
      </c>
      <c r="QHZ62" s="754">
        <f t="shared" si="184"/>
        <v>0</v>
      </c>
      <c r="QIA62" s="754">
        <f t="shared" si="184"/>
        <v>0</v>
      </c>
      <c r="QIB62" s="754">
        <f t="shared" si="184"/>
        <v>0</v>
      </c>
      <c r="QIC62" s="754">
        <f t="shared" si="184"/>
        <v>0</v>
      </c>
      <c r="QID62" s="754">
        <f t="shared" si="184"/>
        <v>0</v>
      </c>
      <c r="QIE62" s="754">
        <f t="shared" si="184"/>
        <v>0</v>
      </c>
      <c r="QIF62" s="754">
        <f t="shared" ref="QIF62:QKQ62" si="185">QIF60*$C$62</f>
        <v>0</v>
      </c>
      <c r="QIG62" s="754">
        <f t="shared" si="185"/>
        <v>0</v>
      </c>
      <c r="QIH62" s="754">
        <f t="shared" si="185"/>
        <v>0</v>
      </c>
      <c r="QII62" s="754">
        <f t="shared" si="185"/>
        <v>0</v>
      </c>
      <c r="QIJ62" s="754">
        <f t="shared" si="185"/>
        <v>0</v>
      </c>
      <c r="QIK62" s="754">
        <f t="shared" si="185"/>
        <v>0</v>
      </c>
      <c r="QIL62" s="754">
        <f t="shared" si="185"/>
        <v>0</v>
      </c>
      <c r="QIM62" s="754">
        <f t="shared" si="185"/>
        <v>0</v>
      </c>
      <c r="QIN62" s="754">
        <f t="shared" si="185"/>
        <v>0</v>
      </c>
      <c r="QIO62" s="754">
        <f t="shared" si="185"/>
        <v>0</v>
      </c>
      <c r="QIP62" s="754">
        <f t="shared" si="185"/>
        <v>0</v>
      </c>
      <c r="QIQ62" s="754">
        <f t="shared" si="185"/>
        <v>0</v>
      </c>
      <c r="QIR62" s="754">
        <f t="shared" si="185"/>
        <v>0</v>
      </c>
      <c r="QIS62" s="754">
        <f t="shared" si="185"/>
        <v>0</v>
      </c>
      <c r="QIT62" s="754">
        <f t="shared" si="185"/>
        <v>0</v>
      </c>
      <c r="QIU62" s="754">
        <f t="shared" si="185"/>
        <v>0</v>
      </c>
      <c r="QIV62" s="754">
        <f t="shared" si="185"/>
        <v>0</v>
      </c>
      <c r="QIW62" s="754">
        <f t="shared" si="185"/>
        <v>0</v>
      </c>
      <c r="QIX62" s="754">
        <f t="shared" si="185"/>
        <v>0</v>
      </c>
      <c r="QIY62" s="754">
        <f t="shared" si="185"/>
        <v>0</v>
      </c>
      <c r="QIZ62" s="754">
        <f t="shared" si="185"/>
        <v>0</v>
      </c>
      <c r="QJA62" s="754">
        <f t="shared" si="185"/>
        <v>0</v>
      </c>
      <c r="QJB62" s="754">
        <f t="shared" si="185"/>
        <v>0</v>
      </c>
      <c r="QJC62" s="754">
        <f t="shared" si="185"/>
        <v>0</v>
      </c>
      <c r="QJD62" s="754">
        <f t="shared" si="185"/>
        <v>0</v>
      </c>
      <c r="QJE62" s="754">
        <f t="shared" si="185"/>
        <v>0</v>
      </c>
      <c r="QJF62" s="754">
        <f t="shared" si="185"/>
        <v>0</v>
      </c>
      <c r="QJG62" s="754">
        <f t="shared" si="185"/>
        <v>0</v>
      </c>
      <c r="QJH62" s="754">
        <f t="shared" si="185"/>
        <v>0</v>
      </c>
      <c r="QJI62" s="754">
        <f t="shared" si="185"/>
        <v>0</v>
      </c>
      <c r="QJJ62" s="754">
        <f t="shared" si="185"/>
        <v>0</v>
      </c>
      <c r="QJK62" s="754">
        <f t="shared" si="185"/>
        <v>0</v>
      </c>
      <c r="QJL62" s="754">
        <f t="shared" si="185"/>
        <v>0</v>
      </c>
      <c r="QJM62" s="754">
        <f t="shared" si="185"/>
        <v>0</v>
      </c>
      <c r="QJN62" s="754">
        <f t="shared" si="185"/>
        <v>0</v>
      </c>
      <c r="QJO62" s="754">
        <f t="shared" si="185"/>
        <v>0</v>
      </c>
      <c r="QJP62" s="754">
        <f t="shared" si="185"/>
        <v>0</v>
      </c>
      <c r="QJQ62" s="754">
        <f t="shared" si="185"/>
        <v>0</v>
      </c>
      <c r="QJR62" s="754">
        <f t="shared" si="185"/>
        <v>0</v>
      </c>
      <c r="QJS62" s="754">
        <f t="shared" si="185"/>
        <v>0</v>
      </c>
      <c r="QJT62" s="754">
        <f t="shared" si="185"/>
        <v>0</v>
      </c>
      <c r="QJU62" s="754">
        <f t="shared" si="185"/>
        <v>0</v>
      </c>
      <c r="QJV62" s="754">
        <f t="shared" si="185"/>
        <v>0</v>
      </c>
      <c r="QJW62" s="754">
        <f t="shared" si="185"/>
        <v>0</v>
      </c>
      <c r="QJX62" s="754">
        <f t="shared" si="185"/>
        <v>0</v>
      </c>
      <c r="QJY62" s="754">
        <f t="shared" si="185"/>
        <v>0</v>
      </c>
      <c r="QJZ62" s="754">
        <f t="shared" si="185"/>
        <v>0</v>
      </c>
      <c r="QKA62" s="754">
        <f t="shared" si="185"/>
        <v>0</v>
      </c>
      <c r="QKB62" s="754">
        <f t="shared" si="185"/>
        <v>0</v>
      </c>
      <c r="QKC62" s="754">
        <f t="shared" si="185"/>
        <v>0</v>
      </c>
      <c r="QKD62" s="754">
        <f t="shared" si="185"/>
        <v>0</v>
      </c>
      <c r="QKE62" s="754">
        <f t="shared" si="185"/>
        <v>0</v>
      </c>
      <c r="QKF62" s="754">
        <f t="shared" si="185"/>
        <v>0</v>
      </c>
      <c r="QKG62" s="754">
        <f t="shared" si="185"/>
        <v>0</v>
      </c>
      <c r="QKH62" s="754">
        <f t="shared" si="185"/>
        <v>0</v>
      </c>
      <c r="QKI62" s="754">
        <f t="shared" si="185"/>
        <v>0</v>
      </c>
      <c r="QKJ62" s="754">
        <f t="shared" si="185"/>
        <v>0</v>
      </c>
      <c r="QKK62" s="754">
        <f t="shared" si="185"/>
        <v>0</v>
      </c>
      <c r="QKL62" s="754">
        <f t="shared" si="185"/>
        <v>0</v>
      </c>
      <c r="QKM62" s="754">
        <f t="shared" si="185"/>
        <v>0</v>
      </c>
      <c r="QKN62" s="754">
        <f t="shared" si="185"/>
        <v>0</v>
      </c>
      <c r="QKO62" s="754">
        <f t="shared" si="185"/>
        <v>0</v>
      </c>
      <c r="QKP62" s="754">
        <f t="shared" si="185"/>
        <v>0</v>
      </c>
      <c r="QKQ62" s="754">
        <f t="shared" si="185"/>
        <v>0</v>
      </c>
      <c r="QKR62" s="754">
        <f t="shared" ref="QKR62:QNC62" si="186">QKR60*$C$62</f>
        <v>0</v>
      </c>
      <c r="QKS62" s="754">
        <f t="shared" si="186"/>
        <v>0</v>
      </c>
      <c r="QKT62" s="754">
        <f t="shared" si="186"/>
        <v>0</v>
      </c>
      <c r="QKU62" s="754">
        <f t="shared" si="186"/>
        <v>0</v>
      </c>
      <c r="QKV62" s="754">
        <f t="shared" si="186"/>
        <v>0</v>
      </c>
      <c r="QKW62" s="754">
        <f t="shared" si="186"/>
        <v>0</v>
      </c>
      <c r="QKX62" s="754">
        <f t="shared" si="186"/>
        <v>0</v>
      </c>
      <c r="QKY62" s="754">
        <f t="shared" si="186"/>
        <v>0</v>
      </c>
      <c r="QKZ62" s="754">
        <f t="shared" si="186"/>
        <v>0</v>
      </c>
      <c r="QLA62" s="754">
        <f t="shared" si="186"/>
        <v>0</v>
      </c>
      <c r="QLB62" s="754">
        <f t="shared" si="186"/>
        <v>0</v>
      </c>
      <c r="QLC62" s="754">
        <f t="shared" si="186"/>
        <v>0</v>
      </c>
      <c r="QLD62" s="754">
        <f t="shared" si="186"/>
        <v>0</v>
      </c>
      <c r="QLE62" s="754">
        <f t="shared" si="186"/>
        <v>0</v>
      </c>
      <c r="QLF62" s="754">
        <f t="shared" si="186"/>
        <v>0</v>
      </c>
      <c r="QLG62" s="754">
        <f t="shared" si="186"/>
        <v>0</v>
      </c>
      <c r="QLH62" s="754">
        <f t="shared" si="186"/>
        <v>0</v>
      </c>
      <c r="QLI62" s="754">
        <f t="shared" si="186"/>
        <v>0</v>
      </c>
      <c r="QLJ62" s="754">
        <f t="shared" si="186"/>
        <v>0</v>
      </c>
      <c r="QLK62" s="754">
        <f t="shared" si="186"/>
        <v>0</v>
      </c>
      <c r="QLL62" s="754">
        <f t="shared" si="186"/>
        <v>0</v>
      </c>
      <c r="QLM62" s="754">
        <f t="shared" si="186"/>
        <v>0</v>
      </c>
      <c r="QLN62" s="754">
        <f t="shared" si="186"/>
        <v>0</v>
      </c>
      <c r="QLO62" s="754">
        <f t="shared" si="186"/>
        <v>0</v>
      </c>
      <c r="QLP62" s="754">
        <f t="shared" si="186"/>
        <v>0</v>
      </c>
      <c r="QLQ62" s="754">
        <f t="shared" si="186"/>
        <v>0</v>
      </c>
      <c r="QLR62" s="754">
        <f t="shared" si="186"/>
        <v>0</v>
      </c>
      <c r="QLS62" s="754">
        <f t="shared" si="186"/>
        <v>0</v>
      </c>
      <c r="QLT62" s="754">
        <f t="shared" si="186"/>
        <v>0</v>
      </c>
      <c r="QLU62" s="754">
        <f t="shared" si="186"/>
        <v>0</v>
      </c>
      <c r="QLV62" s="754">
        <f t="shared" si="186"/>
        <v>0</v>
      </c>
      <c r="QLW62" s="754">
        <f t="shared" si="186"/>
        <v>0</v>
      </c>
      <c r="QLX62" s="754">
        <f t="shared" si="186"/>
        <v>0</v>
      </c>
      <c r="QLY62" s="754">
        <f t="shared" si="186"/>
        <v>0</v>
      </c>
      <c r="QLZ62" s="754">
        <f t="shared" si="186"/>
        <v>0</v>
      </c>
      <c r="QMA62" s="754">
        <f t="shared" si="186"/>
        <v>0</v>
      </c>
      <c r="QMB62" s="754">
        <f t="shared" si="186"/>
        <v>0</v>
      </c>
      <c r="QMC62" s="754">
        <f t="shared" si="186"/>
        <v>0</v>
      </c>
      <c r="QMD62" s="754">
        <f t="shared" si="186"/>
        <v>0</v>
      </c>
      <c r="QME62" s="754">
        <f t="shared" si="186"/>
        <v>0</v>
      </c>
      <c r="QMF62" s="754">
        <f t="shared" si="186"/>
        <v>0</v>
      </c>
      <c r="QMG62" s="754">
        <f t="shared" si="186"/>
        <v>0</v>
      </c>
      <c r="QMH62" s="754">
        <f t="shared" si="186"/>
        <v>0</v>
      </c>
      <c r="QMI62" s="754">
        <f t="shared" si="186"/>
        <v>0</v>
      </c>
      <c r="QMJ62" s="754">
        <f t="shared" si="186"/>
        <v>0</v>
      </c>
      <c r="QMK62" s="754">
        <f t="shared" si="186"/>
        <v>0</v>
      </c>
      <c r="QML62" s="754">
        <f t="shared" si="186"/>
        <v>0</v>
      </c>
      <c r="QMM62" s="754">
        <f t="shared" si="186"/>
        <v>0</v>
      </c>
      <c r="QMN62" s="754">
        <f t="shared" si="186"/>
        <v>0</v>
      </c>
      <c r="QMO62" s="754">
        <f t="shared" si="186"/>
        <v>0</v>
      </c>
      <c r="QMP62" s="754">
        <f t="shared" si="186"/>
        <v>0</v>
      </c>
      <c r="QMQ62" s="754">
        <f t="shared" si="186"/>
        <v>0</v>
      </c>
      <c r="QMR62" s="754">
        <f t="shared" si="186"/>
        <v>0</v>
      </c>
      <c r="QMS62" s="754">
        <f t="shared" si="186"/>
        <v>0</v>
      </c>
      <c r="QMT62" s="754">
        <f t="shared" si="186"/>
        <v>0</v>
      </c>
      <c r="QMU62" s="754">
        <f t="shared" si="186"/>
        <v>0</v>
      </c>
      <c r="QMV62" s="754">
        <f t="shared" si="186"/>
        <v>0</v>
      </c>
      <c r="QMW62" s="754">
        <f t="shared" si="186"/>
        <v>0</v>
      </c>
      <c r="QMX62" s="754">
        <f t="shared" si="186"/>
        <v>0</v>
      </c>
      <c r="QMY62" s="754">
        <f t="shared" si="186"/>
        <v>0</v>
      </c>
      <c r="QMZ62" s="754">
        <f t="shared" si="186"/>
        <v>0</v>
      </c>
      <c r="QNA62" s="754">
        <f t="shared" si="186"/>
        <v>0</v>
      </c>
      <c r="QNB62" s="754">
        <f t="shared" si="186"/>
        <v>0</v>
      </c>
      <c r="QNC62" s="754">
        <f t="shared" si="186"/>
        <v>0</v>
      </c>
      <c r="QND62" s="754">
        <f t="shared" ref="QND62:QPO62" si="187">QND60*$C$62</f>
        <v>0</v>
      </c>
      <c r="QNE62" s="754">
        <f t="shared" si="187"/>
        <v>0</v>
      </c>
      <c r="QNF62" s="754">
        <f t="shared" si="187"/>
        <v>0</v>
      </c>
      <c r="QNG62" s="754">
        <f t="shared" si="187"/>
        <v>0</v>
      </c>
      <c r="QNH62" s="754">
        <f t="shared" si="187"/>
        <v>0</v>
      </c>
      <c r="QNI62" s="754">
        <f t="shared" si="187"/>
        <v>0</v>
      </c>
      <c r="QNJ62" s="754">
        <f t="shared" si="187"/>
        <v>0</v>
      </c>
      <c r="QNK62" s="754">
        <f t="shared" si="187"/>
        <v>0</v>
      </c>
      <c r="QNL62" s="754">
        <f t="shared" si="187"/>
        <v>0</v>
      </c>
      <c r="QNM62" s="754">
        <f t="shared" si="187"/>
        <v>0</v>
      </c>
      <c r="QNN62" s="754">
        <f t="shared" si="187"/>
        <v>0</v>
      </c>
      <c r="QNO62" s="754">
        <f t="shared" si="187"/>
        <v>0</v>
      </c>
      <c r="QNP62" s="754">
        <f t="shared" si="187"/>
        <v>0</v>
      </c>
      <c r="QNQ62" s="754">
        <f t="shared" si="187"/>
        <v>0</v>
      </c>
      <c r="QNR62" s="754">
        <f t="shared" si="187"/>
        <v>0</v>
      </c>
      <c r="QNS62" s="754">
        <f t="shared" si="187"/>
        <v>0</v>
      </c>
      <c r="QNT62" s="754">
        <f t="shared" si="187"/>
        <v>0</v>
      </c>
      <c r="QNU62" s="754">
        <f t="shared" si="187"/>
        <v>0</v>
      </c>
      <c r="QNV62" s="754">
        <f t="shared" si="187"/>
        <v>0</v>
      </c>
      <c r="QNW62" s="754">
        <f t="shared" si="187"/>
        <v>0</v>
      </c>
      <c r="QNX62" s="754">
        <f t="shared" si="187"/>
        <v>0</v>
      </c>
      <c r="QNY62" s="754">
        <f t="shared" si="187"/>
        <v>0</v>
      </c>
      <c r="QNZ62" s="754">
        <f t="shared" si="187"/>
        <v>0</v>
      </c>
      <c r="QOA62" s="754">
        <f t="shared" si="187"/>
        <v>0</v>
      </c>
      <c r="QOB62" s="754">
        <f t="shared" si="187"/>
        <v>0</v>
      </c>
      <c r="QOC62" s="754">
        <f t="shared" si="187"/>
        <v>0</v>
      </c>
      <c r="QOD62" s="754">
        <f t="shared" si="187"/>
        <v>0</v>
      </c>
      <c r="QOE62" s="754">
        <f t="shared" si="187"/>
        <v>0</v>
      </c>
      <c r="QOF62" s="754">
        <f t="shared" si="187"/>
        <v>0</v>
      </c>
      <c r="QOG62" s="754">
        <f t="shared" si="187"/>
        <v>0</v>
      </c>
      <c r="QOH62" s="754">
        <f t="shared" si="187"/>
        <v>0</v>
      </c>
      <c r="QOI62" s="754">
        <f t="shared" si="187"/>
        <v>0</v>
      </c>
      <c r="QOJ62" s="754">
        <f t="shared" si="187"/>
        <v>0</v>
      </c>
      <c r="QOK62" s="754">
        <f t="shared" si="187"/>
        <v>0</v>
      </c>
      <c r="QOL62" s="754">
        <f t="shared" si="187"/>
        <v>0</v>
      </c>
      <c r="QOM62" s="754">
        <f t="shared" si="187"/>
        <v>0</v>
      </c>
      <c r="QON62" s="754">
        <f t="shared" si="187"/>
        <v>0</v>
      </c>
      <c r="QOO62" s="754">
        <f t="shared" si="187"/>
        <v>0</v>
      </c>
      <c r="QOP62" s="754">
        <f t="shared" si="187"/>
        <v>0</v>
      </c>
      <c r="QOQ62" s="754">
        <f t="shared" si="187"/>
        <v>0</v>
      </c>
      <c r="QOR62" s="754">
        <f t="shared" si="187"/>
        <v>0</v>
      </c>
      <c r="QOS62" s="754">
        <f t="shared" si="187"/>
        <v>0</v>
      </c>
      <c r="QOT62" s="754">
        <f t="shared" si="187"/>
        <v>0</v>
      </c>
      <c r="QOU62" s="754">
        <f t="shared" si="187"/>
        <v>0</v>
      </c>
      <c r="QOV62" s="754">
        <f t="shared" si="187"/>
        <v>0</v>
      </c>
      <c r="QOW62" s="754">
        <f t="shared" si="187"/>
        <v>0</v>
      </c>
      <c r="QOX62" s="754">
        <f t="shared" si="187"/>
        <v>0</v>
      </c>
      <c r="QOY62" s="754">
        <f t="shared" si="187"/>
        <v>0</v>
      </c>
      <c r="QOZ62" s="754">
        <f t="shared" si="187"/>
        <v>0</v>
      </c>
      <c r="QPA62" s="754">
        <f t="shared" si="187"/>
        <v>0</v>
      </c>
      <c r="QPB62" s="754">
        <f t="shared" si="187"/>
        <v>0</v>
      </c>
      <c r="QPC62" s="754">
        <f t="shared" si="187"/>
        <v>0</v>
      </c>
      <c r="QPD62" s="754">
        <f t="shared" si="187"/>
        <v>0</v>
      </c>
      <c r="QPE62" s="754">
        <f t="shared" si="187"/>
        <v>0</v>
      </c>
      <c r="QPF62" s="754">
        <f t="shared" si="187"/>
        <v>0</v>
      </c>
      <c r="QPG62" s="754">
        <f t="shared" si="187"/>
        <v>0</v>
      </c>
      <c r="QPH62" s="754">
        <f t="shared" si="187"/>
        <v>0</v>
      </c>
      <c r="QPI62" s="754">
        <f t="shared" si="187"/>
        <v>0</v>
      </c>
      <c r="QPJ62" s="754">
        <f t="shared" si="187"/>
        <v>0</v>
      </c>
      <c r="QPK62" s="754">
        <f t="shared" si="187"/>
        <v>0</v>
      </c>
      <c r="QPL62" s="754">
        <f t="shared" si="187"/>
        <v>0</v>
      </c>
      <c r="QPM62" s="754">
        <f t="shared" si="187"/>
        <v>0</v>
      </c>
      <c r="QPN62" s="754">
        <f t="shared" si="187"/>
        <v>0</v>
      </c>
      <c r="QPO62" s="754">
        <f t="shared" si="187"/>
        <v>0</v>
      </c>
      <c r="QPP62" s="754">
        <f t="shared" ref="QPP62:QSA62" si="188">QPP60*$C$62</f>
        <v>0</v>
      </c>
      <c r="QPQ62" s="754">
        <f t="shared" si="188"/>
        <v>0</v>
      </c>
      <c r="QPR62" s="754">
        <f t="shared" si="188"/>
        <v>0</v>
      </c>
      <c r="QPS62" s="754">
        <f t="shared" si="188"/>
        <v>0</v>
      </c>
      <c r="QPT62" s="754">
        <f t="shared" si="188"/>
        <v>0</v>
      </c>
      <c r="QPU62" s="754">
        <f t="shared" si="188"/>
        <v>0</v>
      </c>
      <c r="QPV62" s="754">
        <f t="shared" si="188"/>
        <v>0</v>
      </c>
      <c r="QPW62" s="754">
        <f t="shared" si="188"/>
        <v>0</v>
      </c>
      <c r="QPX62" s="754">
        <f t="shared" si="188"/>
        <v>0</v>
      </c>
      <c r="QPY62" s="754">
        <f t="shared" si="188"/>
        <v>0</v>
      </c>
      <c r="QPZ62" s="754">
        <f t="shared" si="188"/>
        <v>0</v>
      </c>
      <c r="QQA62" s="754">
        <f t="shared" si="188"/>
        <v>0</v>
      </c>
      <c r="QQB62" s="754">
        <f t="shared" si="188"/>
        <v>0</v>
      </c>
      <c r="QQC62" s="754">
        <f t="shared" si="188"/>
        <v>0</v>
      </c>
      <c r="QQD62" s="754">
        <f t="shared" si="188"/>
        <v>0</v>
      </c>
      <c r="QQE62" s="754">
        <f t="shared" si="188"/>
        <v>0</v>
      </c>
      <c r="QQF62" s="754">
        <f t="shared" si="188"/>
        <v>0</v>
      </c>
      <c r="QQG62" s="754">
        <f t="shared" si="188"/>
        <v>0</v>
      </c>
      <c r="QQH62" s="754">
        <f t="shared" si="188"/>
        <v>0</v>
      </c>
      <c r="QQI62" s="754">
        <f t="shared" si="188"/>
        <v>0</v>
      </c>
      <c r="QQJ62" s="754">
        <f t="shared" si="188"/>
        <v>0</v>
      </c>
      <c r="QQK62" s="754">
        <f t="shared" si="188"/>
        <v>0</v>
      </c>
      <c r="QQL62" s="754">
        <f t="shared" si="188"/>
        <v>0</v>
      </c>
      <c r="QQM62" s="754">
        <f t="shared" si="188"/>
        <v>0</v>
      </c>
      <c r="QQN62" s="754">
        <f t="shared" si="188"/>
        <v>0</v>
      </c>
      <c r="QQO62" s="754">
        <f t="shared" si="188"/>
        <v>0</v>
      </c>
      <c r="QQP62" s="754">
        <f t="shared" si="188"/>
        <v>0</v>
      </c>
      <c r="QQQ62" s="754">
        <f t="shared" si="188"/>
        <v>0</v>
      </c>
      <c r="QQR62" s="754">
        <f t="shared" si="188"/>
        <v>0</v>
      </c>
      <c r="QQS62" s="754">
        <f t="shared" si="188"/>
        <v>0</v>
      </c>
      <c r="QQT62" s="754">
        <f t="shared" si="188"/>
        <v>0</v>
      </c>
      <c r="QQU62" s="754">
        <f t="shared" si="188"/>
        <v>0</v>
      </c>
      <c r="QQV62" s="754">
        <f t="shared" si="188"/>
        <v>0</v>
      </c>
      <c r="QQW62" s="754">
        <f t="shared" si="188"/>
        <v>0</v>
      </c>
      <c r="QQX62" s="754">
        <f t="shared" si="188"/>
        <v>0</v>
      </c>
      <c r="QQY62" s="754">
        <f t="shared" si="188"/>
        <v>0</v>
      </c>
      <c r="QQZ62" s="754">
        <f t="shared" si="188"/>
        <v>0</v>
      </c>
      <c r="QRA62" s="754">
        <f t="shared" si="188"/>
        <v>0</v>
      </c>
      <c r="QRB62" s="754">
        <f t="shared" si="188"/>
        <v>0</v>
      </c>
      <c r="QRC62" s="754">
        <f t="shared" si="188"/>
        <v>0</v>
      </c>
      <c r="QRD62" s="754">
        <f t="shared" si="188"/>
        <v>0</v>
      </c>
      <c r="QRE62" s="754">
        <f t="shared" si="188"/>
        <v>0</v>
      </c>
      <c r="QRF62" s="754">
        <f t="shared" si="188"/>
        <v>0</v>
      </c>
      <c r="QRG62" s="754">
        <f t="shared" si="188"/>
        <v>0</v>
      </c>
      <c r="QRH62" s="754">
        <f t="shared" si="188"/>
        <v>0</v>
      </c>
      <c r="QRI62" s="754">
        <f t="shared" si="188"/>
        <v>0</v>
      </c>
      <c r="QRJ62" s="754">
        <f t="shared" si="188"/>
        <v>0</v>
      </c>
      <c r="QRK62" s="754">
        <f t="shared" si="188"/>
        <v>0</v>
      </c>
      <c r="QRL62" s="754">
        <f t="shared" si="188"/>
        <v>0</v>
      </c>
      <c r="QRM62" s="754">
        <f t="shared" si="188"/>
        <v>0</v>
      </c>
      <c r="QRN62" s="754">
        <f t="shared" si="188"/>
        <v>0</v>
      </c>
      <c r="QRO62" s="754">
        <f t="shared" si="188"/>
        <v>0</v>
      </c>
      <c r="QRP62" s="754">
        <f t="shared" si="188"/>
        <v>0</v>
      </c>
      <c r="QRQ62" s="754">
        <f t="shared" si="188"/>
        <v>0</v>
      </c>
      <c r="QRR62" s="754">
        <f t="shared" si="188"/>
        <v>0</v>
      </c>
      <c r="QRS62" s="754">
        <f t="shared" si="188"/>
        <v>0</v>
      </c>
      <c r="QRT62" s="754">
        <f t="shared" si="188"/>
        <v>0</v>
      </c>
      <c r="QRU62" s="754">
        <f t="shared" si="188"/>
        <v>0</v>
      </c>
      <c r="QRV62" s="754">
        <f t="shared" si="188"/>
        <v>0</v>
      </c>
      <c r="QRW62" s="754">
        <f t="shared" si="188"/>
        <v>0</v>
      </c>
      <c r="QRX62" s="754">
        <f t="shared" si="188"/>
        <v>0</v>
      </c>
      <c r="QRY62" s="754">
        <f t="shared" si="188"/>
        <v>0</v>
      </c>
      <c r="QRZ62" s="754">
        <f t="shared" si="188"/>
        <v>0</v>
      </c>
      <c r="QSA62" s="754">
        <f t="shared" si="188"/>
        <v>0</v>
      </c>
      <c r="QSB62" s="754">
        <f t="shared" ref="QSB62:QUM62" si="189">QSB60*$C$62</f>
        <v>0</v>
      </c>
      <c r="QSC62" s="754">
        <f t="shared" si="189"/>
        <v>0</v>
      </c>
      <c r="QSD62" s="754">
        <f t="shared" si="189"/>
        <v>0</v>
      </c>
      <c r="QSE62" s="754">
        <f t="shared" si="189"/>
        <v>0</v>
      </c>
      <c r="QSF62" s="754">
        <f t="shared" si="189"/>
        <v>0</v>
      </c>
      <c r="QSG62" s="754">
        <f t="shared" si="189"/>
        <v>0</v>
      </c>
      <c r="QSH62" s="754">
        <f t="shared" si="189"/>
        <v>0</v>
      </c>
      <c r="QSI62" s="754">
        <f t="shared" si="189"/>
        <v>0</v>
      </c>
      <c r="QSJ62" s="754">
        <f t="shared" si="189"/>
        <v>0</v>
      </c>
      <c r="QSK62" s="754">
        <f t="shared" si="189"/>
        <v>0</v>
      </c>
      <c r="QSL62" s="754">
        <f t="shared" si="189"/>
        <v>0</v>
      </c>
      <c r="QSM62" s="754">
        <f t="shared" si="189"/>
        <v>0</v>
      </c>
      <c r="QSN62" s="754">
        <f t="shared" si="189"/>
        <v>0</v>
      </c>
      <c r="QSO62" s="754">
        <f t="shared" si="189"/>
        <v>0</v>
      </c>
      <c r="QSP62" s="754">
        <f t="shared" si="189"/>
        <v>0</v>
      </c>
      <c r="QSQ62" s="754">
        <f t="shared" si="189"/>
        <v>0</v>
      </c>
      <c r="QSR62" s="754">
        <f t="shared" si="189"/>
        <v>0</v>
      </c>
      <c r="QSS62" s="754">
        <f t="shared" si="189"/>
        <v>0</v>
      </c>
      <c r="QST62" s="754">
        <f t="shared" si="189"/>
        <v>0</v>
      </c>
      <c r="QSU62" s="754">
        <f t="shared" si="189"/>
        <v>0</v>
      </c>
      <c r="QSV62" s="754">
        <f t="shared" si="189"/>
        <v>0</v>
      </c>
      <c r="QSW62" s="754">
        <f t="shared" si="189"/>
        <v>0</v>
      </c>
      <c r="QSX62" s="754">
        <f t="shared" si="189"/>
        <v>0</v>
      </c>
      <c r="QSY62" s="754">
        <f t="shared" si="189"/>
        <v>0</v>
      </c>
      <c r="QSZ62" s="754">
        <f t="shared" si="189"/>
        <v>0</v>
      </c>
      <c r="QTA62" s="754">
        <f t="shared" si="189"/>
        <v>0</v>
      </c>
      <c r="QTB62" s="754">
        <f t="shared" si="189"/>
        <v>0</v>
      </c>
      <c r="QTC62" s="754">
        <f t="shared" si="189"/>
        <v>0</v>
      </c>
      <c r="QTD62" s="754">
        <f t="shared" si="189"/>
        <v>0</v>
      </c>
      <c r="QTE62" s="754">
        <f t="shared" si="189"/>
        <v>0</v>
      </c>
      <c r="QTF62" s="754">
        <f t="shared" si="189"/>
        <v>0</v>
      </c>
      <c r="QTG62" s="754">
        <f t="shared" si="189"/>
        <v>0</v>
      </c>
      <c r="QTH62" s="754">
        <f t="shared" si="189"/>
        <v>0</v>
      </c>
      <c r="QTI62" s="754">
        <f t="shared" si="189"/>
        <v>0</v>
      </c>
      <c r="QTJ62" s="754">
        <f t="shared" si="189"/>
        <v>0</v>
      </c>
      <c r="QTK62" s="754">
        <f t="shared" si="189"/>
        <v>0</v>
      </c>
      <c r="QTL62" s="754">
        <f t="shared" si="189"/>
        <v>0</v>
      </c>
      <c r="QTM62" s="754">
        <f t="shared" si="189"/>
        <v>0</v>
      </c>
      <c r="QTN62" s="754">
        <f t="shared" si="189"/>
        <v>0</v>
      </c>
      <c r="QTO62" s="754">
        <f t="shared" si="189"/>
        <v>0</v>
      </c>
      <c r="QTP62" s="754">
        <f t="shared" si="189"/>
        <v>0</v>
      </c>
      <c r="QTQ62" s="754">
        <f t="shared" si="189"/>
        <v>0</v>
      </c>
      <c r="QTR62" s="754">
        <f t="shared" si="189"/>
        <v>0</v>
      </c>
      <c r="QTS62" s="754">
        <f t="shared" si="189"/>
        <v>0</v>
      </c>
      <c r="QTT62" s="754">
        <f t="shared" si="189"/>
        <v>0</v>
      </c>
      <c r="QTU62" s="754">
        <f t="shared" si="189"/>
        <v>0</v>
      </c>
      <c r="QTV62" s="754">
        <f t="shared" si="189"/>
        <v>0</v>
      </c>
      <c r="QTW62" s="754">
        <f t="shared" si="189"/>
        <v>0</v>
      </c>
      <c r="QTX62" s="754">
        <f t="shared" si="189"/>
        <v>0</v>
      </c>
      <c r="QTY62" s="754">
        <f t="shared" si="189"/>
        <v>0</v>
      </c>
      <c r="QTZ62" s="754">
        <f t="shared" si="189"/>
        <v>0</v>
      </c>
      <c r="QUA62" s="754">
        <f t="shared" si="189"/>
        <v>0</v>
      </c>
      <c r="QUB62" s="754">
        <f t="shared" si="189"/>
        <v>0</v>
      </c>
      <c r="QUC62" s="754">
        <f t="shared" si="189"/>
        <v>0</v>
      </c>
      <c r="QUD62" s="754">
        <f t="shared" si="189"/>
        <v>0</v>
      </c>
      <c r="QUE62" s="754">
        <f t="shared" si="189"/>
        <v>0</v>
      </c>
      <c r="QUF62" s="754">
        <f t="shared" si="189"/>
        <v>0</v>
      </c>
      <c r="QUG62" s="754">
        <f t="shared" si="189"/>
        <v>0</v>
      </c>
      <c r="QUH62" s="754">
        <f t="shared" si="189"/>
        <v>0</v>
      </c>
      <c r="QUI62" s="754">
        <f t="shared" si="189"/>
        <v>0</v>
      </c>
      <c r="QUJ62" s="754">
        <f t="shared" si="189"/>
        <v>0</v>
      </c>
      <c r="QUK62" s="754">
        <f t="shared" si="189"/>
        <v>0</v>
      </c>
      <c r="QUL62" s="754">
        <f t="shared" si="189"/>
        <v>0</v>
      </c>
      <c r="QUM62" s="754">
        <f t="shared" si="189"/>
        <v>0</v>
      </c>
      <c r="QUN62" s="754">
        <f t="shared" ref="QUN62:QWY62" si="190">QUN60*$C$62</f>
        <v>0</v>
      </c>
      <c r="QUO62" s="754">
        <f t="shared" si="190"/>
        <v>0</v>
      </c>
      <c r="QUP62" s="754">
        <f t="shared" si="190"/>
        <v>0</v>
      </c>
      <c r="QUQ62" s="754">
        <f t="shared" si="190"/>
        <v>0</v>
      </c>
      <c r="QUR62" s="754">
        <f t="shared" si="190"/>
        <v>0</v>
      </c>
      <c r="QUS62" s="754">
        <f t="shared" si="190"/>
        <v>0</v>
      </c>
      <c r="QUT62" s="754">
        <f t="shared" si="190"/>
        <v>0</v>
      </c>
      <c r="QUU62" s="754">
        <f t="shared" si="190"/>
        <v>0</v>
      </c>
      <c r="QUV62" s="754">
        <f t="shared" si="190"/>
        <v>0</v>
      </c>
      <c r="QUW62" s="754">
        <f t="shared" si="190"/>
        <v>0</v>
      </c>
      <c r="QUX62" s="754">
        <f t="shared" si="190"/>
        <v>0</v>
      </c>
      <c r="QUY62" s="754">
        <f t="shared" si="190"/>
        <v>0</v>
      </c>
      <c r="QUZ62" s="754">
        <f t="shared" si="190"/>
        <v>0</v>
      </c>
      <c r="QVA62" s="754">
        <f t="shared" si="190"/>
        <v>0</v>
      </c>
      <c r="QVB62" s="754">
        <f t="shared" si="190"/>
        <v>0</v>
      </c>
      <c r="QVC62" s="754">
        <f t="shared" si="190"/>
        <v>0</v>
      </c>
      <c r="QVD62" s="754">
        <f t="shared" si="190"/>
        <v>0</v>
      </c>
      <c r="QVE62" s="754">
        <f t="shared" si="190"/>
        <v>0</v>
      </c>
      <c r="QVF62" s="754">
        <f t="shared" si="190"/>
        <v>0</v>
      </c>
      <c r="QVG62" s="754">
        <f t="shared" si="190"/>
        <v>0</v>
      </c>
      <c r="QVH62" s="754">
        <f t="shared" si="190"/>
        <v>0</v>
      </c>
      <c r="QVI62" s="754">
        <f t="shared" si="190"/>
        <v>0</v>
      </c>
      <c r="QVJ62" s="754">
        <f t="shared" si="190"/>
        <v>0</v>
      </c>
      <c r="QVK62" s="754">
        <f t="shared" si="190"/>
        <v>0</v>
      </c>
      <c r="QVL62" s="754">
        <f t="shared" si="190"/>
        <v>0</v>
      </c>
      <c r="QVM62" s="754">
        <f t="shared" si="190"/>
        <v>0</v>
      </c>
      <c r="QVN62" s="754">
        <f t="shared" si="190"/>
        <v>0</v>
      </c>
      <c r="QVO62" s="754">
        <f t="shared" si="190"/>
        <v>0</v>
      </c>
      <c r="QVP62" s="754">
        <f t="shared" si="190"/>
        <v>0</v>
      </c>
      <c r="QVQ62" s="754">
        <f t="shared" si="190"/>
        <v>0</v>
      </c>
      <c r="QVR62" s="754">
        <f t="shared" si="190"/>
        <v>0</v>
      </c>
      <c r="QVS62" s="754">
        <f t="shared" si="190"/>
        <v>0</v>
      </c>
      <c r="QVT62" s="754">
        <f t="shared" si="190"/>
        <v>0</v>
      </c>
      <c r="QVU62" s="754">
        <f t="shared" si="190"/>
        <v>0</v>
      </c>
      <c r="QVV62" s="754">
        <f t="shared" si="190"/>
        <v>0</v>
      </c>
      <c r="QVW62" s="754">
        <f t="shared" si="190"/>
        <v>0</v>
      </c>
      <c r="QVX62" s="754">
        <f t="shared" si="190"/>
        <v>0</v>
      </c>
      <c r="QVY62" s="754">
        <f t="shared" si="190"/>
        <v>0</v>
      </c>
      <c r="QVZ62" s="754">
        <f t="shared" si="190"/>
        <v>0</v>
      </c>
      <c r="QWA62" s="754">
        <f t="shared" si="190"/>
        <v>0</v>
      </c>
      <c r="QWB62" s="754">
        <f t="shared" si="190"/>
        <v>0</v>
      </c>
      <c r="QWC62" s="754">
        <f t="shared" si="190"/>
        <v>0</v>
      </c>
      <c r="QWD62" s="754">
        <f t="shared" si="190"/>
        <v>0</v>
      </c>
      <c r="QWE62" s="754">
        <f t="shared" si="190"/>
        <v>0</v>
      </c>
      <c r="QWF62" s="754">
        <f t="shared" si="190"/>
        <v>0</v>
      </c>
      <c r="QWG62" s="754">
        <f t="shared" si="190"/>
        <v>0</v>
      </c>
      <c r="QWH62" s="754">
        <f t="shared" si="190"/>
        <v>0</v>
      </c>
      <c r="QWI62" s="754">
        <f t="shared" si="190"/>
        <v>0</v>
      </c>
      <c r="QWJ62" s="754">
        <f t="shared" si="190"/>
        <v>0</v>
      </c>
      <c r="QWK62" s="754">
        <f t="shared" si="190"/>
        <v>0</v>
      </c>
      <c r="QWL62" s="754">
        <f t="shared" si="190"/>
        <v>0</v>
      </c>
      <c r="QWM62" s="754">
        <f t="shared" si="190"/>
        <v>0</v>
      </c>
      <c r="QWN62" s="754">
        <f t="shared" si="190"/>
        <v>0</v>
      </c>
      <c r="QWO62" s="754">
        <f t="shared" si="190"/>
        <v>0</v>
      </c>
      <c r="QWP62" s="754">
        <f t="shared" si="190"/>
        <v>0</v>
      </c>
      <c r="QWQ62" s="754">
        <f t="shared" si="190"/>
        <v>0</v>
      </c>
      <c r="QWR62" s="754">
        <f t="shared" si="190"/>
        <v>0</v>
      </c>
      <c r="QWS62" s="754">
        <f t="shared" si="190"/>
        <v>0</v>
      </c>
      <c r="QWT62" s="754">
        <f t="shared" si="190"/>
        <v>0</v>
      </c>
      <c r="QWU62" s="754">
        <f t="shared" si="190"/>
        <v>0</v>
      </c>
      <c r="QWV62" s="754">
        <f t="shared" si="190"/>
        <v>0</v>
      </c>
      <c r="QWW62" s="754">
        <f t="shared" si="190"/>
        <v>0</v>
      </c>
      <c r="QWX62" s="754">
        <f t="shared" si="190"/>
        <v>0</v>
      </c>
      <c r="QWY62" s="754">
        <f t="shared" si="190"/>
        <v>0</v>
      </c>
      <c r="QWZ62" s="754">
        <f t="shared" ref="QWZ62:QZK62" si="191">QWZ60*$C$62</f>
        <v>0</v>
      </c>
      <c r="QXA62" s="754">
        <f t="shared" si="191"/>
        <v>0</v>
      </c>
      <c r="QXB62" s="754">
        <f t="shared" si="191"/>
        <v>0</v>
      </c>
      <c r="QXC62" s="754">
        <f t="shared" si="191"/>
        <v>0</v>
      </c>
      <c r="QXD62" s="754">
        <f t="shared" si="191"/>
        <v>0</v>
      </c>
      <c r="QXE62" s="754">
        <f t="shared" si="191"/>
        <v>0</v>
      </c>
      <c r="QXF62" s="754">
        <f t="shared" si="191"/>
        <v>0</v>
      </c>
      <c r="QXG62" s="754">
        <f t="shared" si="191"/>
        <v>0</v>
      </c>
      <c r="QXH62" s="754">
        <f t="shared" si="191"/>
        <v>0</v>
      </c>
      <c r="QXI62" s="754">
        <f t="shared" si="191"/>
        <v>0</v>
      </c>
      <c r="QXJ62" s="754">
        <f t="shared" si="191"/>
        <v>0</v>
      </c>
      <c r="QXK62" s="754">
        <f t="shared" si="191"/>
        <v>0</v>
      </c>
      <c r="QXL62" s="754">
        <f t="shared" si="191"/>
        <v>0</v>
      </c>
      <c r="QXM62" s="754">
        <f t="shared" si="191"/>
        <v>0</v>
      </c>
      <c r="QXN62" s="754">
        <f t="shared" si="191"/>
        <v>0</v>
      </c>
      <c r="QXO62" s="754">
        <f t="shared" si="191"/>
        <v>0</v>
      </c>
      <c r="QXP62" s="754">
        <f t="shared" si="191"/>
        <v>0</v>
      </c>
      <c r="QXQ62" s="754">
        <f t="shared" si="191"/>
        <v>0</v>
      </c>
      <c r="QXR62" s="754">
        <f t="shared" si="191"/>
        <v>0</v>
      </c>
      <c r="QXS62" s="754">
        <f t="shared" si="191"/>
        <v>0</v>
      </c>
      <c r="QXT62" s="754">
        <f t="shared" si="191"/>
        <v>0</v>
      </c>
      <c r="QXU62" s="754">
        <f t="shared" si="191"/>
        <v>0</v>
      </c>
      <c r="QXV62" s="754">
        <f t="shared" si="191"/>
        <v>0</v>
      </c>
      <c r="QXW62" s="754">
        <f t="shared" si="191"/>
        <v>0</v>
      </c>
      <c r="QXX62" s="754">
        <f t="shared" si="191"/>
        <v>0</v>
      </c>
      <c r="QXY62" s="754">
        <f t="shared" si="191"/>
        <v>0</v>
      </c>
      <c r="QXZ62" s="754">
        <f t="shared" si="191"/>
        <v>0</v>
      </c>
      <c r="QYA62" s="754">
        <f t="shared" si="191"/>
        <v>0</v>
      </c>
      <c r="QYB62" s="754">
        <f t="shared" si="191"/>
        <v>0</v>
      </c>
      <c r="QYC62" s="754">
        <f t="shared" si="191"/>
        <v>0</v>
      </c>
      <c r="QYD62" s="754">
        <f t="shared" si="191"/>
        <v>0</v>
      </c>
      <c r="QYE62" s="754">
        <f t="shared" si="191"/>
        <v>0</v>
      </c>
      <c r="QYF62" s="754">
        <f t="shared" si="191"/>
        <v>0</v>
      </c>
      <c r="QYG62" s="754">
        <f t="shared" si="191"/>
        <v>0</v>
      </c>
      <c r="QYH62" s="754">
        <f t="shared" si="191"/>
        <v>0</v>
      </c>
      <c r="QYI62" s="754">
        <f t="shared" si="191"/>
        <v>0</v>
      </c>
      <c r="QYJ62" s="754">
        <f t="shared" si="191"/>
        <v>0</v>
      </c>
      <c r="QYK62" s="754">
        <f t="shared" si="191"/>
        <v>0</v>
      </c>
      <c r="QYL62" s="754">
        <f t="shared" si="191"/>
        <v>0</v>
      </c>
      <c r="QYM62" s="754">
        <f t="shared" si="191"/>
        <v>0</v>
      </c>
      <c r="QYN62" s="754">
        <f t="shared" si="191"/>
        <v>0</v>
      </c>
      <c r="QYO62" s="754">
        <f t="shared" si="191"/>
        <v>0</v>
      </c>
      <c r="QYP62" s="754">
        <f t="shared" si="191"/>
        <v>0</v>
      </c>
      <c r="QYQ62" s="754">
        <f t="shared" si="191"/>
        <v>0</v>
      </c>
      <c r="QYR62" s="754">
        <f t="shared" si="191"/>
        <v>0</v>
      </c>
      <c r="QYS62" s="754">
        <f t="shared" si="191"/>
        <v>0</v>
      </c>
      <c r="QYT62" s="754">
        <f t="shared" si="191"/>
        <v>0</v>
      </c>
      <c r="QYU62" s="754">
        <f t="shared" si="191"/>
        <v>0</v>
      </c>
      <c r="QYV62" s="754">
        <f t="shared" si="191"/>
        <v>0</v>
      </c>
      <c r="QYW62" s="754">
        <f t="shared" si="191"/>
        <v>0</v>
      </c>
      <c r="QYX62" s="754">
        <f t="shared" si="191"/>
        <v>0</v>
      </c>
      <c r="QYY62" s="754">
        <f t="shared" si="191"/>
        <v>0</v>
      </c>
      <c r="QYZ62" s="754">
        <f t="shared" si="191"/>
        <v>0</v>
      </c>
      <c r="QZA62" s="754">
        <f t="shared" si="191"/>
        <v>0</v>
      </c>
      <c r="QZB62" s="754">
        <f t="shared" si="191"/>
        <v>0</v>
      </c>
      <c r="QZC62" s="754">
        <f t="shared" si="191"/>
        <v>0</v>
      </c>
      <c r="QZD62" s="754">
        <f t="shared" si="191"/>
        <v>0</v>
      </c>
      <c r="QZE62" s="754">
        <f t="shared" si="191"/>
        <v>0</v>
      </c>
      <c r="QZF62" s="754">
        <f t="shared" si="191"/>
        <v>0</v>
      </c>
      <c r="QZG62" s="754">
        <f t="shared" si="191"/>
        <v>0</v>
      </c>
      <c r="QZH62" s="754">
        <f t="shared" si="191"/>
        <v>0</v>
      </c>
      <c r="QZI62" s="754">
        <f t="shared" si="191"/>
        <v>0</v>
      </c>
      <c r="QZJ62" s="754">
        <f t="shared" si="191"/>
        <v>0</v>
      </c>
      <c r="QZK62" s="754">
        <f t="shared" si="191"/>
        <v>0</v>
      </c>
      <c r="QZL62" s="754">
        <f t="shared" ref="QZL62:RBW62" si="192">QZL60*$C$62</f>
        <v>0</v>
      </c>
      <c r="QZM62" s="754">
        <f t="shared" si="192"/>
        <v>0</v>
      </c>
      <c r="QZN62" s="754">
        <f t="shared" si="192"/>
        <v>0</v>
      </c>
      <c r="QZO62" s="754">
        <f t="shared" si="192"/>
        <v>0</v>
      </c>
      <c r="QZP62" s="754">
        <f t="shared" si="192"/>
        <v>0</v>
      </c>
      <c r="QZQ62" s="754">
        <f t="shared" si="192"/>
        <v>0</v>
      </c>
      <c r="QZR62" s="754">
        <f t="shared" si="192"/>
        <v>0</v>
      </c>
      <c r="QZS62" s="754">
        <f t="shared" si="192"/>
        <v>0</v>
      </c>
      <c r="QZT62" s="754">
        <f t="shared" si="192"/>
        <v>0</v>
      </c>
      <c r="QZU62" s="754">
        <f t="shared" si="192"/>
        <v>0</v>
      </c>
      <c r="QZV62" s="754">
        <f t="shared" si="192"/>
        <v>0</v>
      </c>
      <c r="QZW62" s="754">
        <f t="shared" si="192"/>
        <v>0</v>
      </c>
      <c r="QZX62" s="754">
        <f t="shared" si="192"/>
        <v>0</v>
      </c>
      <c r="QZY62" s="754">
        <f t="shared" si="192"/>
        <v>0</v>
      </c>
      <c r="QZZ62" s="754">
        <f t="shared" si="192"/>
        <v>0</v>
      </c>
      <c r="RAA62" s="754">
        <f t="shared" si="192"/>
        <v>0</v>
      </c>
      <c r="RAB62" s="754">
        <f t="shared" si="192"/>
        <v>0</v>
      </c>
      <c r="RAC62" s="754">
        <f t="shared" si="192"/>
        <v>0</v>
      </c>
      <c r="RAD62" s="754">
        <f t="shared" si="192"/>
        <v>0</v>
      </c>
      <c r="RAE62" s="754">
        <f t="shared" si="192"/>
        <v>0</v>
      </c>
      <c r="RAF62" s="754">
        <f t="shared" si="192"/>
        <v>0</v>
      </c>
      <c r="RAG62" s="754">
        <f t="shared" si="192"/>
        <v>0</v>
      </c>
      <c r="RAH62" s="754">
        <f t="shared" si="192"/>
        <v>0</v>
      </c>
      <c r="RAI62" s="754">
        <f t="shared" si="192"/>
        <v>0</v>
      </c>
      <c r="RAJ62" s="754">
        <f t="shared" si="192"/>
        <v>0</v>
      </c>
      <c r="RAK62" s="754">
        <f t="shared" si="192"/>
        <v>0</v>
      </c>
      <c r="RAL62" s="754">
        <f t="shared" si="192"/>
        <v>0</v>
      </c>
      <c r="RAM62" s="754">
        <f t="shared" si="192"/>
        <v>0</v>
      </c>
      <c r="RAN62" s="754">
        <f t="shared" si="192"/>
        <v>0</v>
      </c>
      <c r="RAO62" s="754">
        <f t="shared" si="192"/>
        <v>0</v>
      </c>
      <c r="RAP62" s="754">
        <f t="shared" si="192"/>
        <v>0</v>
      </c>
      <c r="RAQ62" s="754">
        <f t="shared" si="192"/>
        <v>0</v>
      </c>
      <c r="RAR62" s="754">
        <f t="shared" si="192"/>
        <v>0</v>
      </c>
      <c r="RAS62" s="754">
        <f t="shared" si="192"/>
        <v>0</v>
      </c>
      <c r="RAT62" s="754">
        <f t="shared" si="192"/>
        <v>0</v>
      </c>
      <c r="RAU62" s="754">
        <f t="shared" si="192"/>
        <v>0</v>
      </c>
      <c r="RAV62" s="754">
        <f t="shared" si="192"/>
        <v>0</v>
      </c>
      <c r="RAW62" s="754">
        <f t="shared" si="192"/>
        <v>0</v>
      </c>
      <c r="RAX62" s="754">
        <f t="shared" si="192"/>
        <v>0</v>
      </c>
      <c r="RAY62" s="754">
        <f t="shared" si="192"/>
        <v>0</v>
      </c>
      <c r="RAZ62" s="754">
        <f t="shared" si="192"/>
        <v>0</v>
      </c>
      <c r="RBA62" s="754">
        <f t="shared" si="192"/>
        <v>0</v>
      </c>
      <c r="RBB62" s="754">
        <f t="shared" si="192"/>
        <v>0</v>
      </c>
      <c r="RBC62" s="754">
        <f t="shared" si="192"/>
        <v>0</v>
      </c>
      <c r="RBD62" s="754">
        <f t="shared" si="192"/>
        <v>0</v>
      </c>
      <c r="RBE62" s="754">
        <f t="shared" si="192"/>
        <v>0</v>
      </c>
      <c r="RBF62" s="754">
        <f t="shared" si="192"/>
        <v>0</v>
      </c>
      <c r="RBG62" s="754">
        <f t="shared" si="192"/>
        <v>0</v>
      </c>
      <c r="RBH62" s="754">
        <f t="shared" si="192"/>
        <v>0</v>
      </c>
      <c r="RBI62" s="754">
        <f t="shared" si="192"/>
        <v>0</v>
      </c>
      <c r="RBJ62" s="754">
        <f t="shared" si="192"/>
        <v>0</v>
      </c>
      <c r="RBK62" s="754">
        <f t="shared" si="192"/>
        <v>0</v>
      </c>
      <c r="RBL62" s="754">
        <f t="shared" si="192"/>
        <v>0</v>
      </c>
      <c r="RBM62" s="754">
        <f t="shared" si="192"/>
        <v>0</v>
      </c>
      <c r="RBN62" s="754">
        <f t="shared" si="192"/>
        <v>0</v>
      </c>
      <c r="RBO62" s="754">
        <f t="shared" si="192"/>
        <v>0</v>
      </c>
      <c r="RBP62" s="754">
        <f t="shared" si="192"/>
        <v>0</v>
      </c>
      <c r="RBQ62" s="754">
        <f t="shared" si="192"/>
        <v>0</v>
      </c>
      <c r="RBR62" s="754">
        <f t="shared" si="192"/>
        <v>0</v>
      </c>
      <c r="RBS62" s="754">
        <f t="shared" si="192"/>
        <v>0</v>
      </c>
      <c r="RBT62" s="754">
        <f t="shared" si="192"/>
        <v>0</v>
      </c>
      <c r="RBU62" s="754">
        <f t="shared" si="192"/>
        <v>0</v>
      </c>
      <c r="RBV62" s="754">
        <f t="shared" si="192"/>
        <v>0</v>
      </c>
      <c r="RBW62" s="754">
        <f t="shared" si="192"/>
        <v>0</v>
      </c>
      <c r="RBX62" s="754">
        <f t="shared" ref="RBX62:REI62" si="193">RBX60*$C$62</f>
        <v>0</v>
      </c>
      <c r="RBY62" s="754">
        <f t="shared" si="193"/>
        <v>0</v>
      </c>
      <c r="RBZ62" s="754">
        <f t="shared" si="193"/>
        <v>0</v>
      </c>
      <c r="RCA62" s="754">
        <f t="shared" si="193"/>
        <v>0</v>
      </c>
      <c r="RCB62" s="754">
        <f t="shared" si="193"/>
        <v>0</v>
      </c>
      <c r="RCC62" s="754">
        <f t="shared" si="193"/>
        <v>0</v>
      </c>
      <c r="RCD62" s="754">
        <f t="shared" si="193"/>
        <v>0</v>
      </c>
      <c r="RCE62" s="754">
        <f t="shared" si="193"/>
        <v>0</v>
      </c>
      <c r="RCF62" s="754">
        <f t="shared" si="193"/>
        <v>0</v>
      </c>
      <c r="RCG62" s="754">
        <f t="shared" si="193"/>
        <v>0</v>
      </c>
      <c r="RCH62" s="754">
        <f t="shared" si="193"/>
        <v>0</v>
      </c>
      <c r="RCI62" s="754">
        <f t="shared" si="193"/>
        <v>0</v>
      </c>
      <c r="RCJ62" s="754">
        <f t="shared" si="193"/>
        <v>0</v>
      </c>
      <c r="RCK62" s="754">
        <f t="shared" si="193"/>
        <v>0</v>
      </c>
      <c r="RCL62" s="754">
        <f t="shared" si="193"/>
        <v>0</v>
      </c>
      <c r="RCM62" s="754">
        <f t="shared" si="193"/>
        <v>0</v>
      </c>
      <c r="RCN62" s="754">
        <f t="shared" si="193"/>
        <v>0</v>
      </c>
      <c r="RCO62" s="754">
        <f t="shared" si="193"/>
        <v>0</v>
      </c>
      <c r="RCP62" s="754">
        <f t="shared" si="193"/>
        <v>0</v>
      </c>
      <c r="RCQ62" s="754">
        <f t="shared" si="193"/>
        <v>0</v>
      </c>
      <c r="RCR62" s="754">
        <f t="shared" si="193"/>
        <v>0</v>
      </c>
      <c r="RCS62" s="754">
        <f t="shared" si="193"/>
        <v>0</v>
      </c>
      <c r="RCT62" s="754">
        <f t="shared" si="193"/>
        <v>0</v>
      </c>
      <c r="RCU62" s="754">
        <f t="shared" si="193"/>
        <v>0</v>
      </c>
      <c r="RCV62" s="754">
        <f t="shared" si="193"/>
        <v>0</v>
      </c>
      <c r="RCW62" s="754">
        <f t="shared" si="193"/>
        <v>0</v>
      </c>
      <c r="RCX62" s="754">
        <f t="shared" si="193"/>
        <v>0</v>
      </c>
      <c r="RCY62" s="754">
        <f t="shared" si="193"/>
        <v>0</v>
      </c>
      <c r="RCZ62" s="754">
        <f t="shared" si="193"/>
        <v>0</v>
      </c>
      <c r="RDA62" s="754">
        <f t="shared" si="193"/>
        <v>0</v>
      </c>
      <c r="RDB62" s="754">
        <f t="shared" si="193"/>
        <v>0</v>
      </c>
      <c r="RDC62" s="754">
        <f t="shared" si="193"/>
        <v>0</v>
      </c>
      <c r="RDD62" s="754">
        <f t="shared" si="193"/>
        <v>0</v>
      </c>
      <c r="RDE62" s="754">
        <f t="shared" si="193"/>
        <v>0</v>
      </c>
      <c r="RDF62" s="754">
        <f t="shared" si="193"/>
        <v>0</v>
      </c>
      <c r="RDG62" s="754">
        <f t="shared" si="193"/>
        <v>0</v>
      </c>
      <c r="RDH62" s="754">
        <f t="shared" si="193"/>
        <v>0</v>
      </c>
      <c r="RDI62" s="754">
        <f t="shared" si="193"/>
        <v>0</v>
      </c>
      <c r="RDJ62" s="754">
        <f t="shared" si="193"/>
        <v>0</v>
      </c>
      <c r="RDK62" s="754">
        <f t="shared" si="193"/>
        <v>0</v>
      </c>
      <c r="RDL62" s="754">
        <f t="shared" si="193"/>
        <v>0</v>
      </c>
      <c r="RDM62" s="754">
        <f t="shared" si="193"/>
        <v>0</v>
      </c>
      <c r="RDN62" s="754">
        <f t="shared" si="193"/>
        <v>0</v>
      </c>
      <c r="RDO62" s="754">
        <f t="shared" si="193"/>
        <v>0</v>
      </c>
      <c r="RDP62" s="754">
        <f t="shared" si="193"/>
        <v>0</v>
      </c>
      <c r="RDQ62" s="754">
        <f t="shared" si="193"/>
        <v>0</v>
      </c>
      <c r="RDR62" s="754">
        <f t="shared" si="193"/>
        <v>0</v>
      </c>
      <c r="RDS62" s="754">
        <f t="shared" si="193"/>
        <v>0</v>
      </c>
      <c r="RDT62" s="754">
        <f t="shared" si="193"/>
        <v>0</v>
      </c>
      <c r="RDU62" s="754">
        <f t="shared" si="193"/>
        <v>0</v>
      </c>
      <c r="RDV62" s="754">
        <f t="shared" si="193"/>
        <v>0</v>
      </c>
      <c r="RDW62" s="754">
        <f t="shared" si="193"/>
        <v>0</v>
      </c>
      <c r="RDX62" s="754">
        <f t="shared" si="193"/>
        <v>0</v>
      </c>
      <c r="RDY62" s="754">
        <f t="shared" si="193"/>
        <v>0</v>
      </c>
      <c r="RDZ62" s="754">
        <f t="shared" si="193"/>
        <v>0</v>
      </c>
      <c r="REA62" s="754">
        <f t="shared" si="193"/>
        <v>0</v>
      </c>
      <c r="REB62" s="754">
        <f t="shared" si="193"/>
        <v>0</v>
      </c>
      <c r="REC62" s="754">
        <f t="shared" si="193"/>
        <v>0</v>
      </c>
      <c r="RED62" s="754">
        <f t="shared" si="193"/>
        <v>0</v>
      </c>
      <c r="REE62" s="754">
        <f t="shared" si="193"/>
        <v>0</v>
      </c>
      <c r="REF62" s="754">
        <f t="shared" si="193"/>
        <v>0</v>
      </c>
      <c r="REG62" s="754">
        <f t="shared" si="193"/>
        <v>0</v>
      </c>
      <c r="REH62" s="754">
        <f t="shared" si="193"/>
        <v>0</v>
      </c>
      <c r="REI62" s="754">
        <f t="shared" si="193"/>
        <v>0</v>
      </c>
      <c r="REJ62" s="754">
        <f t="shared" ref="REJ62:RGU62" si="194">REJ60*$C$62</f>
        <v>0</v>
      </c>
      <c r="REK62" s="754">
        <f t="shared" si="194"/>
        <v>0</v>
      </c>
      <c r="REL62" s="754">
        <f t="shared" si="194"/>
        <v>0</v>
      </c>
      <c r="REM62" s="754">
        <f t="shared" si="194"/>
        <v>0</v>
      </c>
      <c r="REN62" s="754">
        <f t="shared" si="194"/>
        <v>0</v>
      </c>
      <c r="REO62" s="754">
        <f t="shared" si="194"/>
        <v>0</v>
      </c>
      <c r="REP62" s="754">
        <f t="shared" si="194"/>
        <v>0</v>
      </c>
      <c r="REQ62" s="754">
        <f t="shared" si="194"/>
        <v>0</v>
      </c>
      <c r="RER62" s="754">
        <f t="shared" si="194"/>
        <v>0</v>
      </c>
      <c r="RES62" s="754">
        <f t="shared" si="194"/>
        <v>0</v>
      </c>
      <c r="RET62" s="754">
        <f t="shared" si="194"/>
        <v>0</v>
      </c>
      <c r="REU62" s="754">
        <f t="shared" si="194"/>
        <v>0</v>
      </c>
      <c r="REV62" s="754">
        <f t="shared" si="194"/>
        <v>0</v>
      </c>
      <c r="REW62" s="754">
        <f t="shared" si="194"/>
        <v>0</v>
      </c>
      <c r="REX62" s="754">
        <f t="shared" si="194"/>
        <v>0</v>
      </c>
      <c r="REY62" s="754">
        <f t="shared" si="194"/>
        <v>0</v>
      </c>
      <c r="REZ62" s="754">
        <f t="shared" si="194"/>
        <v>0</v>
      </c>
      <c r="RFA62" s="754">
        <f t="shared" si="194"/>
        <v>0</v>
      </c>
      <c r="RFB62" s="754">
        <f t="shared" si="194"/>
        <v>0</v>
      </c>
      <c r="RFC62" s="754">
        <f t="shared" si="194"/>
        <v>0</v>
      </c>
      <c r="RFD62" s="754">
        <f t="shared" si="194"/>
        <v>0</v>
      </c>
      <c r="RFE62" s="754">
        <f t="shared" si="194"/>
        <v>0</v>
      </c>
      <c r="RFF62" s="754">
        <f t="shared" si="194"/>
        <v>0</v>
      </c>
      <c r="RFG62" s="754">
        <f t="shared" si="194"/>
        <v>0</v>
      </c>
      <c r="RFH62" s="754">
        <f t="shared" si="194"/>
        <v>0</v>
      </c>
      <c r="RFI62" s="754">
        <f t="shared" si="194"/>
        <v>0</v>
      </c>
      <c r="RFJ62" s="754">
        <f t="shared" si="194"/>
        <v>0</v>
      </c>
      <c r="RFK62" s="754">
        <f t="shared" si="194"/>
        <v>0</v>
      </c>
      <c r="RFL62" s="754">
        <f t="shared" si="194"/>
        <v>0</v>
      </c>
      <c r="RFM62" s="754">
        <f t="shared" si="194"/>
        <v>0</v>
      </c>
      <c r="RFN62" s="754">
        <f t="shared" si="194"/>
        <v>0</v>
      </c>
      <c r="RFO62" s="754">
        <f t="shared" si="194"/>
        <v>0</v>
      </c>
      <c r="RFP62" s="754">
        <f t="shared" si="194"/>
        <v>0</v>
      </c>
      <c r="RFQ62" s="754">
        <f t="shared" si="194"/>
        <v>0</v>
      </c>
      <c r="RFR62" s="754">
        <f t="shared" si="194"/>
        <v>0</v>
      </c>
      <c r="RFS62" s="754">
        <f t="shared" si="194"/>
        <v>0</v>
      </c>
      <c r="RFT62" s="754">
        <f t="shared" si="194"/>
        <v>0</v>
      </c>
      <c r="RFU62" s="754">
        <f t="shared" si="194"/>
        <v>0</v>
      </c>
      <c r="RFV62" s="754">
        <f t="shared" si="194"/>
        <v>0</v>
      </c>
      <c r="RFW62" s="754">
        <f t="shared" si="194"/>
        <v>0</v>
      </c>
      <c r="RFX62" s="754">
        <f t="shared" si="194"/>
        <v>0</v>
      </c>
      <c r="RFY62" s="754">
        <f t="shared" si="194"/>
        <v>0</v>
      </c>
      <c r="RFZ62" s="754">
        <f t="shared" si="194"/>
        <v>0</v>
      </c>
      <c r="RGA62" s="754">
        <f t="shared" si="194"/>
        <v>0</v>
      </c>
      <c r="RGB62" s="754">
        <f t="shared" si="194"/>
        <v>0</v>
      </c>
      <c r="RGC62" s="754">
        <f t="shared" si="194"/>
        <v>0</v>
      </c>
      <c r="RGD62" s="754">
        <f t="shared" si="194"/>
        <v>0</v>
      </c>
      <c r="RGE62" s="754">
        <f t="shared" si="194"/>
        <v>0</v>
      </c>
      <c r="RGF62" s="754">
        <f t="shared" si="194"/>
        <v>0</v>
      </c>
      <c r="RGG62" s="754">
        <f t="shared" si="194"/>
        <v>0</v>
      </c>
      <c r="RGH62" s="754">
        <f t="shared" si="194"/>
        <v>0</v>
      </c>
      <c r="RGI62" s="754">
        <f t="shared" si="194"/>
        <v>0</v>
      </c>
      <c r="RGJ62" s="754">
        <f t="shared" si="194"/>
        <v>0</v>
      </c>
      <c r="RGK62" s="754">
        <f t="shared" si="194"/>
        <v>0</v>
      </c>
      <c r="RGL62" s="754">
        <f t="shared" si="194"/>
        <v>0</v>
      </c>
      <c r="RGM62" s="754">
        <f t="shared" si="194"/>
        <v>0</v>
      </c>
      <c r="RGN62" s="754">
        <f t="shared" si="194"/>
        <v>0</v>
      </c>
      <c r="RGO62" s="754">
        <f t="shared" si="194"/>
        <v>0</v>
      </c>
      <c r="RGP62" s="754">
        <f t="shared" si="194"/>
        <v>0</v>
      </c>
      <c r="RGQ62" s="754">
        <f t="shared" si="194"/>
        <v>0</v>
      </c>
      <c r="RGR62" s="754">
        <f t="shared" si="194"/>
        <v>0</v>
      </c>
      <c r="RGS62" s="754">
        <f t="shared" si="194"/>
        <v>0</v>
      </c>
      <c r="RGT62" s="754">
        <f t="shared" si="194"/>
        <v>0</v>
      </c>
      <c r="RGU62" s="754">
        <f t="shared" si="194"/>
        <v>0</v>
      </c>
      <c r="RGV62" s="754">
        <f t="shared" ref="RGV62:RJG62" si="195">RGV60*$C$62</f>
        <v>0</v>
      </c>
      <c r="RGW62" s="754">
        <f t="shared" si="195"/>
        <v>0</v>
      </c>
      <c r="RGX62" s="754">
        <f t="shared" si="195"/>
        <v>0</v>
      </c>
      <c r="RGY62" s="754">
        <f t="shared" si="195"/>
        <v>0</v>
      </c>
      <c r="RGZ62" s="754">
        <f t="shared" si="195"/>
        <v>0</v>
      </c>
      <c r="RHA62" s="754">
        <f t="shared" si="195"/>
        <v>0</v>
      </c>
      <c r="RHB62" s="754">
        <f t="shared" si="195"/>
        <v>0</v>
      </c>
      <c r="RHC62" s="754">
        <f t="shared" si="195"/>
        <v>0</v>
      </c>
      <c r="RHD62" s="754">
        <f t="shared" si="195"/>
        <v>0</v>
      </c>
      <c r="RHE62" s="754">
        <f t="shared" si="195"/>
        <v>0</v>
      </c>
      <c r="RHF62" s="754">
        <f t="shared" si="195"/>
        <v>0</v>
      </c>
      <c r="RHG62" s="754">
        <f t="shared" si="195"/>
        <v>0</v>
      </c>
      <c r="RHH62" s="754">
        <f t="shared" si="195"/>
        <v>0</v>
      </c>
      <c r="RHI62" s="754">
        <f t="shared" si="195"/>
        <v>0</v>
      </c>
      <c r="RHJ62" s="754">
        <f t="shared" si="195"/>
        <v>0</v>
      </c>
      <c r="RHK62" s="754">
        <f t="shared" si="195"/>
        <v>0</v>
      </c>
      <c r="RHL62" s="754">
        <f t="shared" si="195"/>
        <v>0</v>
      </c>
      <c r="RHM62" s="754">
        <f t="shared" si="195"/>
        <v>0</v>
      </c>
      <c r="RHN62" s="754">
        <f t="shared" si="195"/>
        <v>0</v>
      </c>
      <c r="RHO62" s="754">
        <f t="shared" si="195"/>
        <v>0</v>
      </c>
      <c r="RHP62" s="754">
        <f t="shared" si="195"/>
        <v>0</v>
      </c>
      <c r="RHQ62" s="754">
        <f t="shared" si="195"/>
        <v>0</v>
      </c>
      <c r="RHR62" s="754">
        <f t="shared" si="195"/>
        <v>0</v>
      </c>
      <c r="RHS62" s="754">
        <f t="shared" si="195"/>
        <v>0</v>
      </c>
      <c r="RHT62" s="754">
        <f t="shared" si="195"/>
        <v>0</v>
      </c>
      <c r="RHU62" s="754">
        <f t="shared" si="195"/>
        <v>0</v>
      </c>
      <c r="RHV62" s="754">
        <f t="shared" si="195"/>
        <v>0</v>
      </c>
      <c r="RHW62" s="754">
        <f t="shared" si="195"/>
        <v>0</v>
      </c>
      <c r="RHX62" s="754">
        <f t="shared" si="195"/>
        <v>0</v>
      </c>
      <c r="RHY62" s="754">
        <f t="shared" si="195"/>
        <v>0</v>
      </c>
      <c r="RHZ62" s="754">
        <f t="shared" si="195"/>
        <v>0</v>
      </c>
      <c r="RIA62" s="754">
        <f t="shared" si="195"/>
        <v>0</v>
      </c>
      <c r="RIB62" s="754">
        <f t="shared" si="195"/>
        <v>0</v>
      </c>
      <c r="RIC62" s="754">
        <f t="shared" si="195"/>
        <v>0</v>
      </c>
      <c r="RID62" s="754">
        <f t="shared" si="195"/>
        <v>0</v>
      </c>
      <c r="RIE62" s="754">
        <f t="shared" si="195"/>
        <v>0</v>
      </c>
      <c r="RIF62" s="754">
        <f t="shared" si="195"/>
        <v>0</v>
      </c>
      <c r="RIG62" s="754">
        <f t="shared" si="195"/>
        <v>0</v>
      </c>
      <c r="RIH62" s="754">
        <f t="shared" si="195"/>
        <v>0</v>
      </c>
      <c r="RII62" s="754">
        <f t="shared" si="195"/>
        <v>0</v>
      </c>
      <c r="RIJ62" s="754">
        <f t="shared" si="195"/>
        <v>0</v>
      </c>
      <c r="RIK62" s="754">
        <f t="shared" si="195"/>
        <v>0</v>
      </c>
      <c r="RIL62" s="754">
        <f t="shared" si="195"/>
        <v>0</v>
      </c>
      <c r="RIM62" s="754">
        <f t="shared" si="195"/>
        <v>0</v>
      </c>
      <c r="RIN62" s="754">
        <f t="shared" si="195"/>
        <v>0</v>
      </c>
      <c r="RIO62" s="754">
        <f t="shared" si="195"/>
        <v>0</v>
      </c>
      <c r="RIP62" s="754">
        <f t="shared" si="195"/>
        <v>0</v>
      </c>
      <c r="RIQ62" s="754">
        <f t="shared" si="195"/>
        <v>0</v>
      </c>
      <c r="RIR62" s="754">
        <f t="shared" si="195"/>
        <v>0</v>
      </c>
      <c r="RIS62" s="754">
        <f t="shared" si="195"/>
        <v>0</v>
      </c>
      <c r="RIT62" s="754">
        <f t="shared" si="195"/>
        <v>0</v>
      </c>
      <c r="RIU62" s="754">
        <f t="shared" si="195"/>
        <v>0</v>
      </c>
      <c r="RIV62" s="754">
        <f t="shared" si="195"/>
        <v>0</v>
      </c>
      <c r="RIW62" s="754">
        <f t="shared" si="195"/>
        <v>0</v>
      </c>
      <c r="RIX62" s="754">
        <f t="shared" si="195"/>
        <v>0</v>
      </c>
      <c r="RIY62" s="754">
        <f t="shared" si="195"/>
        <v>0</v>
      </c>
      <c r="RIZ62" s="754">
        <f t="shared" si="195"/>
        <v>0</v>
      </c>
      <c r="RJA62" s="754">
        <f t="shared" si="195"/>
        <v>0</v>
      </c>
      <c r="RJB62" s="754">
        <f t="shared" si="195"/>
        <v>0</v>
      </c>
      <c r="RJC62" s="754">
        <f t="shared" si="195"/>
        <v>0</v>
      </c>
      <c r="RJD62" s="754">
        <f t="shared" si="195"/>
        <v>0</v>
      </c>
      <c r="RJE62" s="754">
        <f t="shared" si="195"/>
        <v>0</v>
      </c>
      <c r="RJF62" s="754">
        <f t="shared" si="195"/>
        <v>0</v>
      </c>
      <c r="RJG62" s="754">
        <f t="shared" si="195"/>
        <v>0</v>
      </c>
      <c r="RJH62" s="754">
        <f t="shared" ref="RJH62:RLS62" si="196">RJH60*$C$62</f>
        <v>0</v>
      </c>
      <c r="RJI62" s="754">
        <f t="shared" si="196"/>
        <v>0</v>
      </c>
      <c r="RJJ62" s="754">
        <f t="shared" si="196"/>
        <v>0</v>
      </c>
      <c r="RJK62" s="754">
        <f t="shared" si="196"/>
        <v>0</v>
      </c>
      <c r="RJL62" s="754">
        <f t="shared" si="196"/>
        <v>0</v>
      </c>
      <c r="RJM62" s="754">
        <f t="shared" si="196"/>
        <v>0</v>
      </c>
      <c r="RJN62" s="754">
        <f t="shared" si="196"/>
        <v>0</v>
      </c>
      <c r="RJO62" s="754">
        <f t="shared" si="196"/>
        <v>0</v>
      </c>
      <c r="RJP62" s="754">
        <f t="shared" si="196"/>
        <v>0</v>
      </c>
      <c r="RJQ62" s="754">
        <f t="shared" si="196"/>
        <v>0</v>
      </c>
      <c r="RJR62" s="754">
        <f t="shared" si="196"/>
        <v>0</v>
      </c>
      <c r="RJS62" s="754">
        <f t="shared" si="196"/>
        <v>0</v>
      </c>
      <c r="RJT62" s="754">
        <f t="shared" si="196"/>
        <v>0</v>
      </c>
      <c r="RJU62" s="754">
        <f t="shared" si="196"/>
        <v>0</v>
      </c>
      <c r="RJV62" s="754">
        <f t="shared" si="196"/>
        <v>0</v>
      </c>
      <c r="RJW62" s="754">
        <f t="shared" si="196"/>
        <v>0</v>
      </c>
      <c r="RJX62" s="754">
        <f t="shared" si="196"/>
        <v>0</v>
      </c>
      <c r="RJY62" s="754">
        <f t="shared" si="196"/>
        <v>0</v>
      </c>
      <c r="RJZ62" s="754">
        <f t="shared" si="196"/>
        <v>0</v>
      </c>
      <c r="RKA62" s="754">
        <f t="shared" si="196"/>
        <v>0</v>
      </c>
      <c r="RKB62" s="754">
        <f t="shared" si="196"/>
        <v>0</v>
      </c>
      <c r="RKC62" s="754">
        <f t="shared" si="196"/>
        <v>0</v>
      </c>
      <c r="RKD62" s="754">
        <f t="shared" si="196"/>
        <v>0</v>
      </c>
      <c r="RKE62" s="754">
        <f t="shared" si="196"/>
        <v>0</v>
      </c>
      <c r="RKF62" s="754">
        <f t="shared" si="196"/>
        <v>0</v>
      </c>
      <c r="RKG62" s="754">
        <f t="shared" si="196"/>
        <v>0</v>
      </c>
      <c r="RKH62" s="754">
        <f t="shared" si="196"/>
        <v>0</v>
      </c>
      <c r="RKI62" s="754">
        <f t="shared" si="196"/>
        <v>0</v>
      </c>
      <c r="RKJ62" s="754">
        <f t="shared" si="196"/>
        <v>0</v>
      </c>
      <c r="RKK62" s="754">
        <f t="shared" si="196"/>
        <v>0</v>
      </c>
      <c r="RKL62" s="754">
        <f t="shared" si="196"/>
        <v>0</v>
      </c>
      <c r="RKM62" s="754">
        <f t="shared" si="196"/>
        <v>0</v>
      </c>
      <c r="RKN62" s="754">
        <f t="shared" si="196"/>
        <v>0</v>
      </c>
      <c r="RKO62" s="754">
        <f t="shared" si="196"/>
        <v>0</v>
      </c>
      <c r="RKP62" s="754">
        <f t="shared" si="196"/>
        <v>0</v>
      </c>
      <c r="RKQ62" s="754">
        <f t="shared" si="196"/>
        <v>0</v>
      </c>
      <c r="RKR62" s="754">
        <f t="shared" si="196"/>
        <v>0</v>
      </c>
      <c r="RKS62" s="754">
        <f t="shared" si="196"/>
        <v>0</v>
      </c>
      <c r="RKT62" s="754">
        <f t="shared" si="196"/>
        <v>0</v>
      </c>
      <c r="RKU62" s="754">
        <f t="shared" si="196"/>
        <v>0</v>
      </c>
      <c r="RKV62" s="754">
        <f t="shared" si="196"/>
        <v>0</v>
      </c>
      <c r="RKW62" s="754">
        <f t="shared" si="196"/>
        <v>0</v>
      </c>
      <c r="RKX62" s="754">
        <f t="shared" si="196"/>
        <v>0</v>
      </c>
      <c r="RKY62" s="754">
        <f t="shared" si="196"/>
        <v>0</v>
      </c>
      <c r="RKZ62" s="754">
        <f t="shared" si="196"/>
        <v>0</v>
      </c>
      <c r="RLA62" s="754">
        <f t="shared" si="196"/>
        <v>0</v>
      </c>
      <c r="RLB62" s="754">
        <f t="shared" si="196"/>
        <v>0</v>
      </c>
      <c r="RLC62" s="754">
        <f t="shared" si="196"/>
        <v>0</v>
      </c>
      <c r="RLD62" s="754">
        <f t="shared" si="196"/>
        <v>0</v>
      </c>
      <c r="RLE62" s="754">
        <f t="shared" si="196"/>
        <v>0</v>
      </c>
      <c r="RLF62" s="754">
        <f t="shared" si="196"/>
        <v>0</v>
      </c>
      <c r="RLG62" s="754">
        <f t="shared" si="196"/>
        <v>0</v>
      </c>
      <c r="RLH62" s="754">
        <f t="shared" si="196"/>
        <v>0</v>
      </c>
      <c r="RLI62" s="754">
        <f t="shared" si="196"/>
        <v>0</v>
      </c>
      <c r="RLJ62" s="754">
        <f t="shared" si="196"/>
        <v>0</v>
      </c>
      <c r="RLK62" s="754">
        <f t="shared" si="196"/>
        <v>0</v>
      </c>
      <c r="RLL62" s="754">
        <f t="shared" si="196"/>
        <v>0</v>
      </c>
      <c r="RLM62" s="754">
        <f t="shared" si="196"/>
        <v>0</v>
      </c>
      <c r="RLN62" s="754">
        <f t="shared" si="196"/>
        <v>0</v>
      </c>
      <c r="RLO62" s="754">
        <f t="shared" si="196"/>
        <v>0</v>
      </c>
      <c r="RLP62" s="754">
        <f t="shared" si="196"/>
        <v>0</v>
      </c>
      <c r="RLQ62" s="754">
        <f t="shared" si="196"/>
        <v>0</v>
      </c>
      <c r="RLR62" s="754">
        <f t="shared" si="196"/>
        <v>0</v>
      </c>
      <c r="RLS62" s="754">
        <f t="shared" si="196"/>
        <v>0</v>
      </c>
      <c r="RLT62" s="754">
        <f t="shared" ref="RLT62:ROE62" si="197">RLT60*$C$62</f>
        <v>0</v>
      </c>
      <c r="RLU62" s="754">
        <f t="shared" si="197"/>
        <v>0</v>
      </c>
      <c r="RLV62" s="754">
        <f t="shared" si="197"/>
        <v>0</v>
      </c>
      <c r="RLW62" s="754">
        <f t="shared" si="197"/>
        <v>0</v>
      </c>
      <c r="RLX62" s="754">
        <f t="shared" si="197"/>
        <v>0</v>
      </c>
      <c r="RLY62" s="754">
        <f t="shared" si="197"/>
        <v>0</v>
      </c>
      <c r="RLZ62" s="754">
        <f t="shared" si="197"/>
        <v>0</v>
      </c>
      <c r="RMA62" s="754">
        <f t="shared" si="197"/>
        <v>0</v>
      </c>
      <c r="RMB62" s="754">
        <f t="shared" si="197"/>
        <v>0</v>
      </c>
      <c r="RMC62" s="754">
        <f t="shared" si="197"/>
        <v>0</v>
      </c>
      <c r="RMD62" s="754">
        <f t="shared" si="197"/>
        <v>0</v>
      </c>
      <c r="RME62" s="754">
        <f t="shared" si="197"/>
        <v>0</v>
      </c>
      <c r="RMF62" s="754">
        <f t="shared" si="197"/>
        <v>0</v>
      </c>
      <c r="RMG62" s="754">
        <f t="shared" si="197"/>
        <v>0</v>
      </c>
      <c r="RMH62" s="754">
        <f t="shared" si="197"/>
        <v>0</v>
      </c>
      <c r="RMI62" s="754">
        <f t="shared" si="197"/>
        <v>0</v>
      </c>
      <c r="RMJ62" s="754">
        <f t="shared" si="197"/>
        <v>0</v>
      </c>
      <c r="RMK62" s="754">
        <f t="shared" si="197"/>
        <v>0</v>
      </c>
      <c r="RML62" s="754">
        <f t="shared" si="197"/>
        <v>0</v>
      </c>
      <c r="RMM62" s="754">
        <f t="shared" si="197"/>
        <v>0</v>
      </c>
      <c r="RMN62" s="754">
        <f t="shared" si="197"/>
        <v>0</v>
      </c>
      <c r="RMO62" s="754">
        <f t="shared" si="197"/>
        <v>0</v>
      </c>
      <c r="RMP62" s="754">
        <f t="shared" si="197"/>
        <v>0</v>
      </c>
      <c r="RMQ62" s="754">
        <f t="shared" si="197"/>
        <v>0</v>
      </c>
      <c r="RMR62" s="754">
        <f t="shared" si="197"/>
        <v>0</v>
      </c>
      <c r="RMS62" s="754">
        <f t="shared" si="197"/>
        <v>0</v>
      </c>
      <c r="RMT62" s="754">
        <f t="shared" si="197"/>
        <v>0</v>
      </c>
      <c r="RMU62" s="754">
        <f t="shared" si="197"/>
        <v>0</v>
      </c>
      <c r="RMV62" s="754">
        <f t="shared" si="197"/>
        <v>0</v>
      </c>
      <c r="RMW62" s="754">
        <f t="shared" si="197"/>
        <v>0</v>
      </c>
      <c r="RMX62" s="754">
        <f t="shared" si="197"/>
        <v>0</v>
      </c>
      <c r="RMY62" s="754">
        <f t="shared" si="197"/>
        <v>0</v>
      </c>
      <c r="RMZ62" s="754">
        <f t="shared" si="197"/>
        <v>0</v>
      </c>
      <c r="RNA62" s="754">
        <f t="shared" si="197"/>
        <v>0</v>
      </c>
      <c r="RNB62" s="754">
        <f t="shared" si="197"/>
        <v>0</v>
      </c>
      <c r="RNC62" s="754">
        <f t="shared" si="197"/>
        <v>0</v>
      </c>
      <c r="RND62" s="754">
        <f t="shared" si="197"/>
        <v>0</v>
      </c>
      <c r="RNE62" s="754">
        <f t="shared" si="197"/>
        <v>0</v>
      </c>
      <c r="RNF62" s="754">
        <f t="shared" si="197"/>
        <v>0</v>
      </c>
      <c r="RNG62" s="754">
        <f t="shared" si="197"/>
        <v>0</v>
      </c>
      <c r="RNH62" s="754">
        <f t="shared" si="197"/>
        <v>0</v>
      </c>
      <c r="RNI62" s="754">
        <f t="shared" si="197"/>
        <v>0</v>
      </c>
      <c r="RNJ62" s="754">
        <f t="shared" si="197"/>
        <v>0</v>
      </c>
      <c r="RNK62" s="754">
        <f t="shared" si="197"/>
        <v>0</v>
      </c>
      <c r="RNL62" s="754">
        <f t="shared" si="197"/>
        <v>0</v>
      </c>
      <c r="RNM62" s="754">
        <f t="shared" si="197"/>
        <v>0</v>
      </c>
      <c r="RNN62" s="754">
        <f t="shared" si="197"/>
        <v>0</v>
      </c>
      <c r="RNO62" s="754">
        <f t="shared" si="197"/>
        <v>0</v>
      </c>
      <c r="RNP62" s="754">
        <f t="shared" si="197"/>
        <v>0</v>
      </c>
      <c r="RNQ62" s="754">
        <f t="shared" si="197"/>
        <v>0</v>
      </c>
      <c r="RNR62" s="754">
        <f t="shared" si="197"/>
        <v>0</v>
      </c>
      <c r="RNS62" s="754">
        <f t="shared" si="197"/>
        <v>0</v>
      </c>
      <c r="RNT62" s="754">
        <f t="shared" si="197"/>
        <v>0</v>
      </c>
      <c r="RNU62" s="754">
        <f t="shared" si="197"/>
        <v>0</v>
      </c>
      <c r="RNV62" s="754">
        <f t="shared" si="197"/>
        <v>0</v>
      </c>
      <c r="RNW62" s="754">
        <f t="shared" si="197"/>
        <v>0</v>
      </c>
      <c r="RNX62" s="754">
        <f t="shared" si="197"/>
        <v>0</v>
      </c>
      <c r="RNY62" s="754">
        <f t="shared" si="197"/>
        <v>0</v>
      </c>
      <c r="RNZ62" s="754">
        <f t="shared" si="197"/>
        <v>0</v>
      </c>
      <c r="ROA62" s="754">
        <f t="shared" si="197"/>
        <v>0</v>
      </c>
      <c r="ROB62" s="754">
        <f t="shared" si="197"/>
        <v>0</v>
      </c>
      <c r="ROC62" s="754">
        <f t="shared" si="197"/>
        <v>0</v>
      </c>
      <c r="ROD62" s="754">
        <f t="shared" si="197"/>
        <v>0</v>
      </c>
      <c r="ROE62" s="754">
        <f t="shared" si="197"/>
        <v>0</v>
      </c>
      <c r="ROF62" s="754">
        <f t="shared" ref="ROF62:RQQ62" si="198">ROF60*$C$62</f>
        <v>0</v>
      </c>
      <c r="ROG62" s="754">
        <f t="shared" si="198"/>
        <v>0</v>
      </c>
      <c r="ROH62" s="754">
        <f t="shared" si="198"/>
        <v>0</v>
      </c>
      <c r="ROI62" s="754">
        <f t="shared" si="198"/>
        <v>0</v>
      </c>
      <c r="ROJ62" s="754">
        <f t="shared" si="198"/>
        <v>0</v>
      </c>
      <c r="ROK62" s="754">
        <f t="shared" si="198"/>
        <v>0</v>
      </c>
      <c r="ROL62" s="754">
        <f t="shared" si="198"/>
        <v>0</v>
      </c>
      <c r="ROM62" s="754">
        <f t="shared" si="198"/>
        <v>0</v>
      </c>
      <c r="RON62" s="754">
        <f t="shared" si="198"/>
        <v>0</v>
      </c>
      <c r="ROO62" s="754">
        <f t="shared" si="198"/>
        <v>0</v>
      </c>
      <c r="ROP62" s="754">
        <f t="shared" si="198"/>
        <v>0</v>
      </c>
      <c r="ROQ62" s="754">
        <f t="shared" si="198"/>
        <v>0</v>
      </c>
      <c r="ROR62" s="754">
        <f t="shared" si="198"/>
        <v>0</v>
      </c>
      <c r="ROS62" s="754">
        <f t="shared" si="198"/>
        <v>0</v>
      </c>
      <c r="ROT62" s="754">
        <f t="shared" si="198"/>
        <v>0</v>
      </c>
      <c r="ROU62" s="754">
        <f t="shared" si="198"/>
        <v>0</v>
      </c>
      <c r="ROV62" s="754">
        <f t="shared" si="198"/>
        <v>0</v>
      </c>
      <c r="ROW62" s="754">
        <f t="shared" si="198"/>
        <v>0</v>
      </c>
      <c r="ROX62" s="754">
        <f t="shared" si="198"/>
        <v>0</v>
      </c>
      <c r="ROY62" s="754">
        <f t="shared" si="198"/>
        <v>0</v>
      </c>
      <c r="ROZ62" s="754">
        <f t="shared" si="198"/>
        <v>0</v>
      </c>
      <c r="RPA62" s="754">
        <f t="shared" si="198"/>
        <v>0</v>
      </c>
      <c r="RPB62" s="754">
        <f t="shared" si="198"/>
        <v>0</v>
      </c>
      <c r="RPC62" s="754">
        <f t="shared" si="198"/>
        <v>0</v>
      </c>
      <c r="RPD62" s="754">
        <f t="shared" si="198"/>
        <v>0</v>
      </c>
      <c r="RPE62" s="754">
        <f t="shared" si="198"/>
        <v>0</v>
      </c>
      <c r="RPF62" s="754">
        <f t="shared" si="198"/>
        <v>0</v>
      </c>
      <c r="RPG62" s="754">
        <f t="shared" si="198"/>
        <v>0</v>
      </c>
      <c r="RPH62" s="754">
        <f t="shared" si="198"/>
        <v>0</v>
      </c>
      <c r="RPI62" s="754">
        <f t="shared" si="198"/>
        <v>0</v>
      </c>
      <c r="RPJ62" s="754">
        <f t="shared" si="198"/>
        <v>0</v>
      </c>
      <c r="RPK62" s="754">
        <f t="shared" si="198"/>
        <v>0</v>
      </c>
      <c r="RPL62" s="754">
        <f t="shared" si="198"/>
        <v>0</v>
      </c>
      <c r="RPM62" s="754">
        <f t="shared" si="198"/>
        <v>0</v>
      </c>
      <c r="RPN62" s="754">
        <f t="shared" si="198"/>
        <v>0</v>
      </c>
      <c r="RPO62" s="754">
        <f t="shared" si="198"/>
        <v>0</v>
      </c>
      <c r="RPP62" s="754">
        <f t="shared" si="198"/>
        <v>0</v>
      </c>
      <c r="RPQ62" s="754">
        <f t="shared" si="198"/>
        <v>0</v>
      </c>
      <c r="RPR62" s="754">
        <f t="shared" si="198"/>
        <v>0</v>
      </c>
      <c r="RPS62" s="754">
        <f t="shared" si="198"/>
        <v>0</v>
      </c>
      <c r="RPT62" s="754">
        <f t="shared" si="198"/>
        <v>0</v>
      </c>
      <c r="RPU62" s="754">
        <f t="shared" si="198"/>
        <v>0</v>
      </c>
      <c r="RPV62" s="754">
        <f t="shared" si="198"/>
        <v>0</v>
      </c>
      <c r="RPW62" s="754">
        <f t="shared" si="198"/>
        <v>0</v>
      </c>
      <c r="RPX62" s="754">
        <f t="shared" si="198"/>
        <v>0</v>
      </c>
      <c r="RPY62" s="754">
        <f t="shared" si="198"/>
        <v>0</v>
      </c>
      <c r="RPZ62" s="754">
        <f t="shared" si="198"/>
        <v>0</v>
      </c>
      <c r="RQA62" s="754">
        <f t="shared" si="198"/>
        <v>0</v>
      </c>
      <c r="RQB62" s="754">
        <f t="shared" si="198"/>
        <v>0</v>
      </c>
      <c r="RQC62" s="754">
        <f t="shared" si="198"/>
        <v>0</v>
      </c>
      <c r="RQD62" s="754">
        <f t="shared" si="198"/>
        <v>0</v>
      </c>
      <c r="RQE62" s="754">
        <f t="shared" si="198"/>
        <v>0</v>
      </c>
      <c r="RQF62" s="754">
        <f t="shared" si="198"/>
        <v>0</v>
      </c>
      <c r="RQG62" s="754">
        <f t="shared" si="198"/>
        <v>0</v>
      </c>
      <c r="RQH62" s="754">
        <f t="shared" si="198"/>
        <v>0</v>
      </c>
      <c r="RQI62" s="754">
        <f t="shared" si="198"/>
        <v>0</v>
      </c>
      <c r="RQJ62" s="754">
        <f t="shared" si="198"/>
        <v>0</v>
      </c>
      <c r="RQK62" s="754">
        <f t="shared" si="198"/>
        <v>0</v>
      </c>
      <c r="RQL62" s="754">
        <f t="shared" si="198"/>
        <v>0</v>
      </c>
      <c r="RQM62" s="754">
        <f t="shared" si="198"/>
        <v>0</v>
      </c>
      <c r="RQN62" s="754">
        <f t="shared" si="198"/>
        <v>0</v>
      </c>
      <c r="RQO62" s="754">
        <f t="shared" si="198"/>
        <v>0</v>
      </c>
      <c r="RQP62" s="754">
        <f t="shared" si="198"/>
        <v>0</v>
      </c>
      <c r="RQQ62" s="754">
        <f t="shared" si="198"/>
        <v>0</v>
      </c>
      <c r="RQR62" s="754">
        <f t="shared" ref="RQR62:RTC62" si="199">RQR60*$C$62</f>
        <v>0</v>
      </c>
      <c r="RQS62" s="754">
        <f t="shared" si="199"/>
        <v>0</v>
      </c>
      <c r="RQT62" s="754">
        <f t="shared" si="199"/>
        <v>0</v>
      </c>
      <c r="RQU62" s="754">
        <f t="shared" si="199"/>
        <v>0</v>
      </c>
      <c r="RQV62" s="754">
        <f t="shared" si="199"/>
        <v>0</v>
      </c>
      <c r="RQW62" s="754">
        <f t="shared" si="199"/>
        <v>0</v>
      </c>
      <c r="RQX62" s="754">
        <f t="shared" si="199"/>
        <v>0</v>
      </c>
      <c r="RQY62" s="754">
        <f t="shared" si="199"/>
        <v>0</v>
      </c>
      <c r="RQZ62" s="754">
        <f t="shared" si="199"/>
        <v>0</v>
      </c>
      <c r="RRA62" s="754">
        <f t="shared" si="199"/>
        <v>0</v>
      </c>
      <c r="RRB62" s="754">
        <f t="shared" si="199"/>
        <v>0</v>
      </c>
      <c r="RRC62" s="754">
        <f t="shared" si="199"/>
        <v>0</v>
      </c>
      <c r="RRD62" s="754">
        <f t="shared" si="199"/>
        <v>0</v>
      </c>
      <c r="RRE62" s="754">
        <f t="shared" si="199"/>
        <v>0</v>
      </c>
      <c r="RRF62" s="754">
        <f t="shared" si="199"/>
        <v>0</v>
      </c>
      <c r="RRG62" s="754">
        <f t="shared" si="199"/>
        <v>0</v>
      </c>
      <c r="RRH62" s="754">
        <f t="shared" si="199"/>
        <v>0</v>
      </c>
      <c r="RRI62" s="754">
        <f t="shared" si="199"/>
        <v>0</v>
      </c>
      <c r="RRJ62" s="754">
        <f t="shared" si="199"/>
        <v>0</v>
      </c>
      <c r="RRK62" s="754">
        <f t="shared" si="199"/>
        <v>0</v>
      </c>
      <c r="RRL62" s="754">
        <f t="shared" si="199"/>
        <v>0</v>
      </c>
      <c r="RRM62" s="754">
        <f t="shared" si="199"/>
        <v>0</v>
      </c>
      <c r="RRN62" s="754">
        <f t="shared" si="199"/>
        <v>0</v>
      </c>
      <c r="RRO62" s="754">
        <f t="shared" si="199"/>
        <v>0</v>
      </c>
      <c r="RRP62" s="754">
        <f t="shared" si="199"/>
        <v>0</v>
      </c>
      <c r="RRQ62" s="754">
        <f t="shared" si="199"/>
        <v>0</v>
      </c>
      <c r="RRR62" s="754">
        <f t="shared" si="199"/>
        <v>0</v>
      </c>
      <c r="RRS62" s="754">
        <f t="shared" si="199"/>
        <v>0</v>
      </c>
      <c r="RRT62" s="754">
        <f t="shared" si="199"/>
        <v>0</v>
      </c>
      <c r="RRU62" s="754">
        <f t="shared" si="199"/>
        <v>0</v>
      </c>
      <c r="RRV62" s="754">
        <f t="shared" si="199"/>
        <v>0</v>
      </c>
      <c r="RRW62" s="754">
        <f t="shared" si="199"/>
        <v>0</v>
      </c>
      <c r="RRX62" s="754">
        <f t="shared" si="199"/>
        <v>0</v>
      </c>
      <c r="RRY62" s="754">
        <f t="shared" si="199"/>
        <v>0</v>
      </c>
      <c r="RRZ62" s="754">
        <f t="shared" si="199"/>
        <v>0</v>
      </c>
      <c r="RSA62" s="754">
        <f t="shared" si="199"/>
        <v>0</v>
      </c>
      <c r="RSB62" s="754">
        <f t="shared" si="199"/>
        <v>0</v>
      </c>
      <c r="RSC62" s="754">
        <f t="shared" si="199"/>
        <v>0</v>
      </c>
      <c r="RSD62" s="754">
        <f t="shared" si="199"/>
        <v>0</v>
      </c>
      <c r="RSE62" s="754">
        <f t="shared" si="199"/>
        <v>0</v>
      </c>
      <c r="RSF62" s="754">
        <f t="shared" si="199"/>
        <v>0</v>
      </c>
      <c r="RSG62" s="754">
        <f t="shared" si="199"/>
        <v>0</v>
      </c>
      <c r="RSH62" s="754">
        <f t="shared" si="199"/>
        <v>0</v>
      </c>
      <c r="RSI62" s="754">
        <f t="shared" si="199"/>
        <v>0</v>
      </c>
      <c r="RSJ62" s="754">
        <f t="shared" si="199"/>
        <v>0</v>
      </c>
      <c r="RSK62" s="754">
        <f t="shared" si="199"/>
        <v>0</v>
      </c>
      <c r="RSL62" s="754">
        <f t="shared" si="199"/>
        <v>0</v>
      </c>
      <c r="RSM62" s="754">
        <f t="shared" si="199"/>
        <v>0</v>
      </c>
      <c r="RSN62" s="754">
        <f t="shared" si="199"/>
        <v>0</v>
      </c>
      <c r="RSO62" s="754">
        <f t="shared" si="199"/>
        <v>0</v>
      </c>
      <c r="RSP62" s="754">
        <f t="shared" si="199"/>
        <v>0</v>
      </c>
      <c r="RSQ62" s="754">
        <f t="shared" si="199"/>
        <v>0</v>
      </c>
      <c r="RSR62" s="754">
        <f t="shared" si="199"/>
        <v>0</v>
      </c>
      <c r="RSS62" s="754">
        <f t="shared" si="199"/>
        <v>0</v>
      </c>
      <c r="RST62" s="754">
        <f t="shared" si="199"/>
        <v>0</v>
      </c>
      <c r="RSU62" s="754">
        <f t="shared" si="199"/>
        <v>0</v>
      </c>
      <c r="RSV62" s="754">
        <f t="shared" si="199"/>
        <v>0</v>
      </c>
      <c r="RSW62" s="754">
        <f t="shared" si="199"/>
        <v>0</v>
      </c>
      <c r="RSX62" s="754">
        <f t="shared" si="199"/>
        <v>0</v>
      </c>
      <c r="RSY62" s="754">
        <f t="shared" si="199"/>
        <v>0</v>
      </c>
      <c r="RSZ62" s="754">
        <f t="shared" si="199"/>
        <v>0</v>
      </c>
      <c r="RTA62" s="754">
        <f t="shared" si="199"/>
        <v>0</v>
      </c>
      <c r="RTB62" s="754">
        <f t="shared" si="199"/>
        <v>0</v>
      </c>
      <c r="RTC62" s="754">
        <f t="shared" si="199"/>
        <v>0</v>
      </c>
      <c r="RTD62" s="754">
        <f t="shared" ref="RTD62:RVO62" si="200">RTD60*$C$62</f>
        <v>0</v>
      </c>
      <c r="RTE62" s="754">
        <f t="shared" si="200"/>
        <v>0</v>
      </c>
      <c r="RTF62" s="754">
        <f t="shared" si="200"/>
        <v>0</v>
      </c>
      <c r="RTG62" s="754">
        <f t="shared" si="200"/>
        <v>0</v>
      </c>
      <c r="RTH62" s="754">
        <f t="shared" si="200"/>
        <v>0</v>
      </c>
      <c r="RTI62" s="754">
        <f t="shared" si="200"/>
        <v>0</v>
      </c>
      <c r="RTJ62" s="754">
        <f t="shared" si="200"/>
        <v>0</v>
      </c>
      <c r="RTK62" s="754">
        <f t="shared" si="200"/>
        <v>0</v>
      </c>
      <c r="RTL62" s="754">
        <f t="shared" si="200"/>
        <v>0</v>
      </c>
      <c r="RTM62" s="754">
        <f t="shared" si="200"/>
        <v>0</v>
      </c>
      <c r="RTN62" s="754">
        <f t="shared" si="200"/>
        <v>0</v>
      </c>
      <c r="RTO62" s="754">
        <f t="shared" si="200"/>
        <v>0</v>
      </c>
      <c r="RTP62" s="754">
        <f t="shared" si="200"/>
        <v>0</v>
      </c>
      <c r="RTQ62" s="754">
        <f t="shared" si="200"/>
        <v>0</v>
      </c>
      <c r="RTR62" s="754">
        <f t="shared" si="200"/>
        <v>0</v>
      </c>
      <c r="RTS62" s="754">
        <f t="shared" si="200"/>
        <v>0</v>
      </c>
      <c r="RTT62" s="754">
        <f t="shared" si="200"/>
        <v>0</v>
      </c>
      <c r="RTU62" s="754">
        <f t="shared" si="200"/>
        <v>0</v>
      </c>
      <c r="RTV62" s="754">
        <f t="shared" si="200"/>
        <v>0</v>
      </c>
      <c r="RTW62" s="754">
        <f t="shared" si="200"/>
        <v>0</v>
      </c>
      <c r="RTX62" s="754">
        <f t="shared" si="200"/>
        <v>0</v>
      </c>
      <c r="RTY62" s="754">
        <f t="shared" si="200"/>
        <v>0</v>
      </c>
      <c r="RTZ62" s="754">
        <f t="shared" si="200"/>
        <v>0</v>
      </c>
      <c r="RUA62" s="754">
        <f t="shared" si="200"/>
        <v>0</v>
      </c>
      <c r="RUB62" s="754">
        <f t="shared" si="200"/>
        <v>0</v>
      </c>
      <c r="RUC62" s="754">
        <f t="shared" si="200"/>
        <v>0</v>
      </c>
      <c r="RUD62" s="754">
        <f t="shared" si="200"/>
        <v>0</v>
      </c>
      <c r="RUE62" s="754">
        <f t="shared" si="200"/>
        <v>0</v>
      </c>
      <c r="RUF62" s="754">
        <f t="shared" si="200"/>
        <v>0</v>
      </c>
      <c r="RUG62" s="754">
        <f t="shared" si="200"/>
        <v>0</v>
      </c>
      <c r="RUH62" s="754">
        <f t="shared" si="200"/>
        <v>0</v>
      </c>
      <c r="RUI62" s="754">
        <f t="shared" si="200"/>
        <v>0</v>
      </c>
      <c r="RUJ62" s="754">
        <f t="shared" si="200"/>
        <v>0</v>
      </c>
      <c r="RUK62" s="754">
        <f t="shared" si="200"/>
        <v>0</v>
      </c>
      <c r="RUL62" s="754">
        <f t="shared" si="200"/>
        <v>0</v>
      </c>
      <c r="RUM62" s="754">
        <f t="shared" si="200"/>
        <v>0</v>
      </c>
      <c r="RUN62" s="754">
        <f t="shared" si="200"/>
        <v>0</v>
      </c>
      <c r="RUO62" s="754">
        <f t="shared" si="200"/>
        <v>0</v>
      </c>
      <c r="RUP62" s="754">
        <f t="shared" si="200"/>
        <v>0</v>
      </c>
      <c r="RUQ62" s="754">
        <f t="shared" si="200"/>
        <v>0</v>
      </c>
      <c r="RUR62" s="754">
        <f t="shared" si="200"/>
        <v>0</v>
      </c>
      <c r="RUS62" s="754">
        <f t="shared" si="200"/>
        <v>0</v>
      </c>
      <c r="RUT62" s="754">
        <f t="shared" si="200"/>
        <v>0</v>
      </c>
      <c r="RUU62" s="754">
        <f t="shared" si="200"/>
        <v>0</v>
      </c>
      <c r="RUV62" s="754">
        <f t="shared" si="200"/>
        <v>0</v>
      </c>
      <c r="RUW62" s="754">
        <f t="shared" si="200"/>
        <v>0</v>
      </c>
      <c r="RUX62" s="754">
        <f t="shared" si="200"/>
        <v>0</v>
      </c>
      <c r="RUY62" s="754">
        <f t="shared" si="200"/>
        <v>0</v>
      </c>
      <c r="RUZ62" s="754">
        <f t="shared" si="200"/>
        <v>0</v>
      </c>
      <c r="RVA62" s="754">
        <f t="shared" si="200"/>
        <v>0</v>
      </c>
      <c r="RVB62" s="754">
        <f t="shared" si="200"/>
        <v>0</v>
      </c>
      <c r="RVC62" s="754">
        <f t="shared" si="200"/>
        <v>0</v>
      </c>
      <c r="RVD62" s="754">
        <f t="shared" si="200"/>
        <v>0</v>
      </c>
      <c r="RVE62" s="754">
        <f t="shared" si="200"/>
        <v>0</v>
      </c>
      <c r="RVF62" s="754">
        <f t="shared" si="200"/>
        <v>0</v>
      </c>
      <c r="RVG62" s="754">
        <f t="shared" si="200"/>
        <v>0</v>
      </c>
      <c r="RVH62" s="754">
        <f t="shared" si="200"/>
        <v>0</v>
      </c>
      <c r="RVI62" s="754">
        <f t="shared" si="200"/>
        <v>0</v>
      </c>
      <c r="RVJ62" s="754">
        <f t="shared" si="200"/>
        <v>0</v>
      </c>
      <c r="RVK62" s="754">
        <f t="shared" si="200"/>
        <v>0</v>
      </c>
      <c r="RVL62" s="754">
        <f t="shared" si="200"/>
        <v>0</v>
      </c>
      <c r="RVM62" s="754">
        <f t="shared" si="200"/>
        <v>0</v>
      </c>
      <c r="RVN62" s="754">
        <f t="shared" si="200"/>
        <v>0</v>
      </c>
      <c r="RVO62" s="754">
        <f t="shared" si="200"/>
        <v>0</v>
      </c>
      <c r="RVP62" s="754">
        <f t="shared" ref="RVP62:RYA62" si="201">RVP60*$C$62</f>
        <v>0</v>
      </c>
      <c r="RVQ62" s="754">
        <f t="shared" si="201"/>
        <v>0</v>
      </c>
      <c r="RVR62" s="754">
        <f t="shared" si="201"/>
        <v>0</v>
      </c>
      <c r="RVS62" s="754">
        <f t="shared" si="201"/>
        <v>0</v>
      </c>
      <c r="RVT62" s="754">
        <f t="shared" si="201"/>
        <v>0</v>
      </c>
      <c r="RVU62" s="754">
        <f t="shared" si="201"/>
        <v>0</v>
      </c>
      <c r="RVV62" s="754">
        <f t="shared" si="201"/>
        <v>0</v>
      </c>
      <c r="RVW62" s="754">
        <f t="shared" si="201"/>
        <v>0</v>
      </c>
      <c r="RVX62" s="754">
        <f t="shared" si="201"/>
        <v>0</v>
      </c>
      <c r="RVY62" s="754">
        <f t="shared" si="201"/>
        <v>0</v>
      </c>
      <c r="RVZ62" s="754">
        <f t="shared" si="201"/>
        <v>0</v>
      </c>
      <c r="RWA62" s="754">
        <f t="shared" si="201"/>
        <v>0</v>
      </c>
      <c r="RWB62" s="754">
        <f t="shared" si="201"/>
        <v>0</v>
      </c>
      <c r="RWC62" s="754">
        <f t="shared" si="201"/>
        <v>0</v>
      </c>
      <c r="RWD62" s="754">
        <f t="shared" si="201"/>
        <v>0</v>
      </c>
      <c r="RWE62" s="754">
        <f t="shared" si="201"/>
        <v>0</v>
      </c>
      <c r="RWF62" s="754">
        <f t="shared" si="201"/>
        <v>0</v>
      </c>
      <c r="RWG62" s="754">
        <f t="shared" si="201"/>
        <v>0</v>
      </c>
      <c r="RWH62" s="754">
        <f t="shared" si="201"/>
        <v>0</v>
      </c>
      <c r="RWI62" s="754">
        <f t="shared" si="201"/>
        <v>0</v>
      </c>
      <c r="RWJ62" s="754">
        <f t="shared" si="201"/>
        <v>0</v>
      </c>
      <c r="RWK62" s="754">
        <f t="shared" si="201"/>
        <v>0</v>
      </c>
      <c r="RWL62" s="754">
        <f t="shared" si="201"/>
        <v>0</v>
      </c>
      <c r="RWM62" s="754">
        <f t="shared" si="201"/>
        <v>0</v>
      </c>
      <c r="RWN62" s="754">
        <f t="shared" si="201"/>
        <v>0</v>
      </c>
      <c r="RWO62" s="754">
        <f t="shared" si="201"/>
        <v>0</v>
      </c>
      <c r="RWP62" s="754">
        <f t="shared" si="201"/>
        <v>0</v>
      </c>
      <c r="RWQ62" s="754">
        <f t="shared" si="201"/>
        <v>0</v>
      </c>
      <c r="RWR62" s="754">
        <f t="shared" si="201"/>
        <v>0</v>
      </c>
      <c r="RWS62" s="754">
        <f t="shared" si="201"/>
        <v>0</v>
      </c>
      <c r="RWT62" s="754">
        <f t="shared" si="201"/>
        <v>0</v>
      </c>
      <c r="RWU62" s="754">
        <f t="shared" si="201"/>
        <v>0</v>
      </c>
      <c r="RWV62" s="754">
        <f t="shared" si="201"/>
        <v>0</v>
      </c>
      <c r="RWW62" s="754">
        <f t="shared" si="201"/>
        <v>0</v>
      </c>
      <c r="RWX62" s="754">
        <f t="shared" si="201"/>
        <v>0</v>
      </c>
      <c r="RWY62" s="754">
        <f t="shared" si="201"/>
        <v>0</v>
      </c>
      <c r="RWZ62" s="754">
        <f t="shared" si="201"/>
        <v>0</v>
      </c>
      <c r="RXA62" s="754">
        <f t="shared" si="201"/>
        <v>0</v>
      </c>
      <c r="RXB62" s="754">
        <f t="shared" si="201"/>
        <v>0</v>
      </c>
      <c r="RXC62" s="754">
        <f t="shared" si="201"/>
        <v>0</v>
      </c>
      <c r="RXD62" s="754">
        <f t="shared" si="201"/>
        <v>0</v>
      </c>
      <c r="RXE62" s="754">
        <f t="shared" si="201"/>
        <v>0</v>
      </c>
      <c r="RXF62" s="754">
        <f t="shared" si="201"/>
        <v>0</v>
      </c>
      <c r="RXG62" s="754">
        <f t="shared" si="201"/>
        <v>0</v>
      </c>
      <c r="RXH62" s="754">
        <f t="shared" si="201"/>
        <v>0</v>
      </c>
      <c r="RXI62" s="754">
        <f t="shared" si="201"/>
        <v>0</v>
      </c>
      <c r="RXJ62" s="754">
        <f t="shared" si="201"/>
        <v>0</v>
      </c>
      <c r="RXK62" s="754">
        <f t="shared" si="201"/>
        <v>0</v>
      </c>
      <c r="RXL62" s="754">
        <f t="shared" si="201"/>
        <v>0</v>
      </c>
      <c r="RXM62" s="754">
        <f t="shared" si="201"/>
        <v>0</v>
      </c>
      <c r="RXN62" s="754">
        <f t="shared" si="201"/>
        <v>0</v>
      </c>
      <c r="RXO62" s="754">
        <f t="shared" si="201"/>
        <v>0</v>
      </c>
      <c r="RXP62" s="754">
        <f t="shared" si="201"/>
        <v>0</v>
      </c>
      <c r="RXQ62" s="754">
        <f t="shared" si="201"/>
        <v>0</v>
      </c>
      <c r="RXR62" s="754">
        <f t="shared" si="201"/>
        <v>0</v>
      </c>
      <c r="RXS62" s="754">
        <f t="shared" si="201"/>
        <v>0</v>
      </c>
      <c r="RXT62" s="754">
        <f t="shared" si="201"/>
        <v>0</v>
      </c>
      <c r="RXU62" s="754">
        <f t="shared" si="201"/>
        <v>0</v>
      </c>
      <c r="RXV62" s="754">
        <f t="shared" si="201"/>
        <v>0</v>
      </c>
      <c r="RXW62" s="754">
        <f t="shared" si="201"/>
        <v>0</v>
      </c>
      <c r="RXX62" s="754">
        <f t="shared" si="201"/>
        <v>0</v>
      </c>
      <c r="RXY62" s="754">
        <f t="shared" si="201"/>
        <v>0</v>
      </c>
      <c r="RXZ62" s="754">
        <f t="shared" si="201"/>
        <v>0</v>
      </c>
      <c r="RYA62" s="754">
        <f t="shared" si="201"/>
        <v>0</v>
      </c>
      <c r="RYB62" s="754">
        <f t="shared" ref="RYB62:SAM62" si="202">RYB60*$C$62</f>
        <v>0</v>
      </c>
      <c r="RYC62" s="754">
        <f t="shared" si="202"/>
        <v>0</v>
      </c>
      <c r="RYD62" s="754">
        <f t="shared" si="202"/>
        <v>0</v>
      </c>
      <c r="RYE62" s="754">
        <f t="shared" si="202"/>
        <v>0</v>
      </c>
      <c r="RYF62" s="754">
        <f t="shared" si="202"/>
        <v>0</v>
      </c>
      <c r="RYG62" s="754">
        <f t="shared" si="202"/>
        <v>0</v>
      </c>
      <c r="RYH62" s="754">
        <f t="shared" si="202"/>
        <v>0</v>
      </c>
      <c r="RYI62" s="754">
        <f t="shared" si="202"/>
        <v>0</v>
      </c>
      <c r="RYJ62" s="754">
        <f t="shared" si="202"/>
        <v>0</v>
      </c>
      <c r="RYK62" s="754">
        <f t="shared" si="202"/>
        <v>0</v>
      </c>
      <c r="RYL62" s="754">
        <f t="shared" si="202"/>
        <v>0</v>
      </c>
      <c r="RYM62" s="754">
        <f t="shared" si="202"/>
        <v>0</v>
      </c>
      <c r="RYN62" s="754">
        <f t="shared" si="202"/>
        <v>0</v>
      </c>
      <c r="RYO62" s="754">
        <f t="shared" si="202"/>
        <v>0</v>
      </c>
      <c r="RYP62" s="754">
        <f t="shared" si="202"/>
        <v>0</v>
      </c>
      <c r="RYQ62" s="754">
        <f t="shared" si="202"/>
        <v>0</v>
      </c>
      <c r="RYR62" s="754">
        <f t="shared" si="202"/>
        <v>0</v>
      </c>
      <c r="RYS62" s="754">
        <f t="shared" si="202"/>
        <v>0</v>
      </c>
      <c r="RYT62" s="754">
        <f t="shared" si="202"/>
        <v>0</v>
      </c>
      <c r="RYU62" s="754">
        <f t="shared" si="202"/>
        <v>0</v>
      </c>
      <c r="RYV62" s="754">
        <f t="shared" si="202"/>
        <v>0</v>
      </c>
      <c r="RYW62" s="754">
        <f t="shared" si="202"/>
        <v>0</v>
      </c>
      <c r="RYX62" s="754">
        <f t="shared" si="202"/>
        <v>0</v>
      </c>
      <c r="RYY62" s="754">
        <f t="shared" si="202"/>
        <v>0</v>
      </c>
      <c r="RYZ62" s="754">
        <f t="shared" si="202"/>
        <v>0</v>
      </c>
      <c r="RZA62" s="754">
        <f t="shared" si="202"/>
        <v>0</v>
      </c>
      <c r="RZB62" s="754">
        <f t="shared" si="202"/>
        <v>0</v>
      </c>
      <c r="RZC62" s="754">
        <f t="shared" si="202"/>
        <v>0</v>
      </c>
      <c r="RZD62" s="754">
        <f t="shared" si="202"/>
        <v>0</v>
      </c>
      <c r="RZE62" s="754">
        <f t="shared" si="202"/>
        <v>0</v>
      </c>
      <c r="RZF62" s="754">
        <f t="shared" si="202"/>
        <v>0</v>
      </c>
      <c r="RZG62" s="754">
        <f t="shared" si="202"/>
        <v>0</v>
      </c>
      <c r="RZH62" s="754">
        <f t="shared" si="202"/>
        <v>0</v>
      </c>
      <c r="RZI62" s="754">
        <f t="shared" si="202"/>
        <v>0</v>
      </c>
      <c r="RZJ62" s="754">
        <f t="shared" si="202"/>
        <v>0</v>
      </c>
      <c r="RZK62" s="754">
        <f t="shared" si="202"/>
        <v>0</v>
      </c>
      <c r="RZL62" s="754">
        <f t="shared" si="202"/>
        <v>0</v>
      </c>
      <c r="RZM62" s="754">
        <f t="shared" si="202"/>
        <v>0</v>
      </c>
      <c r="RZN62" s="754">
        <f t="shared" si="202"/>
        <v>0</v>
      </c>
      <c r="RZO62" s="754">
        <f t="shared" si="202"/>
        <v>0</v>
      </c>
      <c r="RZP62" s="754">
        <f t="shared" si="202"/>
        <v>0</v>
      </c>
      <c r="RZQ62" s="754">
        <f t="shared" si="202"/>
        <v>0</v>
      </c>
      <c r="RZR62" s="754">
        <f t="shared" si="202"/>
        <v>0</v>
      </c>
      <c r="RZS62" s="754">
        <f t="shared" si="202"/>
        <v>0</v>
      </c>
      <c r="RZT62" s="754">
        <f t="shared" si="202"/>
        <v>0</v>
      </c>
      <c r="RZU62" s="754">
        <f t="shared" si="202"/>
        <v>0</v>
      </c>
      <c r="RZV62" s="754">
        <f t="shared" si="202"/>
        <v>0</v>
      </c>
      <c r="RZW62" s="754">
        <f t="shared" si="202"/>
        <v>0</v>
      </c>
      <c r="RZX62" s="754">
        <f t="shared" si="202"/>
        <v>0</v>
      </c>
      <c r="RZY62" s="754">
        <f t="shared" si="202"/>
        <v>0</v>
      </c>
      <c r="RZZ62" s="754">
        <f t="shared" si="202"/>
        <v>0</v>
      </c>
      <c r="SAA62" s="754">
        <f t="shared" si="202"/>
        <v>0</v>
      </c>
      <c r="SAB62" s="754">
        <f t="shared" si="202"/>
        <v>0</v>
      </c>
      <c r="SAC62" s="754">
        <f t="shared" si="202"/>
        <v>0</v>
      </c>
      <c r="SAD62" s="754">
        <f t="shared" si="202"/>
        <v>0</v>
      </c>
      <c r="SAE62" s="754">
        <f t="shared" si="202"/>
        <v>0</v>
      </c>
      <c r="SAF62" s="754">
        <f t="shared" si="202"/>
        <v>0</v>
      </c>
      <c r="SAG62" s="754">
        <f t="shared" si="202"/>
        <v>0</v>
      </c>
      <c r="SAH62" s="754">
        <f t="shared" si="202"/>
        <v>0</v>
      </c>
      <c r="SAI62" s="754">
        <f t="shared" si="202"/>
        <v>0</v>
      </c>
      <c r="SAJ62" s="754">
        <f t="shared" si="202"/>
        <v>0</v>
      </c>
      <c r="SAK62" s="754">
        <f t="shared" si="202"/>
        <v>0</v>
      </c>
      <c r="SAL62" s="754">
        <f t="shared" si="202"/>
        <v>0</v>
      </c>
      <c r="SAM62" s="754">
        <f t="shared" si="202"/>
        <v>0</v>
      </c>
      <c r="SAN62" s="754">
        <f t="shared" ref="SAN62:SCY62" si="203">SAN60*$C$62</f>
        <v>0</v>
      </c>
      <c r="SAO62" s="754">
        <f t="shared" si="203"/>
        <v>0</v>
      </c>
      <c r="SAP62" s="754">
        <f t="shared" si="203"/>
        <v>0</v>
      </c>
      <c r="SAQ62" s="754">
        <f t="shared" si="203"/>
        <v>0</v>
      </c>
      <c r="SAR62" s="754">
        <f t="shared" si="203"/>
        <v>0</v>
      </c>
      <c r="SAS62" s="754">
        <f t="shared" si="203"/>
        <v>0</v>
      </c>
      <c r="SAT62" s="754">
        <f t="shared" si="203"/>
        <v>0</v>
      </c>
      <c r="SAU62" s="754">
        <f t="shared" si="203"/>
        <v>0</v>
      </c>
      <c r="SAV62" s="754">
        <f t="shared" si="203"/>
        <v>0</v>
      </c>
      <c r="SAW62" s="754">
        <f t="shared" si="203"/>
        <v>0</v>
      </c>
      <c r="SAX62" s="754">
        <f t="shared" si="203"/>
        <v>0</v>
      </c>
      <c r="SAY62" s="754">
        <f t="shared" si="203"/>
        <v>0</v>
      </c>
      <c r="SAZ62" s="754">
        <f t="shared" si="203"/>
        <v>0</v>
      </c>
      <c r="SBA62" s="754">
        <f t="shared" si="203"/>
        <v>0</v>
      </c>
      <c r="SBB62" s="754">
        <f t="shared" si="203"/>
        <v>0</v>
      </c>
      <c r="SBC62" s="754">
        <f t="shared" si="203"/>
        <v>0</v>
      </c>
      <c r="SBD62" s="754">
        <f t="shared" si="203"/>
        <v>0</v>
      </c>
      <c r="SBE62" s="754">
        <f t="shared" si="203"/>
        <v>0</v>
      </c>
      <c r="SBF62" s="754">
        <f t="shared" si="203"/>
        <v>0</v>
      </c>
      <c r="SBG62" s="754">
        <f t="shared" si="203"/>
        <v>0</v>
      </c>
      <c r="SBH62" s="754">
        <f t="shared" si="203"/>
        <v>0</v>
      </c>
      <c r="SBI62" s="754">
        <f t="shared" si="203"/>
        <v>0</v>
      </c>
      <c r="SBJ62" s="754">
        <f t="shared" si="203"/>
        <v>0</v>
      </c>
      <c r="SBK62" s="754">
        <f t="shared" si="203"/>
        <v>0</v>
      </c>
      <c r="SBL62" s="754">
        <f t="shared" si="203"/>
        <v>0</v>
      </c>
      <c r="SBM62" s="754">
        <f t="shared" si="203"/>
        <v>0</v>
      </c>
      <c r="SBN62" s="754">
        <f t="shared" si="203"/>
        <v>0</v>
      </c>
      <c r="SBO62" s="754">
        <f t="shared" si="203"/>
        <v>0</v>
      </c>
      <c r="SBP62" s="754">
        <f t="shared" si="203"/>
        <v>0</v>
      </c>
      <c r="SBQ62" s="754">
        <f t="shared" si="203"/>
        <v>0</v>
      </c>
      <c r="SBR62" s="754">
        <f t="shared" si="203"/>
        <v>0</v>
      </c>
      <c r="SBS62" s="754">
        <f t="shared" si="203"/>
        <v>0</v>
      </c>
      <c r="SBT62" s="754">
        <f t="shared" si="203"/>
        <v>0</v>
      </c>
      <c r="SBU62" s="754">
        <f t="shared" si="203"/>
        <v>0</v>
      </c>
      <c r="SBV62" s="754">
        <f t="shared" si="203"/>
        <v>0</v>
      </c>
      <c r="SBW62" s="754">
        <f t="shared" si="203"/>
        <v>0</v>
      </c>
      <c r="SBX62" s="754">
        <f t="shared" si="203"/>
        <v>0</v>
      </c>
      <c r="SBY62" s="754">
        <f t="shared" si="203"/>
        <v>0</v>
      </c>
      <c r="SBZ62" s="754">
        <f t="shared" si="203"/>
        <v>0</v>
      </c>
      <c r="SCA62" s="754">
        <f t="shared" si="203"/>
        <v>0</v>
      </c>
      <c r="SCB62" s="754">
        <f t="shared" si="203"/>
        <v>0</v>
      </c>
      <c r="SCC62" s="754">
        <f t="shared" si="203"/>
        <v>0</v>
      </c>
      <c r="SCD62" s="754">
        <f t="shared" si="203"/>
        <v>0</v>
      </c>
      <c r="SCE62" s="754">
        <f t="shared" si="203"/>
        <v>0</v>
      </c>
      <c r="SCF62" s="754">
        <f t="shared" si="203"/>
        <v>0</v>
      </c>
      <c r="SCG62" s="754">
        <f t="shared" si="203"/>
        <v>0</v>
      </c>
      <c r="SCH62" s="754">
        <f t="shared" si="203"/>
        <v>0</v>
      </c>
      <c r="SCI62" s="754">
        <f t="shared" si="203"/>
        <v>0</v>
      </c>
      <c r="SCJ62" s="754">
        <f t="shared" si="203"/>
        <v>0</v>
      </c>
      <c r="SCK62" s="754">
        <f t="shared" si="203"/>
        <v>0</v>
      </c>
      <c r="SCL62" s="754">
        <f t="shared" si="203"/>
        <v>0</v>
      </c>
      <c r="SCM62" s="754">
        <f t="shared" si="203"/>
        <v>0</v>
      </c>
      <c r="SCN62" s="754">
        <f t="shared" si="203"/>
        <v>0</v>
      </c>
      <c r="SCO62" s="754">
        <f t="shared" si="203"/>
        <v>0</v>
      </c>
      <c r="SCP62" s="754">
        <f t="shared" si="203"/>
        <v>0</v>
      </c>
      <c r="SCQ62" s="754">
        <f t="shared" si="203"/>
        <v>0</v>
      </c>
      <c r="SCR62" s="754">
        <f t="shared" si="203"/>
        <v>0</v>
      </c>
      <c r="SCS62" s="754">
        <f t="shared" si="203"/>
        <v>0</v>
      </c>
      <c r="SCT62" s="754">
        <f t="shared" si="203"/>
        <v>0</v>
      </c>
      <c r="SCU62" s="754">
        <f t="shared" si="203"/>
        <v>0</v>
      </c>
      <c r="SCV62" s="754">
        <f t="shared" si="203"/>
        <v>0</v>
      </c>
      <c r="SCW62" s="754">
        <f t="shared" si="203"/>
        <v>0</v>
      </c>
      <c r="SCX62" s="754">
        <f t="shared" si="203"/>
        <v>0</v>
      </c>
      <c r="SCY62" s="754">
        <f t="shared" si="203"/>
        <v>0</v>
      </c>
      <c r="SCZ62" s="754">
        <f t="shared" ref="SCZ62:SFK62" si="204">SCZ60*$C$62</f>
        <v>0</v>
      </c>
      <c r="SDA62" s="754">
        <f t="shared" si="204"/>
        <v>0</v>
      </c>
      <c r="SDB62" s="754">
        <f t="shared" si="204"/>
        <v>0</v>
      </c>
      <c r="SDC62" s="754">
        <f t="shared" si="204"/>
        <v>0</v>
      </c>
      <c r="SDD62" s="754">
        <f t="shared" si="204"/>
        <v>0</v>
      </c>
      <c r="SDE62" s="754">
        <f t="shared" si="204"/>
        <v>0</v>
      </c>
      <c r="SDF62" s="754">
        <f t="shared" si="204"/>
        <v>0</v>
      </c>
      <c r="SDG62" s="754">
        <f t="shared" si="204"/>
        <v>0</v>
      </c>
      <c r="SDH62" s="754">
        <f t="shared" si="204"/>
        <v>0</v>
      </c>
      <c r="SDI62" s="754">
        <f t="shared" si="204"/>
        <v>0</v>
      </c>
      <c r="SDJ62" s="754">
        <f t="shared" si="204"/>
        <v>0</v>
      </c>
      <c r="SDK62" s="754">
        <f t="shared" si="204"/>
        <v>0</v>
      </c>
      <c r="SDL62" s="754">
        <f t="shared" si="204"/>
        <v>0</v>
      </c>
      <c r="SDM62" s="754">
        <f t="shared" si="204"/>
        <v>0</v>
      </c>
      <c r="SDN62" s="754">
        <f t="shared" si="204"/>
        <v>0</v>
      </c>
      <c r="SDO62" s="754">
        <f t="shared" si="204"/>
        <v>0</v>
      </c>
      <c r="SDP62" s="754">
        <f t="shared" si="204"/>
        <v>0</v>
      </c>
      <c r="SDQ62" s="754">
        <f t="shared" si="204"/>
        <v>0</v>
      </c>
      <c r="SDR62" s="754">
        <f t="shared" si="204"/>
        <v>0</v>
      </c>
      <c r="SDS62" s="754">
        <f t="shared" si="204"/>
        <v>0</v>
      </c>
      <c r="SDT62" s="754">
        <f t="shared" si="204"/>
        <v>0</v>
      </c>
      <c r="SDU62" s="754">
        <f t="shared" si="204"/>
        <v>0</v>
      </c>
      <c r="SDV62" s="754">
        <f t="shared" si="204"/>
        <v>0</v>
      </c>
      <c r="SDW62" s="754">
        <f t="shared" si="204"/>
        <v>0</v>
      </c>
      <c r="SDX62" s="754">
        <f t="shared" si="204"/>
        <v>0</v>
      </c>
      <c r="SDY62" s="754">
        <f t="shared" si="204"/>
        <v>0</v>
      </c>
      <c r="SDZ62" s="754">
        <f t="shared" si="204"/>
        <v>0</v>
      </c>
      <c r="SEA62" s="754">
        <f t="shared" si="204"/>
        <v>0</v>
      </c>
      <c r="SEB62" s="754">
        <f t="shared" si="204"/>
        <v>0</v>
      </c>
      <c r="SEC62" s="754">
        <f t="shared" si="204"/>
        <v>0</v>
      </c>
      <c r="SED62" s="754">
        <f t="shared" si="204"/>
        <v>0</v>
      </c>
      <c r="SEE62" s="754">
        <f t="shared" si="204"/>
        <v>0</v>
      </c>
      <c r="SEF62" s="754">
        <f t="shared" si="204"/>
        <v>0</v>
      </c>
      <c r="SEG62" s="754">
        <f t="shared" si="204"/>
        <v>0</v>
      </c>
      <c r="SEH62" s="754">
        <f t="shared" si="204"/>
        <v>0</v>
      </c>
      <c r="SEI62" s="754">
        <f t="shared" si="204"/>
        <v>0</v>
      </c>
      <c r="SEJ62" s="754">
        <f t="shared" si="204"/>
        <v>0</v>
      </c>
      <c r="SEK62" s="754">
        <f t="shared" si="204"/>
        <v>0</v>
      </c>
      <c r="SEL62" s="754">
        <f t="shared" si="204"/>
        <v>0</v>
      </c>
      <c r="SEM62" s="754">
        <f t="shared" si="204"/>
        <v>0</v>
      </c>
      <c r="SEN62" s="754">
        <f t="shared" si="204"/>
        <v>0</v>
      </c>
      <c r="SEO62" s="754">
        <f t="shared" si="204"/>
        <v>0</v>
      </c>
      <c r="SEP62" s="754">
        <f t="shared" si="204"/>
        <v>0</v>
      </c>
      <c r="SEQ62" s="754">
        <f t="shared" si="204"/>
        <v>0</v>
      </c>
      <c r="SER62" s="754">
        <f t="shared" si="204"/>
        <v>0</v>
      </c>
      <c r="SES62" s="754">
        <f t="shared" si="204"/>
        <v>0</v>
      </c>
      <c r="SET62" s="754">
        <f t="shared" si="204"/>
        <v>0</v>
      </c>
      <c r="SEU62" s="754">
        <f t="shared" si="204"/>
        <v>0</v>
      </c>
      <c r="SEV62" s="754">
        <f t="shared" si="204"/>
        <v>0</v>
      </c>
      <c r="SEW62" s="754">
        <f t="shared" si="204"/>
        <v>0</v>
      </c>
      <c r="SEX62" s="754">
        <f t="shared" si="204"/>
        <v>0</v>
      </c>
      <c r="SEY62" s="754">
        <f t="shared" si="204"/>
        <v>0</v>
      </c>
      <c r="SEZ62" s="754">
        <f t="shared" si="204"/>
        <v>0</v>
      </c>
      <c r="SFA62" s="754">
        <f t="shared" si="204"/>
        <v>0</v>
      </c>
      <c r="SFB62" s="754">
        <f t="shared" si="204"/>
        <v>0</v>
      </c>
      <c r="SFC62" s="754">
        <f t="shared" si="204"/>
        <v>0</v>
      </c>
      <c r="SFD62" s="754">
        <f t="shared" si="204"/>
        <v>0</v>
      </c>
      <c r="SFE62" s="754">
        <f t="shared" si="204"/>
        <v>0</v>
      </c>
      <c r="SFF62" s="754">
        <f t="shared" si="204"/>
        <v>0</v>
      </c>
      <c r="SFG62" s="754">
        <f t="shared" si="204"/>
        <v>0</v>
      </c>
      <c r="SFH62" s="754">
        <f t="shared" si="204"/>
        <v>0</v>
      </c>
      <c r="SFI62" s="754">
        <f t="shared" si="204"/>
        <v>0</v>
      </c>
      <c r="SFJ62" s="754">
        <f t="shared" si="204"/>
        <v>0</v>
      </c>
      <c r="SFK62" s="754">
        <f t="shared" si="204"/>
        <v>0</v>
      </c>
      <c r="SFL62" s="754">
        <f t="shared" ref="SFL62:SHW62" si="205">SFL60*$C$62</f>
        <v>0</v>
      </c>
      <c r="SFM62" s="754">
        <f t="shared" si="205"/>
        <v>0</v>
      </c>
      <c r="SFN62" s="754">
        <f t="shared" si="205"/>
        <v>0</v>
      </c>
      <c r="SFO62" s="754">
        <f t="shared" si="205"/>
        <v>0</v>
      </c>
      <c r="SFP62" s="754">
        <f t="shared" si="205"/>
        <v>0</v>
      </c>
      <c r="SFQ62" s="754">
        <f t="shared" si="205"/>
        <v>0</v>
      </c>
      <c r="SFR62" s="754">
        <f t="shared" si="205"/>
        <v>0</v>
      </c>
      <c r="SFS62" s="754">
        <f t="shared" si="205"/>
        <v>0</v>
      </c>
      <c r="SFT62" s="754">
        <f t="shared" si="205"/>
        <v>0</v>
      </c>
      <c r="SFU62" s="754">
        <f t="shared" si="205"/>
        <v>0</v>
      </c>
      <c r="SFV62" s="754">
        <f t="shared" si="205"/>
        <v>0</v>
      </c>
      <c r="SFW62" s="754">
        <f t="shared" si="205"/>
        <v>0</v>
      </c>
      <c r="SFX62" s="754">
        <f t="shared" si="205"/>
        <v>0</v>
      </c>
      <c r="SFY62" s="754">
        <f t="shared" si="205"/>
        <v>0</v>
      </c>
      <c r="SFZ62" s="754">
        <f t="shared" si="205"/>
        <v>0</v>
      </c>
      <c r="SGA62" s="754">
        <f t="shared" si="205"/>
        <v>0</v>
      </c>
      <c r="SGB62" s="754">
        <f t="shared" si="205"/>
        <v>0</v>
      </c>
      <c r="SGC62" s="754">
        <f t="shared" si="205"/>
        <v>0</v>
      </c>
      <c r="SGD62" s="754">
        <f t="shared" si="205"/>
        <v>0</v>
      </c>
      <c r="SGE62" s="754">
        <f t="shared" si="205"/>
        <v>0</v>
      </c>
      <c r="SGF62" s="754">
        <f t="shared" si="205"/>
        <v>0</v>
      </c>
      <c r="SGG62" s="754">
        <f t="shared" si="205"/>
        <v>0</v>
      </c>
      <c r="SGH62" s="754">
        <f t="shared" si="205"/>
        <v>0</v>
      </c>
      <c r="SGI62" s="754">
        <f t="shared" si="205"/>
        <v>0</v>
      </c>
      <c r="SGJ62" s="754">
        <f t="shared" si="205"/>
        <v>0</v>
      </c>
      <c r="SGK62" s="754">
        <f t="shared" si="205"/>
        <v>0</v>
      </c>
      <c r="SGL62" s="754">
        <f t="shared" si="205"/>
        <v>0</v>
      </c>
      <c r="SGM62" s="754">
        <f t="shared" si="205"/>
        <v>0</v>
      </c>
      <c r="SGN62" s="754">
        <f t="shared" si="205"/>
        <v>0</v>
      </c>
      <c r="SGO62" s="754">
        <f t="shared" si="205"/>
        <v>0</v>
      </c>
      <c r="SGP62" s="754">
        <f t="shared" si="205"/>
        <v>0</v>
      </c>
      <c r="SGQ62" s="754">
        <f t="shared" si="205"/>
        <v>0</v>
      </c>
      <c r="SGR62" s="754">
        <f t="shared" si="205"/>
        <v>0</v>
      </c>
      <c r="SGS62" s="754">
        <f t="shared" si="205"/>
        <v>0</v>
      </c>
      <c r="SGT62" s="754">
        <f t="shared" si="205"/>
        <v>0</v>
      </c>
      <c r="SGU62" s="754">
        <f t="shared" si="205"/>
        <v>0</v>
      </c>
      <c r="SGV62" s="754">
        <f t="shared" si="205"/>
        <v>0</v>
      </c>
      <c r="SGW62" s="754">
        <f t="shared" si="205"/>
        <v>0</v>
      </c>
      <c r="SGX62" s="754">
        <f t="shared" si="205"/>
        <v>0</v>
      </c>
      <c r="SGY62" s="754">
        <f t="shared" si="205"/>
        <v>0</v>
      </c>
      <c r="SGZ62" s="754">
        <f t="shared" si="205"/>
        <v>0</v>
      </c>
      <c r="SHA62" s="754">
        <f t="shared" si="205"/>
        <v>0</v>
      </c>
      <c r="SHB62" s="754">
        <f t="shared" si="205"/>
        <v>0</v>
      </c>
      <c r="SHC62" s="754">
        <f t="shared" si="205"/>
        <v>0</v>
      </c>
      <c r="SHD62" s="754">
        <f t="shared" si="205"/>
        <v>0</v>
      </c>
      <c r="SHE62" s="754">
        <f t="shared" si="205"/>
        <v>0</v>
      </c>
      <c r="SHF62" s="754">
        <f t="shared" si="205"/>
        <v>0</v>
      </c>
      <c r="SHG62" s="754">
        <f t="shared" si="205"/>
        <v>0</v>
      </c>
      <c r="SHH62" s="754">
        <f t="shared" si="205"/>
        <v>0</v>
      </c>
      <c r="SHI62" s="754">
        <f t="shared" si="205"/>
        <v>0</v>
      </c>
      <c r="SHJ62" s="754">
        <f t="shared" si="205"/>
        <v>0</v>
      </c>
      <c r="SHK62" s="754">
        <f t="shared" si="205"/>
        <v>0</v>
      </c>
      <c r="SHL62" s="754">
        <f t="shared" si="205"/>
        <v>0</v>
      </c>
      <c r="SHM62" s="754">
        <f t="shared" si="205"/>
        <v>0</v>
      </c>
      <c r="SHN62" s="754">
        <f t="shared" si="205"/>
        <v>0</v>
      </c>
      <c r="SHO62" s="754">
        <f t="shared" si="205"/>
        <v>0</v>
      </c>
      <c r="SHP62" s="754">
        <f t="shared" si="205"/>
        <v>0</v>
      </c>
      <c r="SHQ62" s="754">
        <f t="shared" si="205"/>
        <v>0</v>
      </c>
      <c r="SHR62" s="754">
        <f t="shared" si="205"/>
        <v>0</v>
      </c>
      <c r="SHS62" s="754">
        <f t="shared" si="205"/>
        <v>0</v>
      </c>
      <c r="SHT62" s="754">
        <f t="shared" si="205"/>
        <v>0</v>
      </c>
      <c r="SHU62" s="754">
        <f t="shared" si="205"/>
        <v>0</v>
      </c>
      <c r="SHV62" s="754">
        <f t="shared" si="205"/>
        <v>0</v>
      </c>
      <c r="SHW62" s="754">
        <f t="shared" si="205"/>
        <v>0</v>
      </c>
      <c r="SHX62" s="754">
        <f t="shared" ref="SHX62:SKI62" si="206">SHX60*$C$62</f>
        <v>0</v>
      </c>
      <c r="SHY62" s="754">
        <f t="shared" si="206"/>
        <v>0</v>
      </c>
      <c r="SHZ62" s="754">
        <f t="shared" si="206"/>
        <v>0</v>
      </c>
      <c r="SIA62" s="754">
        <f t="shared" si="206"/>
        <v>0</v>
      </c>
      <c r="SIB62" s="754">
        <f t="shared" si="206"/>
        <v>0</v>
      </c>
      <c r="SIC62" s="754">
        <f t="shared" si="206"/>
        <v>0</v>
      </c>
      <c r="SID62" s="754">
        <f t="shared" si="206"/>
        <v>0</v>
      </c>
      <c r="SIE62" s="754">
        <f t="shared" si="206"/>
        <v>0</v>
      </c>
      <c r="SIF62" s="754">
        <f t="shared" si="206"/>
        <v>0</v>
      </c>
      <c r="SIG62" s="754">
        <f t="shared" si="206"/>
        <v>0</v>
      </c>
      <c r="SIH62" s="754">
        <f t="shared" si="206"/>
        <v>0</v>
      </c>
      <c r="SII62" s="754">
        <f t="shared" si="206"/>
        <v>0</v>
      </c>
      <c r="SIJ62" s="754">
        <f t="shared" si="206"/>
        <v>0</v>
      </c>
      <c r="SIK62" s="754">
        <f t="shared" si="206"/>
        <v>0</v>
      </c>
      <c r="SIL62" s="754">
        <f t="shared" si="206"/>
        <v>0</v>
      </c>
      <c r="SIM62" s="754">
        <f t="shared" si="206"/>
        <v>0</v>
      </c>
      <c r="SIN62" s="754">
        <f t="shared" si="206"/>
        <v>0</v>
      </c>
      <c r="SIO62" s="754">
        <f t="shared" si="206"/>
        <v>0</v>
      </c>
      <c r="SIP62" s="754">
        <f t="shared" si="206"/>
        <v>0</v>
      </c>
      <c r="SIQ62" s="754">
        <f t="shared" si="206"/>
        <v>0</v>
      </c>
      <c r="SIR62" s="754">
        <f t="shared" si="206"/>
        <v>0</v>
      </c>
      <c r="SIS62" s="754">
        <f t="shared" si="206"/>
        <v>0</v>
      </c>
      <c r="SIT62" s="754">
        <f t="shared" si="206"/>
        <v>0</v>
      </c>
      <c r="SIU62" s="754">
        <f t="shared" si="206"/>
        <v>0</v>
      </c>
      <c r="SIV62" s="754">
        <f t="shared" si="206"/>
        <v>0</v>
      </c>
      <c r="SIW62" s="754">
        <f t="shared" si="206"/>
        <v>0</v>
      </c>
      <c r="SIX62" s="754">
        <f t="shared" si="206"/>
        <v>0</v>
      </c>
      <c r="SIY62" s="754">
        <f t="shared" si="206"/>
        <v>0</v>
      </c>
      <c r="SIZ62" s="754">
        <f t="shared" si="206"/>
        <v>0</v>
      </c>
      <c r="SJA62" s="754">
        <f t="shared" si="206"/>
        <v>0</v>
      </c>
      <c r="SJB62" s="754">
        <f t="shared" si="206"/>
        <v>0</v>
      </c>
      <c r="SJC62" s="754">
        <f t="shared" si="206"/>
        <v>0</v>
      </c>
      <c r="SJD62" s="754">
        <f t="shared" si="206"/>
        <v>0</v>
      </c>
      <c r="SJE62" s="754">
        <f t="shared" si="206"/>
        <v>0</v>
      </c>
      <c r="SJF62" s="754">
        <f t="shared" si="206"/>
        <v>0</v>
      </c>
      <c r="SJG62" s="754">
        <f t="shared" si="206"/>
        <v>0</v>
      </c>
      <c r="SJH62" s="754">
        <f t="shared" si="206"/>
        <v>0</v>
      </c>
      <c r="SJI62" s="754">
        <f t="shared" si="206"/>
        <v>0</v>
      </c>
      <c r="SJJ62" s="754">
        <f t="shared" si="206"/>
        <v>0</v>
      </c>
      <c r="SJK62" s="754">
        <f t="shared" si="206"/>
        <v>0</v>
      </c>
      <c r="SJL62" s="754">
        <f t="shared" si="206"/>
        <v>0</v>
      </c>
      <c r="SJM62" s="754">
        <f t="shared" si="206"/>
        <v>0</v>
      </c>
      <c r="SJN62" s="754">
        <f t="shared" si="206"/>
        <v>0</v>
      </c>
      <c r="SJO62" s="754">
        <f t="shared" si="206"/>
        <v>0</v>
      </c>
      <c r="SJP62" s="754">
        <f t="shared" si="206"/>
        <v>0</v>
      </c>
      <c r="SJQ62" s="754">
        <f t="shared" si="206"/>
        <v>0</v>
      </c>
      <c r="SJR62" s="754">
        <f t="shared" si="206"/>
        <v>0</v>
      </c>
      <c r="SJS62" s="754">
        <f t="shared" si="206"/>
        <v>0</v>
      </c>
      <c r="SJT62" s="754">
        <f t="shared" si="206"/>
        <v>0</v>
      </c>
      <c r="SJU62" s="754">
        <f t="shared" si="206"/>
        <v>0</v>
      </c>
      <c r="SJV62" s="754">
        <f t="shared" si="206"/>
        <v>0</v>
      </c>
      <c r="SJW62" s="754">
        <f t="shared" si="206"/>
        <v>0</v>
      </c>
      <c r="SJX62" s="754">
        <f t="shared" si="206"/>
        <v>0</v>
      </c>
      <c r="SJY62" s="754">
        <f t="shared" si="206"/>
        <v>0</v>
      </c>
      <c r="SJZ62" s="754">
        <f t="shared" si="206"/>
        <v>0</v>
      </c>
      <c r="SKA62" s="754">
        <f t="shared" si="206"/>
        <v>0</v>
      </c>
      <c r="SKB62" s="754">
        <f t="shared" si="206"/>
        <v>0</v>
      </c>
      <c r="SKC62" s="754">
        <f t="shared" si="206"/>
        <v>0</v>
      </c>
      <c r="SKD62" s="754">
        <f t="shared" si="206"/>
        <v>0</v>
      </c>
      <c r="SKE62" s="754">
        <f t="shared" si="206"/>
        <v>0</v>
      </c>
      <c r="SKF62" s="754">
        <f t="shared" si="206"/>
        <v>0</v>
      </c>
      <c r="SKG62" s="754">
        <f t="shared" si="206"/>
        <v>0</v>
      </c>
      <c r="SKH62" s="754">
        <f t="shared" si="206"/>
        <v>0</v>
      </c>
      <c r="SKI62" s="754">
        <f t="shared" si="206"/>
        <v>0</v>
      </c>
      <c r="SKJ62" s="754">
        <f t="shared" ref="SKJ62:SMU62" si="207">SKJ60*$C$62</f>
        <v>0</v>
      </c>
      <c r="SKK62" s="754">
        <f t="shared" si="207"/>
        <v>0</v>
      </c>
      <c r="SKL62" s="754">
        <f t="shared" si="207"/>
        <v>0</v>
      </c>
      <c r="SKM62" s="754">
        <f t="shared" si="207"/>
        <v>0</v>
      </c>
      <c r="SKN62" s="754">
        <f t="shared" si="207"/>
        <v>0</v>
      </c>
      <c r="SKO62" s="754">
        <f t="shared" si="207"/>
        <v>0</v>
      </c>
      <c r="SKP62" s="754">
        <f t="shared" si="207"/>
        <v>0</v>
      </c>
      <c r="SKQ62" s="754">
        <f t="shared" si="207"/>
        <v>0</v>
      </c>
      <c r="SKR62" s="754">
        <f t="shared" si="207"/>
        <v>0</v>
      </c>
      <c r="SKS62" s="754">
        <f t="shared" si="207"/>
        <v>0</v>
      </c>
      <c r="SKT62" s="754">
        <f t="shared" si="207"/>
        <v>0</v>
      </c>
      <c r="SKU62" s="754">
        <f t="shared" si="207"/>
        <v>0</v>
      </c>
      <c r="SKV62" s="754">
        <f t="shared" si="207"/>
        <v>0</v>
      </c>
      <c r="SKW62" s="754">
        <f t="shared" si="207"/>
        <v>0</v>
      </c>
      <c r="SKX62" s="754">
        <f t="shared" si="207"/>
        <v>0</v>
      </c>
      <c r="SKY62" s="754">
        <f t="shared" si="207"/>
        <v>0</v>
      </c>
      <c r="SKZ62" s="754">
        <f t="shared" si="207"/>
        <v>0</v>
      </c>
      <c r="SLA62" s="754">
        <f t="shared" si="207"/>
        <v>0</v>
      </c>
      <c r="SLB62" s="754">
        <f t="shared" si="207"/>
        <v>0</v>
      </c>
      <c r="SLC62" s="754">
        <f t="shared" si="207"/>
        <v>0</v>
      </c>
      <c r="SLD62" s="754">
        <f t="shared" si="207"/>
        <v>0</v>
      </c>
      <c r="SLE62" s="754">
        <f t="shared" si="207"/>
        <v>0</v>
      </c>
      <c r="SLF62" s="754">
        <f t="shared" si="207"/>
        <v>0</v>
      </c>
      <c r="SLG62" s="754">
        <f t="shared" si="207"/>
        <v>0</v>
      </c>
      <c r="SLH62" s="754">
        <f t="shared" si="207"/>
        <v>0</v>
      </c>
      <c r="SLI62" s="754">
        <f t="shared" si="207"/>
        <v>0</v>
      </c>
      <c r="SLJ62" s="754">
        <f t="shared" si="207"/>
        <v>0</v>
      </c>
      <c r="SLK62" s="754">
        <f t="shared" si="207"/>
        <v>0</v>
      </c>
      <c r="SLL62" s="754">
        <f t="shared" si="207"/>
        <v>0</v>
      </c>
      <c r="SLM62" s="754">
        <f t="shared" si="207"/>
        <v>0</v>
      </c>
      <c r="SLN62" s="754">
        <f t="shared" si="207"/>
        <v>0</v>
      </c>
      <c r="SLO62" s="754">
        <f t="shared" si="207"/>
        <v>0</v>
      </c>
      <c r="SLP62" s="754">
        <f t="shared" si="207"/>
        <v>0</v>
      </c>
      <c r="SLQ62" s="754">
        <f t="shared" si="207"/>
        <v>0</v>
      </c>
      <c r="SLR62" s="754">
        <f t="shared" si="207"/>
        <v>0</v>
      </c>
      <c r="SLS62" s="754">
        <f t="shared" si="207"/>
        <v>0</v>
      </c>
      <c r="SLT62" s="754">
        <f t="shared" si="207"/>
        <v>0</v>
      </c>
      <c r="SLU62" s="754">
        <f t="shared" si="207"/>
        <v>0</v>
      </c>
      <c r="SLV62" s="754">
        <f t="shared" si="207"/>
        <v>0</v>
      </c>
      <c r="SLW62" s="754">
        <f t="shared" si="207"/>
        <v>0</v>
      </c>
      <c r="SLX62" s="754">
        <f t="shared" si="207"/>
        <v>0</v>
      </c>
      <c r="SLY62" s="754">
        <f t="shared" si="207"/>
        <v>0</v>
      </c>
      <c r="SLZ62" s="754">
        <f t="shared" si="207"/>
        <v>0</v>
      </c>
      <c r="SMA62" s="754">
        <f t="shared" si="207"/>
        <v>0</v>
      </c>
      <c r="SMB62" s="754">
        <f t="shared" si="207"/>
        <v>0</v>
      </c>
      <c r="SMC62" s="754">
        <f t="shared" si="207"/>
        <v>0</v>
      </c>
      <c r="SMD62" s="754">
        <f t="shared" si="207"/>
        <v>0</v>
      </c>
      <c r="SME62" s="754">
        <f t="shared" si="207"/>
        <v>0</v>
      </c>
      <c r="SMF62" s="754">
        <f t="shared" si="207"/>
        <v>0</v>
      </c>
      <c r="SMG62" s="754">
        <f t="shared" si="207"/>
        <v>0</v>
      </c>
      <c r="SMH62" s="754">
        <f t="shared" si="207"/>
        <v>0</v>
      </c>
      <c r="SMI62" s="754">
        <f t="shared" si="207"/>
        <v>0</v>
      </c>
      <c r="SMJ62" s="754">
        <f t="shared" si="207"/>
        <v>0</v>
      </c>
      <c r="SMK62" s="754">
        <f t="shared" si="207"/>
        <v>0</v>
      </c>
      <c r="SML62" s="754">
        <f t="shared" si="207"/>
        <v>0</v>
      </c>
      <c r="SMM62" s="754">
        <f t="shared" si="207"/>
        <v>0</v>
      </c>
      <c r="SMN62" s="754">
        <f t="shared" si="207"/>
        <v>0</v>
      </c>
      <c r="SMO62" s="754">
        <f t="shared" si="207"/>
        <v>0</v>
      </c>
      <c r="SMP62" s="754">
        <f t="shared" si="207"/>
        <v>0</v>
      </c>
      <c r="SMQ62" s="754">
        <f t="shared" si="207"/>
        <v>0</v>
      </c>
      <c r="SMR62" s="754">
        <f t="shared" si="207"/>
        <v>0</v>
      </c>
      <c r="SMS62" s="754">
        <f t="shared" si="207"/>
        <v>0</v>
      </c>
      <c r="SMT62" s="754">
        <f t="shared" si="207"/>
        <v>0</v>
      </c>
      <c r="SMU62" s="754">
        <f t="shared" si="207"/>
        <v>0</v>
      </c>
      <c r="SMV62" s="754">
        <f t="shared" ref="SMV62:SPG62" si="208">SMV60*$C$62</f>
        <v>0</v>
      </c>
      <c r="SMW62" s="754">
        <f t="shared" si="208"/>
        <v>0</v>
      </c>
      <c r="SMX62" s="754">
        <f t="shared" si="208"/>
        <v>0</v>
      </c>
      <c r="SMY62" s="754">
        <f t="shared" si="208"/>
        <v>0</v>
      </c>
      <c r="SMZ62" s="754">
        <f t="shared" si="208"/>
        <v>0</v>
      </c>
      <c r="SNA62" s="754">
        <f t="shared" si="208"/>
        <v>0</v>
      </c>
      <c r="SNB62" s="754">
        <f t="shared" si="208"/>
        <v>0</v>
      </c>
      <c r="SNC62" s="754">
        <f t="shared" si="208"/>
        <v>0</v>
      </c>
      <c r="SND62" s="754">
        <f t="shared" si="208"/>
        <v>0</v>
      </c>
      <c r="SNE62" s="754">
        <f t="shared" si="208"/>
        <v>0</v>
      </c>
      <c r="SNF62" s="754">
        <f t="shared" si="208"/>
        <v>0</v>
      </c>
      <c r="SNG62" s="754">
        <f t="shared" si="208"/>
        <v>0</v>
      </c>
      <c r="SNH62" s="754">
        <f t="shared" si="208"/>
        <v>0</v>
      </c>
      <c r="SNI62" s="754">
        <f t="shared" si="208"/>
        <v>0</v>
      </c>
      <c r="SNJ62" s="754">
        <f t="shared" si="208"/>
        <v>0</v>
      </c>
      <c r="SNK62" s="754">
        <f t="shared" si="208"/>
        <v>0</v>
      </c>
      <c r="SNL62" s="754">
        <f t="shared" si="208"/>
        <v>0</v>
      </c>
      <c r="SNM62" s="754">
        <f t="shared" si="208"/>
        <v>0</v>
      </c>
      <c r="SNN62" s="754">
        <f t="shared" si="208"/>
        <v>0</v>
      </c>
      <c r="SNO62" s="754">
        <f t="shared" si="208"/>
        <v>0</v>
      </c>
      <c r="SNP62" s="754">
        <f t="shared" si="208"/>
        <v>0</v>
      </c>
      <c r="SNQ62" s="754">
        <f t="shared" si="208"/>
        <v>0</v>
      </c>
      <c r="SNR62" s="754">
        <f t="shared" si="208"/>
        <v>0</v>
      </c>
      <c r="SNS62" s="754">
        <f t="shared" si="208"/>
        <v>0</v>
      </c>
      <c r="SNT62" s="754">
        <f t="shared" si="208"/>
        <v>0</v>
      </c>
      <c r="SNU62" s="754">
        <f t="shared" si="208"/>
        <v>0</v>
      </c>
      <c r="SNV62" s="754">
        <f t="shared" si="208"/>
        <v>0</v>
      </c>
      <c r="SNW62" s="754">
        <f t="shared" si="208"/>
        <v>0</v>
      </c>
      <c r="SNX62" s="754">
        <f t="shared" si="208"/>
        <v>0</v>
      </c>
      <c r="SNY62" s="754">
        <f t="shared" si="208"/>
        <v>0</v>
      </c>
      <c r="SNZ62" s="754">
        <f t="shared" si="208"/>
        <v>0</v>
      </c>
      <c r="SOA62" s="754">
        <f t="shared" si="208"/>
        <v>0</v>
      </c>
      <c r="SOB62" s="754">
        <f t="shared" si="208"/>
        <v>0</v>
      </c>
      <c r="SOC62" s="754">
        <f t="shared" si="208"/>
        <v>0</v>
      </c>
      <c r="SOD62" s="754">
        <f t="shared" si="208"/>
        <v>0</v>
      </c>
      <c r="SOE62" s="754">
        <f t="shared" si="208"/>
        <v>0</v>
      </c>
      <c r="SOF62" s="754">
        <f t="shared" si="208"/>
        <v>0</v>
      </c>
      <c r="SOG62" s="754">
        <f t="shared" si="208"/>
        <v>0</v>
      </c>
      <c r="SOH62" s="754">
        <f t="shared" si="208"/>
        <v>0</v>
      </c>
      <c r="SOI62" s="754">
        <f t="shared" si="208"/>
        <v>0</v>
      </c>
      <c r="SOJ62" s="754">
        <f t="shared" si="208"/>
        <v>0</v>
      </c>
      <c r="SOK62" s="754">
        <f t="shared" si="208"/>
        <v>0</v>
      </c>
      <c r="SOL62" s="754">
        <f t="shared" si="208"/>
        <v>0</v>
      </c>
      <c r="SOM62" s="754">
        <f t="shared" si="208"/>
        <v>0</v>
      </c>
      <c r="SON62" s="754">
        <f t="shared" si="208"/>
        <v>0</v>
      </c>
      <c r="SOO62" s="754">
        <f t="shared" si="208"/>
        <v>0</v>
      </c>
      <c r="SOP62" s="754">
        <f t="shared" si="208"/>
        <v>0</v>
      </c>
      <c r="SOQ62" s="754">
        <f t="shared" si="208"/>
        <v>0</v>
      </c>
      <c r="SOR62" s="754">
        <f t="shared" si="208"/>
        <v>0</v>
      </c>
      <c r="SOS62" s="754">
        <f t="shared" si="208"/>
        <v>0</v>
      </c>
      <c r="SOT62" s="754">
        <f t="shared" si="208"/>
        <v>0</v>
      </c>
      <c r="SOU62" s="754">
        <f t="shared" si="208"/>
        <v>0</v>
      </c>
      <c r="SOV62" s="754">
        <f t="shared" si="208"/>
        <v>0</v>
      </c>
      <c r="SOW62" s="754">
        <f t="shared" si="208"/>
        <v>0</v>
      </c>
      <c r="SOX62" s="754">
        <f t="shared" si="208"/>
        <v>0</v>
      </c>
      <c r="SOY62" s="754">
        <f t="shared" si="208"/>
        <v>0</v>
      </c>
      <c r="SOZ62" s="754">
        <f t="shared" si="208"/>
        <v>0</v>
      </c>
      <c r="SPA62" s="754">
        <f t="shared" si="208"/>
        <v>0</v>
      </c>
      <c r="SPB62" s="754">
        <f t="shared" si="208"/>
        <v>0</v>
      </c>
      <c r="SPC62" s="754">
        <f t="shared" si="208"/>
        <v>0</v>
      </c>
      <c r="SPD62" s="754">
        <f t="shared" si="208"/>
        <v>0</v>
      </c>
      <c r="SPE62" s="754">
        <f t="shared" si="208"/>
        <v>0</v>
      </c>
      <c r="SPF62" s="754">
        <f t="shared" si="208"/>
        <v>0</v>
      </c>
      <c r="SPG62" s="754">
        <f t="shared" si="208"/>
        <v>0</v>
      </c>
      <c r="SPH62" s="754">
        <f t="shared" ref="SPH62:SRS62" si="209">SPH60*$C$62</f>
        <v>0</v>
      </c>
      <c r="SPI62" s="754">
        <f t="shared" si="209"/>
        <v>0</v>
      </c>
      <c r="SPJ62" s="754">
        <f t="shared" si="209"/>
        <v>0</v>
      </c>
      <c r="SPK62" s="754">
        <f t="shared" si="209"/>
        <v>0</v>
      </c>
      <c r="SPL62" s="754">
        <f t="shared" si="209"/>
        <v>0</v>
      </c>
      <c r="SPM62" s="754">
        <f t="shared" si="209"/>
        <v>0</v>
      </c>
      <c r="SPN62" s="754">
        <f t="shared" si="209"/>
        <v>0</v>
      </c>
      <c r="SPO62" s="754">
        <f t="shared" si="209"/>
        <v>0</v>
      </c>
      <c r="SPP62" s="754">
        <f t="shared" si="209"/>
        <v>0</v>
      </c>
      <c r="SPQ62" s="754">
        <f t="shared" si="209"/>
        <v>0</v>
      </c>
      <c r="SPR62" s="754">
        <f t="shared" si="209"/>
        <v>0</v>
      </c>
      <c r="SPS62" s="754">
        <f t="shared" si="209"/>
        <v>0</v>
      </c>
      <c r="SPT62" s="754">
        <f t="shared" si="209"/>
        <v>0</v>
      </c>
      <c r="SPU62" s="754">
        <f t="shared" si="209"/>
        <v>0</v>
      </c>
      <c r="SPV62" s="754">
        <f t="shared" si="209"/>
        <v>0</v>
      </c>
      <c r="SPW62" s="754">
        <f t="shared" si="209"/>
        <v>0</v>
      </c>
      <c r="SPX62" s="754">
        <f t="shared" si="209"/>
        <v>0</v>
      </c>
      <c r="SPY62" s="754">
        <f t="shared" si="209"/>
        <v>0</v>
      </c>
      <c r="SPZ62" s="754">
        <f t="shared" si="209"/>
        <v>0</v>
      </c>
      <c r="SQA62" s="754">
        <f t="shared" si="209"/>
        <v>0</v>
      </c>
      <c r="SQB62" s="754">
        <f t="shared" si="209"/>
        <v>0</v>
      </c>
      <c r="SQC62" s="754">
        <f t="shared" si="209"/>
        <v>0</v>
      </c>
      <c r="SQD62" s="754">
        <f t="shared" si="209"/>
        <v>0</v>
      </c>
      <c r="SQE62" s="754">
        <f t="shared" si="209"/>
        <v>0</v>
      </c>
      <c r="SQF62" s="754">
        <f t="shared" si="209"/>
        <v>0</v>
      </c>
      <c r="SQG62" s="754">
        <f t="shared" si="209"/>
        <v>0</v>
      </c>
      <c r="SQH62" s="754">
        <f t="shared" si="209"/>
        <v>0</v>
      </c>
      <c r="SQI62" s="754">
        <f t="shared" si="209"/>
        <v>0</v>
      </c>
      <c r="SQJ62" s="754">
        <f t="shared" si="209"/>
        <v>0</v>
      </c>
      <c r="SQK62" s="754">
        <f t="shared" si="209"/>
        <v>0</v>
      </c>
      <c r="SQL62" s="754">
        <f t="shared" si="209"/>
        <v>0</v>
      </c>
      <c r="SQM62" s="754">
        <f t="shared" si="209"/>
        <v>0</v>
      </c>
      <c r="SQN62" s="754">
        <f t="shared" si="209"/>
        <v>0</v>
      </c>
      <c r="SQO62" s="754">
        <f t="shared" si="209"/>
        <v>0</v>
      </c>
      <c r="SQP62" s="754">
        <f t="shared" si="209"/>
        <v>0</v>
      </c>
      <c r="SQQ62" s="754">
        <f t="shared" si="209"/>
        <v>0</v>
      </c>
      <c r="SQR62" s="754">
        <f t="shared" si="209"/>
        <v>0</v>
      </c>
      <c r="SQS62" s="754">
        <f t="shared" si="209"/>
        <v>0</v>
      </c>
      <c r="SQT62" s="754">
        <f t="shared" si="209"/>
        <v>0</v>
      </c>
      <c r="SQU62" s="754">
        <f t="shared" si="209"/>
        <v>0</v>
      </c>
      <c r="SQV62" s="754">
        <f t="shared" si="209"/>
        <v>0</v>
      </c>
      <c r="SQW62" s="754">
        <f t="shared" si="209"/>
        <v>0</v>
      </c>
      <c r="SQX62" s="754">
        <f t="shared" si="209"/>
        <v>0</v>
      </c>
      <c r="SQY62" s="754">
        <f t="shared" si="209"/>
        <v>0</v>
      </c>
      <c r="SQZ62" s="754">
        <f t="shared" si="209"/>
        <v>0</v>
      </c>
      <c r="SRA62" s="754">
        <f t="shared" si="209"/>
        <v>0</v>
      </c>
      <c r="SRB62" s="754">
        <f t="shared" si="209"/>
        <v>0</v>
      </c>
      <c r="SRC62" s="754">
        <f t="shared" si="209"/>
        <v>0</v>
      </c>
      <c r="SRD62" s="754">
        <f t="shared" si="209"/>
        <v>0</v>
      </c>
      <c r="SRE62" s="754">
        <f t="shared" si="209"/>
        <v>0</v>
      </c>
      <c r="SRF62" s="754">
        <f t="shared" si="209"/>
        <v>0</v>
      </c>
      <c r="SRG62" s="754">
        <f t="shared" si="209"/>
        <v>0</v>
      </c>
      <c r="SRH62" s="754">
        <f t="shared" si="209"/>
        <v>0</v>
      </c>
      <c r="SRI62" s="754">
        <f t="shared" si="209"/>
        <v>0</v>
      </c>
      <c r="SRJ62" s="754">
        <f t="shared" si="209"/>
        <v>0</v>
      </c>
      <c r="SRK62" s="754">
        <f t="shared" si="209"/>
        <v>0</v>
      </c>
      <c r="SRL62" s="754">
        <f t="shared" si="209"/>
        <v>0</v>
      </c>
      <c r="SRM62" s="754">
        <f t="shared" si="209"/>
        <v>0</v>
      </c>
      <c r="SRN62" s="754">
        <f t="shared" si="209"/>
        <v>0</v>
      </c>
      <c r="SRO62" s="754">
        <f t="shared" si="209"/>
        <v>0</v>
      </c>
      <c r="SRP62" s="754">
        <f t="shared" si="209"/>
        <v>0</v>
      </c>
      <c r="SRQ62" s="754">
        <f t="shared" si="209"/>
        <v>0</v>
      </c>
      <c r="SRR62" s="754">
        <f t="shared" si="209"/>
        <v>0</v>
      </c>
      <c r="SRS62" s="754">
        <f t="shared" si="209"/>
        <v>0</v>
      </c>
      <c r="SRT62" s="754">
        <f t="shared" ref="SRT62:SUE62" si="210">SRT60*$C$62</f>
        <v>0</v>
      </c>
      <c r="SRU62" s="754">
        <f t="shared" si="210"/>
        <v>0</v>
      </c>
      <c r="SRV62" s="754">
        <f t="shared" si="210"/>
        <v>0</v>
      </c>
      <c r="SRW62" s="754">
        <f t="shared" si="210"/>
        <v>0</v>
      </c>
      <c r="SRX62" s="754">
        <f t="shared" si="210"/>
        <v>0</v>
      </c>
      <c r="SRY62" s="754">
        <f t="shared" si="210"/>
        <v>0</v>
      </c>
      <c r="SRZ62" s="754">
        <f t="shared" si="210"/>
        <v>0</v>
      </c>
      <c r="SSA62" s="754">
        <f t="shared" si="210"/>
        <v>0</v>
      </c>
      <c r="SSB62" s="754">
        <f t="shared" si="210"/>
        <v>0</v>
      </c>
      <c r="SSC62" s="754">
        <f t="shared" si="210"/>
        <v>0</v>
      </c>
      <c r="SSD62" s="754">
        <f t="shared" si="210"/>
        <v>0</v>
      </c>
      <c r="SSE62" s="754">
        <f t="shared" si="210"/>
        <v>0</v>
      </c>
      <c r="SSF62" s="754">
        <f t="shared" si="210"/>
        <v>0</v>
      </c>
      <c r="SSG62" s="754">
        <f t="shared" si="210"/>
        <v>0</v>
      </c>
      <c r="SSH62" s="754">
        <f t="shared" si="210"/>
        <v>0</v>
      </c>
      <c r="SSI62" s="754">
        <f t="shared" si="210"/>
        <v>0</v>
      </c>
      <c r="SSJ62" s="754">
        <f t="shared" si="210"/>
        <v>0</v>
      </c>
      <c r="SSK62" s="754">
        <f t="shared" si="210"/>
        <v>0</v>
      </c>
      <c r="SSL62" s="754">
        <f t="shared" si="210"/>
        <v>0</v>
      </c>
      <c r="SSM62" s="754">
        <f t="shared" si="210"/>
        <v>0</v>
      </c>
      <c r="SSN62" s="754">
        <f t="shared" si="210"/>
        <v>0</v>
      </c>
      <c r="SSO62" s="754">
        <f t="shared" si="210"/>
        <v>0</v>
      </c>
      <c r="SSP62" s="754">
        <f t="shared" si="210"/>
        <v>0</v>
      </c>
      <c r="SSQ62" s="754">
        <f t="shared" si="210"/>
        <v>0</v>
      </c>
      <c r="SSR62" s="754">
        <f t="shared" si="210"/>
        <v>0</v>
      </c>
      <c r="SSS62" s="754">
        <f t="shared" si="210"/>
        <v>0</v>
      </c>
      <c r="SST62" s="754">
        <f t="shared" si="210"/>
        <v>0</v>
      </c>
      <c r="SSU62" s="754">
        <f t="shared" si="210"/>
        <v>0</v>
      </c>
      <c r="SSV62" s="754">
        <f t="shared" si="210"/>
        <v>0</v>
      </c>
      <c r="SSW62" s="754">
        <f t="shared" si="210"/>
        <v>0</v>
      </c>
      <c r="SSX62" s="754">
        <f t="shared" si="210"/>
        <v>0</v>
      </c>
      <c r="SSY62" s="754">
        <f t="shared" si="210"/>
        <v>0</v>
      </c>
      <c r="SSZ62" s="754">
        <f t="shared" si="210"/>
        <v>0</v>
      </c>
      <c r="STA62" s="754">
        <f t="shared" si="210"/>
        <v>0</v>
      </c>
      <c r="STB62" s="754">
        <f t="shared" si="210"/>
        <v>0</v>
      </c>
      <c r="STC62" s="754">
        <f t="shared" si="210"/>
        <v>0</v>
      </c>
      <c r="STD62" s="754">
        <f t="shared" si="210"/>
        <v>0</v>
      </c>
      <c r="STE62" s="754">
        <f t="shared" si="210"/>
        <v>0</v>
      </c>
      <c r="STF62" s="754">
        <f t="shared" si="210"/>
        <v>0</v>
      </c>
      <c r="STG62" s="754">
        <f t="shared" si="210"/>
        <v>0</v>
      </c>
      <c r="STH62" s="754">
        <f t="shared" si="210"/>
        <v>0</v>
      </c>
      <c r="STI62" s="754">
        <f t="shared" si="210"/>
        <v>0</v>
      </c>
      <c r="STJ62" s="754">
        <f t="shared" si="210"/>
        <v>0</v>
      </c>
      <c r="STK62" s="754">
        <f t="shared" si="210"/>
        <v>0</v>
      </c>
      <c r="STL62" s="754">
        <f t="shared" si="210"/>
        <v>0</v>
      </c>
      <c r="STM62" s="754">
        <f t="shared" si="210"/>
        <v>0</v>
      </c>
      <c r="STN62" s="754">
        <f t="shared" si="210"/>
        <v>0</v>
      </c>
      <c r="STO62" s="754">
        <f t="shared" si="210"/>
        <v>0</v>
      </c>
      <c r="STP62" s="754">
        <f t="shared" si="210"/>
        <v>0</v>
      </c>
      <c r="STQ62" s="754">
        <f t="shared" si="210"/>
        <v>0</v>
      </c>
      <c r="STR62" s="754">
        <f t="shared" si="210"/>
        <v>0</v>
      </c>
      <c r="STS62" s="754">
        <f t="shared" si="210"/>
        <v>0</v>
      </c>
      <c r="STT62" s="754">
        <f t="shared" si="210"/>
        <v>0</v>
      </c>
      <c r="STU62" s="754">
        <f t="shared" si="210"/>
        <v>0</v>
      </c>
      <c r="STV62" s="754">
        <f t="shared" si="210"/>
        <v>0</v>
      </c>
      <c r="STW62" s="754">
        <f t="shared" si="210"/>
        <v>0</v>
      </c>
      <c r="STX62" s="754">
        <f t="shared" si="210"/>
        <v>0</v>
      </c>
      <c r="STY62" s="754">
        <f t="shared" si="210"/>
        <v>0</v>
      </c>
      <c r="STZ62" s="754">
        <f t="shared" si="210"/>
        <v>0</v>
      </c>
      <c r="SUA62" s="754">
        <f t="shared" si="210"/>
        <v>0</v>
      </c>
      <c r="SUB62" s="754">
        <f t="shared" si="210"/>
        <v>0</v>
      </c>
      <c r="SUC62" s="754">
        <f t="shared" si="210"/>
        <v>0</v>
      </c>
      <c r="SUD62" s="754">
        <f t="shared" si="210"/>
        <v>0</v>
      </c>
      <c r="SUE62" s="754">
        <f t="shared" si="210"/>
        <v>0</v>
      </c>
      <c r="SUF62" s="754">
        <f t="shared" ref="SUF62:SWQ62" si="211">SUF60*$C$62</f>
        <v>0</v>
      </c>
      <c r="SUG62" s="754">
        <f t="shared" si="211"/>
        <v>0</v>
      </c>
      <c r="SUH62" s="754">
        <f t="shared" si="211"/>
        <v>0</v>
      </c>
      <c r="SUI62" s="754">
        <f t="shared" si="211"/>
        <v>0</v>
      </c>
      <c r="SUJ62" s="754">
        <f t="shared" si="211"/>
        <v>0</v>
      </c>
      <c r="SUK62" s="754">
        <f t="shared" si="211"/>
        <v>0</v>
      </c>
      <c r="SUL62" s="754">
        <f t="shared" si="211"/>
        <v>0</v>
      </c>
      <c r="SUM62" s="754">
        <f t="shared" si="211"/>
        <v>0</v>
      </c>
      <c r="SUN62" s="754">
        <f t="shared" si="211"/>
        <v>0</v>
      </c>
      <c r="SUO62" s="754">
        <f t="shared" si="211"/>
        <v>0</v>
      </c>
      <c r="SUP62" s="754">
        <f t="shared" si="211"/>
        <v>0</v>
      </c>
      <c r="SUQ62" s="754">
        <f t="shared" si="211"/>
        <v>0</v>
      </c>
      <c r="SUR62" s="754">
        <f t="shared" si="211"/>
        <v>0</v>
      </c>
      <c r="SUS62" s="754">
        <f t="shared" si="211"/>
        <v>0</v>
      </c>
      <c r="SUT62" s="754">
        <f t="shared" si="211"/>
        <v>0</v>
      </c>
      <c r="SUU62" s="754">
        <f t="shared" si="211"/>
        <v>0</v>
      </c>
      <c r="SUV62" s="754">
        <f t="shared" si="211"/>
        <v>0</v>
      </c>
      <c r="SUW62" s="754">
        <f t="shared" si="211"/>
        <v>0</v>
      </c>
      <c r="SUX62" s="754">
        <f t="shared" si="211"/>
        <v>0</v>
      </c>
      <c r="SUY62" s="754">
        <f t="shared" si="211"/>
        <v>0</v>
      </c>
      <c r="SUZ62" s="754">
        <f t="shared" si="211"/>
        <v>0</v>
      </c>
      <c r="SVA62" s="754">
        <f t="shared" si="211"/>
        <v>0</v>
      </c>
      <c r="SVB62" s="754">
        <f t="shared" si="211"/>
        <v>0</v>
      </c>
      <c r="SVC62" s="754">
        <f t="shared" si="211"/>
        <v>0</v>
      </c>
      <c r="SVD62" s="754">
        <f t="shared" si="211"/>
        <v>0</v>
      </c>
      <c r="SVE62" s="754">
        <f t="shared" si="211"/>
        <v>0</v>
      </c>
      <c r="SVF62" s="754">
        <f t="shared" si="211"/>
        <v>0</v>
      </c>
      <c r="SVG62" s="754">
        <f t="shared" si="211"/>
        <v>0</v>
      </c>
      <c r="SVH62" s="754">
        <f t="shared" si="211"/>
        <v>0</v>
      </c>
      <c r="SVI62" s="754">
        <f t="shared" si="211"/>
        <v>0</v>
      </c>
      <c r="SVJ62" s="754">
        <f t="shared" si="211"/>
        <v>0</v>
      </c>
      <c r="SVK62" s="754">
        <f t="shared" si="211"/>
        <v>0</v>
      </c>
      <c r="SVL62" s="754">
        <f t="shared" si="211"/>
        <v>0</v>
      </c>
      <c r="SVM62" s="754">
        <f t="shared" si="211"/>
        <v>0</v>
      </c>
      <c r="SVN62" s="754">
        <f t="shared" si="211"/>
        <v>0</v>
      </c>
      <c r="SVO62" s="754">
        <f t="shared" si="211"/>
        <v>0</v>
      </c>
      <c r="SVP62" s="754">
        <f t="shared" si="211"/>
        <v>0</v>
      </c>
      <c r="SVQ62" s="754">
        <f t="shared" si="211"/>
        <v>0</v>
      </c>
      <c r="SVR62" s="754">
        <f t="shared" si="211"/>
        <v>0</v>
      </c>
      <c r="SVS62" s="754">
        <f t="shared" si="211"/>
        <v>0</v>
      </c>
      <c r="SVT62" s="754">
        <f t="shared" si="211"/>
        <v>0</v>
      </c>
      <c r="SVU62" s="754">
        <f t="shared" si="211"/>
        <v>0</v>
      </c>
      <c r="SVV62" s="754">
        <f t="shared" si="211"/>
        <v>0</v>
      </c>
      <c r="SVW62" s="754">
        <f t="shared" si="211"/>
        <v>0</v>
      </c>
      <c r="SVX62" s="754">
        <f t="shared" si="211"/>
        <v>0</v>
      </c>
      <c r="SVY62" s="754">
        <f t="shared" si="211"/>
        <v>0</v>
      </c>
      <c r="SVZ62" s="754">
        <f t="shared" si="211"/>
        <v>0</v>
      </c>
      <c r="SWA62" s="754">
        <f t="shared" si="211"/>
        <v>0</v>
      </c>
      <c r="SWB62" s="754">
        <f t="shared" si="211"/>
        <v>0</v>
      </c>
      <c r="SWC62" s="754">
        <f t="shared" si="211"/>
        <v>0</v>
      </c>
      <c r="SWD62" s="754">
        <f t="shared" si="211"/>
        <v>0</v>
      </c>
      <c r="SWE62" s="754">
        <f t="shared" si="211"/>
        <v>0</v>
      </c>
      <c r="SWF62" s="754">
        <f t="shared" si="211"/>
        <v>0</v>
      </c>
      <c r="SWG62" s="754">
        <f t="shared" si="211"/>
        <v>0</v>
      </c>
      <c r="SWH62" s="754">
        <f t="shared" si="211"/>
        <v>0</v>
      </c>
      <c r="SWI62" s="754">
        <f t="shared" si="211"/>
        <v>0</v>
      </c>
      <c r="SWJ62" s="754">
        <f t="shared" si="211"/>
        <v>0</v>
      </c>
      <c r="SWK62" s="754">
        <f t="shared" si="211"/>
        <v>0</v>
      </c>
      <c r="SWL62" s="754">
        <f t="shared" si="211"/>
        <v>0</v>
      </c>
      <c r="SWM62" s="754">
        <f t="shared" si="211"/>
        <v>0</v>
      </c>
      <c r="SWN62" s="754">
        <f t="shared" si="211"/>
        <v>0</v>
      </c>
      <c r="SWO62" s="754">
        <f t="shared" si="211"/>
        <v>0</v>
      </c>
      <c r="SWP62" s="754">
        <f t="shared" si="211"/>
        <v>0</v>
      </c>
      <c r="SWQ62" s="754">
        <f t="shared" si="211"/>
        <v>0</v>
      </c>
      <c r="SWR62" s="754">
        <f t="shared" ref="SWR62:SZC62" si="212">SWR60*$C$62</f>
        <v>0</v>
      </c>
      <c r="SWS62" s="754">
        <f t="shared" si="212"/>
        <v>0</v>
      </c>
      <c r="SWT62" s="754">
        <f t="shared" si="212"/>
        <v>0</v>
      </c>
      <c r="SWU62" s="754">
        <f t="shared" si="212"/>
        <v>0</v>
      </c>
      <c r="SWV62" s="754">
        <f t="shared" si="212"/>
        <v>0</v>
      </c>
      <c r="SWW62" s="754">
        <f t="shared" si="212"/>
        <v>0</v>
      </c>
      <c r="SWX62" s="754">
        <f t="shared" si="212"/>
        <v>0</v>
      </c>
      <c r="SWY62" s="754">
        <f t="shared" si="212"/>
        <v>0</v>
      </c>
      <c r="SWZ62" s="754">
        <f t="shared" si="212"/>
        <v>0</v>
      </c>
      <c r="SXA62" s="754">
        <f t="shared" si="212"/>
        <v>0</v>
      </c>
      <c r="SXB62" s="754">
        <f t="shared" si="212"/>
        <v>0</v>
      </c>
      <c r="SXC62" s="754">
        <f t="shared" si="212"/>
        <v>0</v>
      </c>
      <c r="SXD62" s="754">
        <f t="shared" si="212"/>
        <v>0</v>
      </c>
      <c r="SXE62" s="754">
        <f t="shared" si="212"/>
        <v>0</v>
      </c>
      <c r="SXF62" s="754">
        <f t="shared" si="212"/>
        <v>0</v>
      </c>
      <c r="SXG62" s="754">
        <f t="shared" si="212"/>
        <v>0</v>
      </c>
      <c r="SXH62" s="754">
        <f t="shared" si="212"/>
        <v>0</v>
      </c>
      <c r="SXI62" s="754">
        <f t="shared" si="212"/>
        <v>0</v>
      </c>
      <c r="SXJ62" s="754">
        <f t="shared" si="212"/>
        <v>0</v>
      </c>
      <c r="SXK62" s="754">
        <f t="shared" si="212"/>
        <v>0</v>
      </c>
      <c r="SXL62" s="754">
        <f t="shared" si="212"/>
        <v>0</v>
      </c>
      <c r="SXM62" s="754">
        <f t="shared" si="212"/>
        <v>0</v>
      </c>
      <c r="SXN62" s="754">
        <f t="shared" si="212"/>
        <v>0</v>
      </c>
      <c r="SXO62" s="754">
        <f t="shared" si="212"/>
        <v>0</v>
      </c>
      <c r="SXP62" s="754">
        <f t="shared" si="212"/>
        <v>0</v>
      </c>
      <c r="SXQ62" s="754">
        <f t="shared" si="212"/>
        <v>0</v>
      </c>
      <c r="SXR62" s="754">
        <f t="shared" si="212"/>
        <v>0</v>
      </c>
      <c r="SXS62" s="754">
        <f t="shared" si="212"/>
        <v>0</v>
      </c>
      <c r="SXT62" s="754">
        <f t="shared" si="212"/>
        <v>0</v>
      </c>
      <c r="SXU62" s="754">
        <f t="shared" si="212"/>
        <v>0</v>
      </c>
      <c r="SXV62" s="754">
        <f t="shared" si="212"/>
        <v>0</v>
      </c>
      <c r="SXW62" s="754">
        <f t="shared" si="212"/>
        <v>0</v>
      </c>
      <c r="SXX62" s="754">
        <f t="shared" si="212"/>
        <v>0</v>
      </c>
      <c r="SXY62" s="754">
        <f t="shared" si="212"/>
        <v>0</v>
      </c>
      <c r="SXZ62" s="754">
        <f t="shared" si="212"/>
        <v>0</v>
      </c>
      <c r="SYA62" s="754">
        <f t="shared" si="212"/>
        <v>0</v>
      </c>
      <c r="SYB62" s="754">
        <f t="shared" si="212"/>
        <v>0</v>
      </c>
      <c r="SYC62" s="754">
        <f t="shared" si="212"/>
        <v>0</v>
      </c>
      <c r="SYD62" s="754">
        <f t="shared" si="212"/>
        <v>0</v>
      </c>
      <c r="SYE62" s="754">
        <f t="shared" si="212"/>
        <v>0</v>
      </c>
      <c r="SYF62" s="754">
        <f t="shared" si="212"/>
        <v>0</v>
      </c>
      <c r="SYG62" s="754">
        <f t="shared" si="212"/>
        <v>0</v>
      </c>
      <c r="SYH62" s="754">
        <f t="shared" si="212"/>
        <v>0</v>
      </c>
      <c r="SYI62" s="754">
        <f t="shared" si="212"/>
        <v>0</v>
      </c>
      <c r="SYJ62" s="754">
        <f t="shared" si="212"/>
        <v>0</v>
      </c>
      <c r="SYK62" s="754">
        <f t="shared" si="212"/>
        <v>0</v>
      </c>
      <c r="SYL62" s="754">
        <f t="shared" si="212"/>
        <v>0</v>
      </c>
      <c r="SYM62" s="754">
        <f t="shared" si="212"/>
        <v>0</v>
      </c>
      <c r="SYN62" s="754">
        <f t="shared" si="212"/>
        <v>0</v>
      </c>
      <c r="SYO62" s="754">
        <f t="shared" si="212"/>
        <v>0</v>
      </c>
      <c r="SYP62" s="754">
        <f t="shared" si="212"/>
        <v>0</v>
      </c>
      <c r="SYQ62" s="754">
        <f t="shared" si="212"/>
        <v>0</v>
      </c>
      <c r="SYR62" s="754">
        <f t="shared" si="212"/>
        <v>0</v>
      </c>
      <c r="SYS62" s="754">
        <f t="shared" si="212"/>
        <v>0</v>
      </c>
      <c r="SYT62" s="754">
        <f t="shared" si="212"/>
        <v>0</v>
      </c>
      <c r="SYU62" s="754">
        <f t="shared" si="212"/>
        <v>0</v>
      </c>
      <c r="SYV62" s="754">
        <f t="shared" si="212"/>
        <v>0</v>
      </c>
      <c r="SYW62" s="754">
        <f t="shared" si="212"/>
        <v>0</v>
      </c>
      <c r="SYX62" s="754">
        <f t="shared" si="212"/>
        <v>0</v>
      </c>
      <c r="SYY62" s="754">
        <f t="shared" si="212"/>
        <v>0</v>
      </c>
      <c r="SYZ62" s="754">
        <f t="shared" si="212"/>
        <v>0</v>
      </c>
      <c r="SZA62" s="754">
        <f t="shared" si="212"/>
        <v>0</v>
      </c>
      <c r="SZB62" s="754">
        <f t="shared" si="212"/>
        <v>0</v>
      </c>
      <c r="SZC62" s="754">
        <f t="shared" si="212"/>
        <v>0</v>
      </c>
      <c r="SZD62" s="754">
        <f t="shared" ref="SZD62:TBO62" si="213">SZD60*$C$62</f>
        <v>0</v>
      </c>
      <c r="SZE62" s="754">
        <f t="shared" si="213"/>
        <v>0</v>
      </c>
      <c r="SZF62" s="754">
        <f t="shared" si="213"/>
        <v>0</v>
      </c>
      <c r="SZG62" s="754">
        <f t="shared" si="213"/>
        <v>0</v>
      </c>
      <c r="SZH62" s="754">
        <f t="shared" si="213"/>
        <v>0</v>
      </c>
      <c r="SZI62" s="754">
        <f t="shared" si="213"/>
        <v>0</v>
      </c>
      <c r="SZJ62" s="754">
        <f t="shared" si="213"/>
        <v>0</v>
      </c>
      <c r="SZK62" s="754">
        <f t="shared" si="213"/>
        <v>0</v>
      </c>
      <c r="SZL62" s="754">
        <f t="shared" si="213"/>
        <v>0</v>
      </c>
      <c r="SZM62" s="754">
        <f t="shared" si="213"/>
        <v>0</v>
      </c>
      <c r="SZN62" s="754">
        <f t="shared" si="213"/>
        <v>0</v>
      </c>
      <c r="SZO62" s="754">
        <f t="shared" si="213"/>
        <v>0</v>
      </c>
      <c r="SZP62" s="754">
        <f t="shared" si="213"/>
        <v>0</v>
      </c>
      <c r="SZQ62" s="754">
        <f t="shared" si="213"/>
        <v>0</v>
      </c>
      <c r="SZR62" s="754">
        <f t="shared" si="213"/>
        <v>0</v>
      </c>
      <c r="SZS62" s="754">
        <f t="shared" si="213"/>
        <v>0</v>
      </c>
      <c r="SZT62" s="754">
        <f t="shared" si="213"/>
        <v>0</v>
      </c>
      <c r="SZU62" s="754">
        <f t="shared" si="213"/>
        <v>0</v>
      </c>
      <c r="SZV62" s="754">
        <f t="shared" si="213"/>
        <v>0</v>
      </c>
      <c r="SZW62" s="754">
        <f t="shared" si="213"/>
        <v>0</v>
      </c>
      <c r="SZX62" s="754">
        <f t="shared" si="213"/>
        <v>0</v>
      </c>
      <c r="SZY62" s="754">
        <f t="shared" si="213"/>
        <v>0</v>
      </c>
      <c r="SZZ62" s="754">
        <f t="shared" si="213"/>
        <v>0</v>
      </c>
      <c r="TAA62" s="754">
        <f t="shared" si="213"/>
        <v>0</v>
      </c>
      <c r="TAB62" s="754">
        <f t="shared" si="213"/>
        <v>0</v>
      </c>
      <c r="TAC62" s="754">
        <f t="shared" si="213"/>
        <v>0</v>
      </c>
      <c r="TAD62" s="754">
        <f t="shared" si="213"/>
        <v>0</v>
      </c>
      <c r="TAE62" s="754">
        <f t="shared" si="213"/>
        <v>0</v>
      </c>
      <c r="TAF62" s="754">
        <f t="shared" si="213"/>
        <v>0</v>
      </c>
      <c r="TAG62" s="754">
        <f t="shared" si="213"/>
        <v>0</v>
      </c>
      <c r="TAH62" s="754">
        <f t="shared" si="213"/>
        <v>0</v>
      </c>
      <c r="TAI62" s="754">
        <f t="shared" si="213"/>
        <v>0</v>
      </c>
      <c r="TAJ62" s="754">
        <f t="shared" si="213"/>
        <v>0</v>
      </c>
      <c r="TAK62" s="754">
        <f t="shared" si="213"/>
        <v>0</v>
      </c>
      <c r="TAL62" s="754">
        <f t="shared" si="213"/>
        <v>0</v>
      </c>
      <c r="TAM62" s="754">
        <f t="shared" si="213"/>
        <v>0</v>
      </c>
      <c r="TAN62" s="754">
        <f t="shared" si="213"/>
        <v>0</v>
      </c>
      <c r="TAO62" s="754">
        <f t="shared" si="213"/>
        <v>0</v>
      </c>
      <c r="TAP62" s="754">
        <f t="shared" si="213"/>
        <v>0</v>
      </c>
      <c r="TAQ62" s="754">
        <f t="shared" si="213"/>
        <v>0</v>
      </c>
      <c r="TAR62" s="754">
        <f t="shared" si="213"/>
        <v>0</v>
      </c>
      <c r="TAS62" s="754">
        <f t="shared" si="213"/>
        <v>0</v>
      </c>
      <c r="TAT62" s="754">
        <f t="shared" si="213"/>
        <v>0</v>
      </c>
      <c r="TAU62" s="754">
        <f t="shared" si="213"/>
        <v>0</v>
      </c>
      <c r="TAV62" s="754">
        <f t="shared" si="213"/>
        <v>0</v>
      </c>
      <c r="TAW62" s="754">
        <f t="shared" si="213"/>
        <v>0</v>
      </c>
      <c r="TAX62" s="754">
        <f t="shared" si="213"/>
        <v>0</v>
      </c>
      <c r="TAY62" s="754">
        <f t="shared" si="213"/>
        <v>0</v>
      </c>
      <c r="TAZ62" s="754">
        <f t="shared" si="213"/>
        <v>0</v>
      </c>
      <c r="TBA62" s="754">
        <f t="shared" si="213"/>
        <v>0</v>
      </c>
      <c r="TBB62" s="754">
        <f t="shared" si="213"/>
        <v>0</v>
      </c>
      <c r="TBC62" s="754">
        <f t="shared" si="213"/>
        <v>0</v>
      </c>
      <c r="TBD62" s="754">
        <f t="shared" si="213"/>
        <v>0</v>
      </c>
      <c r="TBE62" s="754">
        <f t="shared" si="213"/>
        <v>0</v>
      </c>
      <c r="TBF62" s="754">
        <f t="shared" si="213"/>
        <v>0</v>
      </c>
      <c r="TBG62" s="754">
        <f t="shared" si="213"/>
        <v>0</v>
      </c>
      <c r="TBH62" s="754">
        <f t="shared" si="213"/>
        <v>0</v>
      </c>
      <c r="TBI62" s="754">
        <f t="shared" si="213"/>
        <v>0</v>
      </c>
      <c r="TBJ62" s="754">
        <f t="shared" si="213"/>
        <v>0</v>
      </c>
      <c r="TBK62" s="754">
        <f t="shared" si="213"/>
        <v>0</v>
      </c>
      <c r="TBL62" s="754">
        <f t="shared" si="213"/>
        <v>0</v>
      </c>
      <c r="TBM62" s="754">
        <f t="shared" si="213"/>
        <v>0</v>
      </c>
      <c r="TBN62" s="754">
        <f t="shared" si="213"/>
        <v>0</v>
      </c>
      <c r="TBO62" s="754">
        <f t="shared" si="213"/>
        <v>0</v>
      </c>
      <c r="TBP62" s="754">
        <f t="shared" ref="TBP62:TEA62" si="214">TBP60*$C$62</f>
        <v>0</v>
      </c>
      <c r="TBQ62" s="754">
        <f t="shared" si="214"/>
        <v>0</v>
      </c>
      <c r="TBR62" s="754">
        <f t="shared" si="214"/>
        <v>0</v>
      </c>
      <c r="TBS62" s="754">
        <f t="shared" si="214"/>
        <v>0</v>
      </c>
      <c r="TBT62" s="754">
        <f t="shared" si="214"/>
        <v>0</v>
      </c>
      <c r="TBU62" s="754">
        <f t="shared" si="214"/>
        <v>0</v>
      </c>
      <c r="TBV62" s="754">
        <f t="shared" si="214"/>
        <v>0</v>
      </c>
      <c r="TBW62" s="754">
        <f t="shared" si="214"/>
        <v>0</v>
      </c>
      <c r="TBX62" s="754">
        <f t="shared" si="214"/>
        <v>0</v>
      </c>
      <c r="TBY62" s="754">
        <f t="shared" si="214"/>
        <v>0</v>
      </c>
      <c r="TBZ62" s="754">
        <f t="shared" si="214"/>
        <v>0</v>
      </c>
      <c r="TCA62" s="754">
        <f t="shared" si="214"/>
        <v>0</v>
      </c>
      <c r="TCB62" s="754">
        <f t="shared" si="214"/>
        <v>0</v>
      </c>
      <c r="TCC62" s="754">
        <f t="shared" si="214"/>
        <v>0</v>
      </c>
      <c r="TCD62" s="754">
        <f t="shared" si="214"/>
        <v>0</v>
      </c>
      <c r="TCE62" s="754">
        <f t="shared" si="214"/>
        <v>0</v>
      </c>
      <c r="TCF62" s="754">
        <f t="shared" si="214"/>
        <v>0</v>
      </c>
      <c r="TCG62" s="754">
        <f t="shared" si="214"/>
        <v>0</v>
      </c>
      <c r="TCH62" s="754">
        <f t="shared" si="214"/>
        <v>0</v>
      </c>
      <c r="TCI62" s="754">
        <f t="shared" si="214"/>
        <v>0</v>
      </c>
      <c r="TCJ62" s="754">
        <f t="shared" si="214"/>
        <v>0</v>
      </c>
      <c r="TCK62" s="754">
        <f t="shared" si="214"/>
        <v>0</v>
      </c>
      <c r="TCL62" s="754">
        <f t="shared" si="214"/>
        <v>0</v>
      </c>
      <c r="TCM62" s="754">
        <f t="shared" si="214"/>
        <v>0</v>
      </c>
      <c r="TCN62" s="754">
        <f t="shared" si="214"/>
        <v>0</v>
      </c>
      <c r="TCO62" s="754">
        <f t="shared" si="214"/>
        <v>0</v>
      </c>
      <c r="TCP62" s="754">
        <f t="shared" si="214"/>
        <v>0</v>
      </c>
      <c r="TCQ62" s="754">
        <f t="shared" si="214"/>
        <v>0</v>
      </c>
      <c r="TCR62" s="754">
        <f t="shared" si="214"/>
        <v>0</v>
      </c>
      <c r="TCS62" s="754">
        <f t="shared" si="214"/>
        <v>0</v>
      </c>
      <c r="TCT62" s="754">
        <f t="shared" si="214"/>
        <v>0</v>
      </c>
      <c r="TCU62" s="754">
        <f t="shared" si="214"/>
        <v>0</v>
      </c>
      <c r="TCV62" s="754">
        <f t="shared" si="214"/>
        <v>0</v>
      </c>
      <c r="TCW62" s="754">
        <f t="shared" si="214"/>
        <v>0</v>
      </c>
      <c r="TCX62" s="754">
        <f t="shared" si="214"/>
        <v>0</v>
      </c>
      <c r="TCY62" s="754">
        <f t="shared" si="214"/>
        <v>0</v>
      </c>
      <c r="TCZ62" s="754">
        <f t="shared" si="214"/>
        <v>0</v>
      </c>
      <c r="TDA62" s="754">
        <f t="shared" si="214"/>
        <v>0</v>
      </c>
      <c r="TDB62" s="754">
        <f t="shared" si="214"/>
        <v>0</v>
      </c>
      <c r="TDC62" s="754">
        <f t="shared" si="214"/>
        <v>0</v>
      </c>
      <c r="TDD62" s="754">
        <f t="shared" si="214"/>
        <v>0</v>
      </c>
      <c r="TDE62" s="754">
        <f t="shared" si="214"/>
        <v>0</v>
      </c>
      <c r="TDF62" s="754">
        <f t="shared" si="214"/>
        <v>0</v>
      </c>
      <c r="TDG62" s="754">
        <f t="shared" si="214"/>
        <v>0</v>
      </c>
      <c r="TDH62" s="754">
        <f t="shared" si="214"/>
        <v>0</v>
      </c>
      <c r="TDI62" s="754">
        <f t="shared" si="214"/>
        <v>0</v>
      </c>
      <c r="TDJ62" s="754">
        <f t="shared" si="214"/>
        <v>0</v>
      </c>
      <c r="TDK62" s="754">
        <f t="shared" si="214"/>
        <v>0</v>
      </c>
      <c r="TDL62" s="754">
        <f t="shared" si="214"/>
        <v>0</v>
      </c>
      <c r="TDM62" s="754">
        <f t="shared" si="214"/>
        <v>0</v>
      </c>
      <c r="TDN62" s="754">
        <f t="shared" si="214"/>
        <v>0</v>
      </c>
      <c r="TDO62" s="754">
        <f t="shared" si="214"/>
        <v>0</v>
      </c>
      <c r="TDP62" s="754">
        <f t="shared" si="214"/>
        <v>0</v>
      </c>
      <c r="TDQ62" s="754">
        <f t="shared" si="214"/>
        <v>0</v>
      </c>
      <c r="TDR62" s="754">
        <f t="shared" si="214"/>
        <v>0</v>
      </c>
      <c r="TDS62" s="754">
        <f t="shared" si="214"/>
        <v>0</v>
      </c>
      <c r="TDT62" s="754">
        <f t="shared" si="214"/>
        <v>0</v>
      </c>
      <c r="TDU62" s="754">
        <f t="shared" si="214"/>
        <v>0</v>
      </c>
      <c r="TDV62" s="754">
        <f t="shared" si="214"/>
        <v>0</v>
      </c>
      <c r="TDW62" s="754">
        <f t="shared" si="214"/>
        <v>0</v>
      </c>
      <c r="TDX62" s="754">
        <f t="shared" si="214"/>
        <v>0</v>
      </c>
      <c r="TDY62" s="754">
        <f t="shared" si="214"/>
        <v>0</v>
      </c>
      <c r="TDZ62" s="754">
        <f t="shared" si="214"/>
        <v>0</v>
      </c>
      <c r="TEA62" s="754">
        <f t="shared" si="214"/>
        <v>0</v>
      </c>
      <c r="TEB62" s="754">
        <f t="shared" ref="TEB62:TGM62" si="215">TEB60*$C$62</f>
        <v>0</v>
      </c>
      <c r="TEC62" s="754">
        <f t="shared" si="215"/>
        <v>0</v>
      </c>
      <c r="TED62" s="754">
        <f t="shared" si="215"/>
        <v>0</v>
      </c>
      <c r="TEE62" s="754">
        <f t="shared" si="215"/>
        <v>0</v>
      </c>
      <c r="TEF62" s="754">
        <f t="shared" si="215"/>
        <v>0</v>
      </c>
      <c r="TEG62" s="754">
        <f t="shared" si="215"/>
        <v>0</v>
      </c>
      <c r="TEH62" s="754">
        <f t="shared" si="215"/>
        <v>0</v>
      </c>
      <c r="TEI62" s="754">
        <f t="shared" si="215"/>
        <v>0</v>
      </c>
      <c r="TEJ62" s="754">
        <f t="shared" si="215"/>
        <v>0</v>
      </c>
      <c r="TEK62" s="754">
        <f t="shared" si="215"/>
        <v>0</v>
      </c>
      <c r="TEL62" s="754">
        <f t="shared" si="215"/>
        <v>0</v>
      </c>
      <c r="TEM62" s="754">
        <f t="shared" si="215"/>
        <v>0</v>
      </c>
      <c r="TEN62" s="754">
        <f t="shared" si="215"/>
        <v>0</v>
      </c>
      <c r="TEO62" s="754">
        <f t="shared" si="215"/>
        <v>0</v>
      </c>
      <c r="TEP62" s="754">
        <f t="shared" si="215"/>
        <v>0</v>
      </c>
      <c r="TEQ62" s="754">
        <f t="shared" si="215"/>
        <v>0</v>
      </c>
      <c r="TER62" s="754">
        <f t="shared" si="215"/>
        <v>0</v>
      </c>
      <c r="TES62" s="754">
        <f t="shared" si="215"/>
        <v>0</v>
      </c>
      <c r="TET62" s="754">
        <f t="shared" si="215"/>
        <v>0</v>
      </c>
      <c r="TEU62" s="754">
        <f t="shared" si="215"/>
        <v>0</v>
      </c>
      <c r="TEV62" s="754">
        <f t="shared" si="215"/>
        <v>0</v>
      </c>
      <c r="TEW62" s="754">
        <f t="shared" si="215"/>
        <v>0</v>
      </c>
      <c r="TEX62" s="754">
        <f t="shared" si="215"/>
        <v>0</v>
      </c>
      <c r="TEY62" s="754">
        <f t="shared" si="215"/>
        <v>0</v>
      </c>
      <c r="TEZ62" s="754">
        <f t="shared" si="215"/>
        <v>0</v>
      </c>
      <c r="TFA62" s="754">
        <f t="shared" si="215"/>
        <v>0</v>
      </c>
      <c r="TFB62" s="754">
        <f t="shared" si="215"/>
        <v>0</v>
      </c>
      <c r="TFC62" s="754">
        <f t="shared" si="215"/>
        <v>0</v>
      </c>
      <c r="TFD62" s="754">
        <f t="shared" si="215"/>
        <v>0</v>
      </c>
      <c r="TFE62" s="754">
        <f t="shared" si="215"/>
        <v>0</v>
      </c>
      <c r="TFF62" s="754">
        <f t="shared" si="215"/>
        <v>0</v>
      </c>
      <c r="TFG62" s="754">
        <f t="shared" si="215"/>
        <v>0</v>
      </c>
      <c r="TFH62" s="754">
        <f t="shared" si="215"/>
        <v>0</v>
      </c>
      <c r="TFI62" s="754">
        <f t="shared" si="215"/>
        <v>0</v>
      </c>
      <c r="TFJ62" s="754">
        <f t="shared" si="215"/>
        <v>0</v>
      </c>
      <c r="TFK62" s="754">
        <f t="shared" si="215"/>
        <v>0</v>
      </c>
      <c r="TFL62" s="754">
        <f t="shared" si="215"/>
        <v>0</v>
      </c>
      <c r="TFM62" s="754">
        <f t="shared" si="215"/>
        <v>0</v>
      </c>
      <c r="TFN62" s="754">
        <f t="shared" si="215"/>
        <v>0</v>
      </c>
      <c r="TFO62" s="754">
        <f t="shared" si="215"/>
        <v>0</v>
      </c>
      <c r="TFP62" s="754">
        <f t="shared" si="215"/>
        <v>0</v>
      </c>
      <c r="TFQ62" s="754">
        <f t="shared" si="215"/>
        <v>0</v>
      </c>
      <c r="TFR62" s="754">
        <f t="shared" si="215"/>
        <v>0</v>
      </c>
      <c r="TFS62" s="754">
        <f t="shared" si="215"/>
        <v>0</v>
      </c>
      <c r="TFT62" s="754">
        <f t="shared" si="215"/>
        <v>0</v>
      </c>
      <c r="TFU62" s="754">
        <f t="shared" si="215"/>
        <v>0</v>
      </c>
      <c r="TFV62" s="754">
        <f t="shared" si="215"/>
        <v>0</v>
      </c>
      <c r="TFW62" s="754">
        <f t="shared" si="215"/>
        <v>0</v>
      </c>
      <c r="TFX62" s="754">
        <f t="shared" si="215"/>
        <v>0</v>
      </c>
      <c r="TFY62" s="754">
        <f t="shared" si="215"/>
        <v>0</v>
      </c>
      <c r="TFZ62" s="754">
        <f t="shared" si="215"/>
        <v>0</v>
      </c>
      <c r="TGA62" s="754">
        <f t="shared" si="215"/>
        <v>0</v>
      </c>
      <c r="TGB62" s="754">
        <f t="shared" si="215"/>
        <v>0</v>
      </c>
      <c r="TGC62" s="754">
        <f t="shared" si="215"/>
        <v>0</v>
      </c>
      <c r="TGD62" s="754">
        <f t="shared" si="215"/>
        <v>0</v>
      </c>
      <c r="TGE62" s="754">
        <f t="shared" si="215"/>
        <v>0</v>
      </c>
      <c r="TGF62" s="754">
        <f t="shared" si="215"/>
        <v>0</v>
      </c>
      <c r="TGG62" s="754">
        <f t="shared" si="215"/>
        <v>0</v>
      </c>
      <c r="TGH62" s="754">
        <f t="shared" si="215"/>
        <v>0</v>
      </c>
      <c r="TGI62" s="754">
        <f t="shared" si="215"/>
        <v>0</v>
      </c>
      <c r="TGJ62" s="754">
        <f t="shared" si="215"/>
        <v>0</v>
      </c>
      <c r="TGK62" s="754">
        <f t="shared" si="215"/>
        <v>0</v>
      </c>
      <c r="TGL62" s="754">
        <f t="shared" si="215"/>
        <v>0</v>
      </c>
      <c r="TGM62" s="754">
        <f t="shared" si="215"/>
        <v>0</v>
      </c>
      <c r="TGN62" s="754">
        <f t="shared" ref="TGN62:TIY62" si="216">TGN60*$C$62</f>
        <v>0</v>
      </c>
      <c r="TGO62" s="754">
        <f t="shared" si="216"/>
        <v>0</v>
      </c>
      <c r="TGP62" s="754">
        <f t="shared" si="216"/>
        <v>0</v>
      </c>
      <c r="TGQ62" s="754">
        <f t="shared" si="216"/>
        <v>0</v>
      </c>
      <c r="TGR62" s="754">
        <f t="shared" si="216"/>
        <v>0</v>
      </c>
      <c r="TGS62" s="754">
        <f t="shared" si="216"/>
        <v>0</v>
      </c>
      <c r="TGT62" s="754">
        <f t="shared" si="216"/>
        <v>0</v>
      </c>
      <c r="TGU62" s="754">
        <f t="shared" si="216"/>
        <v>0</v>
      </c>
      <c r="TGV62" s="754">
        <f t="shared" si="216"/>
        <v>0</v>
      </c>
      <c r="TGW62" s="754">
        <f t="shared" si="216"/>
        <v>0</v>
      </c>
      <c r="TGX62" s="754">
        <f t="shared" si="216"/>
        <v>0</v>
      </c>
      <c r="TGY62" s="754">
        <f t="shared" si="216"/>
        <v>0</v>
      </c>
      <c r="TGZ62" s="754">
        <f t="shared" si="216"/>
        <v>0</v>
      </c>
      <c r="THA62" s="754">
        <f t="shared" si="216"/>
        <v>0</v>
      </c>
      <c r="THB62" s="754">
        <f t="shared" si="216"/>
        <v>0</v>
      </c>
      <c r="THC62" s="754">
        <f t="shared" si="216"/>
        <v>0</v>
      </c>
      <c r="THD62" s="754">
        <f t="shared" si="216"/>
        <v>0</v>
      </c>
      <c r="THE62" s="754">
        <f t="shared" si="216"/>
        <v>0</v>
      </c>
      <c r="THF62" s="754">
        <f t="shared" si="216"/>
        <v>0</v>
      </c>
      <c r="THG62" s="754">
        <f t="shared" si="216"/>
        <v>0</v>
      </c>
      <c r="THH62" s="754">
        <f t="shared" si="216"/>
        <v>0</v>
      </c>
      <c r="THI62" s="754">
        <f t="shared" si="216"/>
        <v>0</v>
      </c>
      <c r="THJ62" s="754">
        <f t="shared" si="216"/>
        <v>0</v>
      </c>
      <c r="THK62" s="754">
        <f t="shared" si="216"/>
        <v>0</v>
      </c>
      <c r="THL62" s="754">
        <f t="shared" si="216"/>
        <v>0</v>
      </c>
      <c r="THM62" s="754">
        <f t="shared" si="216"/>
        <v>0</v>
      </c>
      <c r="THN62" s="754">
        <f t="shared" si="216"/>
        <v>0</v>
      </c>
      <c r="THO62" s="754">
        <f t="shared" si="216"/>
        <v>0</v>
      </c>
      <c r="THP62" s="754">
        <f t="shared" si="216"/>
        <v>0</v>
      </c>
      <c r="THQ62" s="754">
        <f t="shared" si="216"/>
        <v>0</v>
      </c>
      <c r="THR62" s="754">
        <f t="shared" si="216"/>
        <v>0</v>
      </c>
      <c r="THS62" s="754">
        <f t="shared" si="216"/>
        <v>0</v>
      </c>
      <c r="THT62" s="754">
        <f t="shared" si="216"/>
        <v>0</v>
      </c>
      <c r="THU62" s="754">
        <f t="shared" si="216"/>
        <v>0</v>
      </c>
      <c r="THV62" s="754">
        <f t="shared" si="216"/>
        <v>0</v>
      </c>
      <c r="THW62" s="754">
        <f t="shared" si="216"/>
        <v>0</v>
      </c>
      <c r="THX62" s="754">
        <f t="shared" si="216"/>
        <v>0</v>
      </c>
      <c r="THY62" s="754">
        <f t="shared" si="216"/>
        <v>0</v>
      </c>
      <c r="THZ62" s="754">
        <f t="shared" si="216"/>
        <v>0</v>
      </c>
      <c r="TIA62" s="754">
        <f t="shared" si="216"/>
        <v>0</v>
      </c>
      <c r="TIB62" s="754">
        <f t="shared" si="216"/>
        <v>0</v>
      </c>
      <c r="TIC62" s="754">
        <f t="shared" si="216"/>
        <v>0</v>
      </c>
      <c r="TID62" s="754">
        <f t="shared" si="216"/>
        <v>0</v>
      </c>
      <c r="TIE62" s="754">
        <f t="shared" si="216"/>
        <v>0</v>
      </c>
      <c r="TIF62" s="754">
        <f t="shared" si="216"/>
        <v>0</v>
      </c>
      <c r="TIG62" s="754">
        <f t="shared" si="216"/>
        <v>0</v>
      </c>
      <c r="TIH62" s="754">
        <f t="shared" si="216"/>
        <v>0</v>
      </c>
      <c r="TII62" s="754">
        <f t="shared" si="216"/>
        <v>0</v>
      </c>
      <c r="TIJ62" s="754">
        <f t="shared" si="216"/>
        <v>0</v>
      </c>
      <c r="TIK62" s="754">
        <f t="shared" si="216"/>
        <v>0</v>
      </c>
      <c r="TIL62" s="754">
        <f t="shared" si="216"/>
        <v>0</v>
      </c>
      <c r="TIM62" s="754">
        <f t="shared" si="216"/>
        <v>0</v>
      </c>
      <c r="TIN62" s="754">
        <f t="shared" si="216"/>
        <v>0</v>
      </c>
      <c r="TIO62" s="754">
        <f t="shared" si="216"/>
        <v>0</v>
      </c>
      <c r="TIP62" s="754">
        <f t="shared" si="216"/>
        <v>0</v>
      </c>
      <c r="TIQ62" s="754">
        <f t="shared" si="216"/>
        <v>0</v>
      </c>
      <c r="TIR62" s="754">
        <f t="shared" si="216"/>
        <v>0</v>
      </c>
      <c r="TIS62" s="754">
        <f t="shared" si="216"/>
        <v>0</v>
      </c>
      <c r="TIT62" s="754">
        <f t="shared" si="216"/>
        <v>0</v>
      </c>
      <c r="TIU62" s="754">
        <f t="shared" si="216"/>
        <v>0</v>
      </c>
      <c r="TIV62" s="754">
        <f t="shared" si="216"/>
        <v>0</v>
      </c>
      <c r="TIW62" s="754">
        <f t="shared" si="216"/>
        <v>0</v>
      </c>
      <c r="TIX62" s="754">
        <f t="shared" si="216"/>
        <v>0</v>
      </c>
      <c r="TIY62" s="754">
        <f t="shared" si="216"/>
        <v>0</v>
      </c>
      <c r="TIZ62" s="754">
        <f t="shared" ref="TIZ62:TLK62" si="217">TIZ60*$C$62</f>
        <v>0</v>
      </c>
      <c r="TJA62" s="754">
        <f t="shared" si="217"/>
        <v>0</v>
      </c>
      <c r="TJB62" s="754">
        <f t="shared" si="217"/>
        <v>0</v>
      </c>
      <c r="TJC62" s="754">
        <f t="shared" si="217"/>
        <v>0</v>
      </c>
      <c r="TJD62" s="754">
        <f t="shared" si="217"/>
        <v>0</v>
      </c>
      <c r="TJE62" s="754">
        <f t="shared" si="217"/>
        <v>0</v>
      </c>
      <c r="TJF62" s="754">
        <f t="shared" si="217"/>
        <v>0</v>
      </c>
      <c r="TJG62" s="754">
        <f t="shared" si="217"/>
        <v>0</v>
      </c>
      <c r="TJH62" s="754">
        <f t="shared" si="217"/>
        <v>0</v>
      </c>
      <c r="TJI62" s="754">
        <f t="shared" si="217"/>
        <v>0</v>
      </c>
      <c r="TJJ62" s="754">
        <f t="shared" si="217"/>
        <v>0</v>
      </c>
      <c r="TJK62" s="754">
        <f t="shared" si="217"/>
        <v>0</v>
      </c>
      <c r="TJL62" s="754">
        <f t="shared" si="217"/>
        <v>0</v>
      </c>
      <c r="TJM62" s="754">
        <f t="shared" si="217"/>
        <v>0</v>
      </c>
      <c r="TJN62" s="754">
        <f t="shared" si="217"/>
        <v>0</v>
      </c>
      <c r="TJO62" s="754">
        <f t="shared" si="217"/>
        <v>0</v>
      </c>
      <c r="TJP62" s="754">
        <f t="shared" si="217"/>
        <v>0</v>
      </c>
      <c r="TJQ62" s="754">
        <f t="shared" si="217"/>
        <v>0</v>
      </c>
      <c r="TJR62" s="754">
        <f t="shared" si="217"/>
        <v>0</v>
      </c>
      <c r="TJS62" s="754">
        <f t="shared" si="217"/>
        <v>0</v>
      </c>
      <c r="TJT62" s="754">
        <f t="shared" si="217"/>
        <v>0</v>
      </c>
      <c r="TJU62" s="754">
        <f t="shared" si="217"/>
        <v>0</v>
      </c>
      <c r="TJV62" s="754">
        <f t="shared" si="217"/>
        <v>0</v>
      </c>
      <c r="TJW62" s="754">
        <f t="shared" si="217"/>
        <v>0</v>
      </c>
      <c r="TJX62" s="754">
        <f t="shared" si="217"/>
        <v>0</v>
      </c>
      <c r="TJY62" s="754">
        <f t="shared" si="217"/>
        <v>0</v>
      </c>
      <c r="TJZ62" s="754">
        <f t="shared" si="217"/>
        <v>0</v>
      </c>
      <c r="TKA62" s="754">
        <f t="shared" si="217"/>
        <v>0</v>
      </c>
      <c r="TKB62" s="754">
        <f t="shared" si="217"/>
        <v>0</v>
      </c>
      <c r="TKC62" s="754">
        <f t="shared" si="217"/>
        <v>0</v>
      </c>
      <c r="TKD62" s="754">
        <f t="shared" si="217"/>
        <v>0</v>
      </c>
      <c r="TKE62" s="754">
        <f t="shared" si="217"/>
        <v>0</v>
      </c>
      <c r="TKF62" s="754">
        <f t="shared" si="217"/>
        <v>0</v>
      </c>
      <c r="TKG62" s="754">
        <f t="shared" si="217"/>
        <v>0</v>
      </c>
      <c r="TKH62" s="754">
        <f t="shared" si="217"/>
        <v>0</v>
      </c>
      <c r="TKI62" s="754">
        <f t="shared" si="217"/>
        <v>0</v>
      </c>
      <c r="TKJ62" s="754">
        <f t="shared" si="217"/>
        <v>0</v>
      </c>
      <c r="TKK62" s="754">
        <f t="shared" si="217"/>
        <v>0</v>
      </c>
      <c r="TKL62" s="754">
        <f t="shared" si="217"/>
        <v>0</v>
      </c>
      <c r="TKM62" s="754">
        <f t="shared" si="217"/>
        <v>0</v>
      </c>
      <c r="TKN62" s="754">
        <f t="shared" si="217"/>
        <v>0</v>
      </c>
      <c r="TKO62" s="754">
        <f t="shared" si="217"/>
        <v>0</v>
      </c>
      <c r="TKP62" s="754">
        <f t="shared" si="217"/>
        <v>0</v>
      </c>
      <c r="TKQ62" s="754">
        <f t="shared" si="217"/>
        <v>0</v>
      </c>
      <c r="TKR62" s="754">
        <f t="shared" si="217"/>
        <v>0</v>
      </c>
      <c r="TKS62" s="754">
        <f t="shared" si="217"/>
        <v>0</v>
      </c>
      <c r="TKT62" s="754">
        <f t="shared" si="217"/>
        <v>0</v>
      </c>
      <c r="TKU62" s="754">
        <f t="shared" si="217"/>
        <v>0</v>
      </c>
      <c r="TKV62" s="754">
        <f t="shared" si="217"/>
        <v>0</v>
      </c>
      <c r="TKW62" s="754">
        <f t="shared" si="217"/>
        <v>0</v>
      </c>
      <c r="TKX62" s="754">
        <f t="shared" si="217"/>
        <v>0</v>
      </c>
      <c r="TKY62" s="754">
        <f t="shared" si="217"/>
        <v>0</v>
      </c>
      <c r="TKZ62" s="754">
        <f t="shared" si="217"/>
        <v>0</v>
      </c>
      <c r="TLA62" s="754">
        <f t="shared" si="217"/>
        <v>0</v>
      </c>
      <c r="TLB62" s="754">
        <f t="shared" si="217"/>
        <v>0</v>
      </c>
      <c r="TLC62" s="754">
        <f t="shared" si="217"/>
        <v>0</v>
      </c>
      <c r="TLD62" s="754">
        <f t="shared" si="217"/>
        <v>0</v>
      </c>
      <c r="TLE62" s="754">
        <f t="shared" si="217"/>
        <v>0</v>
      </c>
      <c r="TLF62" s="754">
        <f t="shared" si="217"/>
        <v>0</v>
      </c>
      <c r="TLG62" s="754">
        <f t="shared" si="217"/>
        <v>0</v>
      </c>
      <c r="TLH62" s="754">
        <f t="shared" si="217"/>
        <v>0</v>
      </c>
      <c r="TLI62" s="754">
        <f t="shared" si="217"/>
        <v>0</v>
      </c>
      <c r="TLJ62" s="754">
        <f t="shared" si="217"/>
        <v>0</v>
      </c>
      <c r="TLK62" s="754">
        <f t="shared" si="217"/>
        <v>0</v>
      </c>
      <c r="TLL62" s="754">
        <f t="shared" ref="TLL62:TNW62" si="218">TLL60*$C$62</f>
        <v>0</v>
      </c>
      <c r="TLM62" s="754">
        <f t="shared" si="218"/>
        <v>0</v>
      </c>
      <c r="TLN62" s="754">
        <f t="shared" si="218"/>
        <v>0</v>
      </c>
      <c r="TLO62" s="754">
        <f t="shared" si="218"/>
        <v>0</v>
      </c>
      <c r="TLP62" s="754">
        <f t="shared" si="218"/>
        <v>0</v>
      </c>
      <c r="TLQ62" s="754">
        <f t="shared" si="218"/>
        <v>0</v>
      </c>
      <c r="TLR62" s="754">
        <f t="shared" si="218"/>
        <v>0</v>
      </c>
      <c r="TLS62" s="754">
        <f t="shared" si="218"/>
        <v>0</v>
      </c>
      <c r="TLT62" s="754">
        <f t="shared" si="218"/>
        <v>0</v>
      </c>
      <c r="TLU62" s="754">
        <f t="shared" si="218"/>
        <v>0</v>
      </c>
      <c r="TLV62" s="754">
        <f t="shared" si="218"/>
        <v>0</v>
      </c>
      <c r="TLW62" s="754">
        <f t="shared" si="218"/>
        <v>0</v>
      </c>
      <c r="TLX62" s="754">
        <f t="shared" si="218"/>
        <v>0</v>
      </c>
      <c r="TLY62" s="754">
        <f t="shared" si="218"/>
        <v>0</v>
      </c>
      <c r="TLZ62" s="754">
        <f t="shared" si="218"/>
        <v>0</v>
      </c>
      <c r="TMA62" s="754">
        <f t="shared" si="218"/>
        <v>0</v>
      </c>
      <c r="TMB62" s="754">
        <f t="shared" si="218"/>
        <v>0</v>
      </c>
      <c r="TMC62" s="754">
        <f t="shared" si="218"/>
        <v>0</v>
      </c>
      <c r="TMD62" s="754">
        <f t="shared" si="218"/>
        <v>0</v>
      </c>
      <c r="TME62" s="754">
        <f t="shared" si="218"/>
        <v>0</v>
      </c>
      <c r="TMF62" s="754">
        <f t="shared" si="218"/>
        <v>0</v>
      </c>
      <c r="TMG62" s="754">
        <f t="shared" si="218"/>
        <v>0</v>
      </c>
      <c r="TMH62" s="754">
        <f t="shared" si="218"/>
        <v>0</v>
      </c>
      <c r="TMI62" s="754">
        <f t="shared" si="218"/>
        <v>0</v>
      </c>
      <c r="TMJ62" s="754">
        <f t="shared" si="218"/>
        <v>0</v>
      </c>
      <c r="TMK62" s="754">
        <f t="shared" si="218"/>
        <v>0</v>
      </c>
      <c r="TML62" s="754">
        <f t="shared" si="218"/>
        <v>0</v>
      </c>
      <c r="TMM62" s="754">
        <f t="shared" si="218"/>
        <v>0</v>
      </c>
      <c r="TMN62" s="754">
        <f t="shared" si="218"/>
        <v>0</v>
      </c>
      <c r="TMO62" s="754">
        <f t="shared" si="218"/>
        <v>0</v>
      </c>
      <c r="TMP62" s="754">
        <f t="shared" si="218"/>
        <v>0</v>
      </c>
      <c r="TMQ62" s="754">
        <f t="shared" si="218"/>
        <v>0</v>
      </c>
      <c r="TMR62" s="754">
        <f t="shared" si="218"/>
        <v>0</v>
      </c>
      <c r="TMS62" s="754">
        <f t="shared" si="218"/>
        <v>0</v>
      </c>
      <c r="TMT62" s="754">
        <f t="shared" si="218"/>
        <v>0</v>
      </c>
      <c r="TMU62" s="754">
        <f t="shared" si="218"/>
        <v>0</v>
      </c>
      <c r="TMV62" s="754">
        <f t="shared" si="218"/>
        <v>0</v>
      </c>
      <c r="TMW62" s="754">
        <f t="shared" si="218"/>
        <v>0</v>
      </c>
      <c r="TMX62" s="754">
        <f t="shared" si="218"/>
        <v>0</v>
      </c>
      <c r="TMY62" s="754">
        <f t="shared" si="218"/>
        <v>0</v>
      </c>
      <c r="TMZ62" s="754">
        <f t="shared" si="218"/>
        <v>0</v>
      </c>
      <c r="TNA62" s="754">
        <f t="shared" si="218"/>
        <v>0</v>
      </c>
      <c r="TNB62" s="754">
        <f t="shared" si="218"/>
        <v>0</v>
      </c>
      <c r="TNC62" s="754">
        <f t="shared" si="218"/>
        <v>0</v>
      </c>
      <c r="TND62" s="754">
        <f t="shared" si="218"/>
        <v>0</v>
      </c>
      <c r="TNE62" s="754">
        <f t="shared" si="218"/>
        <v>0</v>
      </c>
      <c r="TNF62" s="754">
        <f t="shared" si="218"/>
        <v>0</v>
      </c>
      <c r="TNG62" s="754">
        <f t="shared" si="218"/>
        <v>0</v>
      </c>
      <c r="TNH62" s="754">
        <f t="shared" si="218"/>
        <v>0</v>
      </c>
      <c r="TNI62" s="754">
        <f t="shared" si="218"/>
        <v>0</v>
      </c>
      <c r="TNJ62" s="754">
        <f t="shared" si="218"/>
        <v>0</v>
      </c>
      <c r="TNK62" s="754">
        <f t="shared" si="218"/>
        <v>0</v>
      </c>
      <c r="TNL62" s="754">
        <f t="shared" si="218"/>
        <v>0</v>
      </c>
      <c r="TNM62" s="754">
        <f t="shared" si="218"/>
        <v>0</v>
      </c>
      <c r="TNN62" s="754">
        <f t="shared" si="218"/>
        <v>0</v>
      </c>
      <c r="TNO62" s="754">
        <f t="shared" si="218"/>
        <v>0</v>
      </c>
      <c r="TNP62" s="754">
        <f t="shared" si="218"/>
        <v>0</v>
      </c>
      <c r="TNQ62" s="754">
        <f t="shared" si="218"/>
        <v>0</v>
      </c>
      <c r="TNR62" s="754">
        <f t="shared" si="218"/>
        <v>0</v>
      </c>
      <c r="TNS62" s="754">
        <f t="shared" si="218"/>
        <v>0</v>
      </c>
      <c r="TNT62" s="754">
        <f t="shared" si="218"/>
        <v>0</v>
      </c>
      <c r="TNU62" s="754">
        <f t="shared" si="218"/>
        <v>0</v>
      </c>
      <c r="TNV62" s="754">
        <f t="shared" si="218"/>
        <v>0</v>
      </c>
      <c r="TNW62" s="754">
        <f t="shared" si="218"/>
        <v>0</v>
      </c>
      <c r="TNX62" s="754">
        <f t="shared" ref="TNX62:TQI62" si="219">TNX60*$C$62</f>
        <v>0</v>
      </c>
      <c r="TNY62" s="754">
        <f t="shared" si="219"/>
        <v>0</v>
      </c>
      <c r="TNZ62" s="754">
        <f t="shared" si="219"/>
        <v>0</v>
      </c>
      <c r="TOA62" s="754">
        <f t="shared" si="219"/>
        <v>0</v>
      </c>
      <c r="TOB62" s="754">
        <f t="shared" si="219"/>
        <v>0</v>
      </c>
      <c r="TOC62" s="754">
        <f t="shared" si="219"/>
        <v>0</v>
      </c>
      <c r="TOD62" s="754">
        <f t="shared" si="219"/>
        <v>0</v>
      </c>
      <c r="TOE62" s="754">
        <f t="shared" si="219"/>
        <v>0</v>
      </c>
      <c r="TOF62" s="754">
        <f t="shared" si="219"/>
        <v>0</v>
      </c>
      <c r="TOG62" s="754">
        <f t="shared" si="219"/>
        <v>0</v>
      </c>
      <c r="TOH62" s="754">
        <f t="shared" si="219"/>
        <v>0</v>
      </c>
      <c r="TOI62" s="754">
        <f t="shared" si="219"/>
        <v>0</v>
      </c>
      <c r="TOJ62" s="754">
        <f t="shared" si="219"/>
        <v>0</v>
      </c>
      <c r="TOK62" s="754">
        <f t="shared" si="219"/>
        <v>0</v>
      </c>
      <c r="TOL62" s="754">
        <f t="shared" si="219"/>
        <v>0</v>
      </c>
      <c r="TOM62" s="754">
        <f t="shared" si="219"/>
        <v>0</v>
      </c>
      <c r="TON62" s="754">
        <f t="shared" si="219"/>
        <v>0</v>
      </c>
      <c r="TOO62" s="754">
        <f t="shared" si="219"/>
        <v>0</v>
      </c>
      <c r="TOP62" s="754">
        <f t="shared" si="219"/>
        <v>0</v>
      </c>
      <c r="TOQ62" s="754">
        <f t="shared" si="219"/>
        <v>0</v>
      </c>
      <c r="TOR62" s="754">
        <f t="shared" si="219"/>
        <v>0</v>
      </c>
      <c r="TOS62" s="754">
        <f t="shared" si="219"/>
        <v>0</v>
      </c>
      <c r="TOT62" s="754">
        <f t="shared" si="219"/>
        <v>0</v>
      </c>
      <c r="TOU62" s="754">
        <f t="shared" si="219"/>
        <v>0</v>
      </c>
      <c r="TOV62" s="754">
        <f t="shared" si="219"/>
        <v>0</v>
      </c>
      <c r="TOW62" s="754">
        <f t="shared" si="219"/>
        <v>0</v>
      </c>
      <c r="TOX62" s="754">
        <f t="shared" si="219"/>
        <v>0</v>
      </c>
      <c r="TOY62" s="754">
        <f t="shared" si="219"/>
        <v>0</v>
      </c>
      <c r="TOZ62" s="754">
        <f t="shared" si="219"/>
        <v>0</v>
      </c>
      <c r="TPA62" s="754">
        <f t="shared" si="219"/>
        <v>0</v>
      </c>
      <c r="TPB62" s="754">
        <f t="shared" si="219"/>
        <v>0</v>
      </c>
      <c r="TPC62" s="754">
        <f t="shared" si="219"/>
        <v>0</v>
      </c>
      <c r="TPD62" s="754">
        <f t="shared" si="219"/>
        <v>0</v>
      </c>
      <c r="TPE62" s="754">
        <f t="shared" si="219"/>
        <v>0</v>
      </c>
      <c r="TPF62" s="754">
        <f t="shared" si="219"/>
        <v>0</v>
      </c>
      <c r="TPG62" s="754">
        <f t="shared" si="219"/>
        <v>0</v>
      </c>
      <c r="TPH62" s="754">
        <f t="shared" si="219"/>
        <v>0</v>
      </c>
      <c r="TPI62" s="754">
        <f t="shared" si="219"/>
        <v>0</v>
      </c>
      <c r="TPJ62" s="754">
        <f t="shared" si="219"/>
        <v>0</v>
      </c>
      <c r="TPK62" s="754">
        <f t="shared" si="219"/>
        <v>0</v>
      </c>
      <c r="TPL62" s="754">
        <f t="shared" si="219"/>
        <v>0</v>
      </c>
      <c r="TPM62" s="754">
        <f t="shared" si="219"/>
        <v>0</v>
      </c>
      <c r="TPN62" s="754">
        <f t="shared" si="219"/>
        <v>0</v>
      </c>
      <c r="TPO62" s="754">
        <f t="shared" si="219"/>
        <v>0</v>
      </c>
      <c r="TPP62" s="754">
        <f t="shared" si="219"/>
        <v>0</v>
      </c>
      <c r="TPQ62" s="754">
        <f t="shared" si="219"/>
        <v>0</v>
      </c>
      <c r="TPR62" s="754">
        <f t="shared" si="219"/>
        <v>0</v>
      </c>
      <c r="TPS62" s="754">
        <f t="shared" si="219"/>
        <v>0</v>
      </c>
      <c r="TPT62" s="754">
        <f t="shared" si="219"/>
        <v>0</v>
      </c>
      <c r="TPU62" s="754">
        <f t="shared" si="219"/>
        <v>0</v>
      </c>
      <c r="TPV62" s="754">
        <f t="shared" si="219"/>
        <v>0</v>
      </c>
      <c r="TPW62" s="754">
        <f t="shared" si="219"/>
        <v>0</v>
      </c>
      <c r="TPX62" s="754">
        <f t="shared" si="219"/>
        <v>0</v>
      </c>
      <c r="TPY62" s="754">
        <f t="shared" si="219"/>
        <v>0</v>
      </c>
      <c r="TPZ62" s="754">
        <f t="shared" si="219"/>
        <v>0</v>
      </c>
      <c r="TQA62" s="754">
        <f t="shared" si="219"/>
        <v>0</v>
      </c>
      <c r="TQB62" s="754">
        <f t="shared" si="219"/>
        <v>0</v>
      </c>
      <c r="TQC62" s="754">
        <f t="shared" si="219"/>
        <v>0</v>
      </c>
      <c r="TQD62" s="754">
        <f t="shared" si="219"/>
        <v>0</v>
      </c>
      <c r="TQE62" s="754">
        <f t="shared" si="219"/>
        <v>0</v>
      </c>
      <c r="TQF62" s="754">
        <f t="shared" si="219"/>
        <v>0</v>
      </c>
      <c r="TQG62" s="754">
        <f t="shared" si="219"/>
        <v>0</v>
      </c>
      <c r="TQH62" s="754">
        <f t="shared" si="219"/>
        <v>0</v>
      </c>
      <c r="TQI62" s="754">
        <f t="shared" si="219"/>
        <v>0</v>
      </c>
      <c r="TQJ62" s="754">
        <f t="shared" ref="TQJ62:TSU62" si="220">TQJ60*$C$62</f>
        <v>0</v>
      </c>
      <c r="TQK62" s="754">
        <f t="shared" si="220"/>
        <v>0</v>
      </c>
      <c r="TQL62" s="754">
        <f t="shared" si="220"/>
        <v>0</v>
      </c>
      <c r="TQM62" s="754">
        <f t="shared" si="220"/>
        <v>0</v>
      </c>
      <c r="TQN62" s="754">
        <f t="shared" si="220"/>
        <v>0</v>
      </c>
      <c r="TQO62" s="754">
        <f t="shared" si="220"/>
        <v>0</v>
      </c>
      <c r="TQP62" s="754">
        <f t="shared" si="220"/>
        <v>0</v>
      </c>
      <c r="TQQ62" s="754">
        <f t="shared" si="220"/>
        <v>0</v>
      </c>
      <c r="TQR62" s="754">
        <f t="shared" si="220"/>
        <v>0</v>
      </c>
      <c r="TQS62" s="754">
        <f t="shared" si="220"/>
        <v>0</v>
      </c>
      <c r="TQT62" s="754">
        <f t="shared" si="220"/>
        <v>0</v>
      </c>
      <c r="TQU62" s="754">
        <f t="shared" si="220"/>
        <v>0</v>
      </c>
      <c r="TQV62" s="754">
        <f t="shared" si="220"/>
        <v>0</v>
      </c>
      <c r="TQW62" s="754">
        <f t="shared" si="220"/>
        <v>0</v>
      </c>
      <c r="TQX62" s="754">
        <f t="shared" si="220"/>
        <v>0</v>
      </c>
      <c r="TQY62" s="754">
        <f t="shared" si="220"/>
        <v>0</v>
      </c>
      <c r="TQZ62" s="754">
        <f t="shared" si="220"/>
        <v>0</v>
      </c>
      <c r="TRA62" s="754">
        <f t="shared" si="220"/>
        <v>0</v>
      </c>
      <c r="TRB62" s="754">
        <f t="shared" si="220"/>
        <v>0</v>
      </c>
      <c r="TRC62" s="754">
        <f t="shared" si="220"/>
        <v>0</v>
      </c>
      <c r="TRD62" s="754">
        <f t="shared" si="220"/>
        <v>0</v>
      </c>
      <c r="TRE62" s="754">
        <f t="shared" si="220"/>
        <v>0</v>
      </c>
      <c r="TRF62" s="754">
        <f t="shared" si="220"/>
        <v>0</v>
      </c>
      <c r="TRG62" s="754">
        <f t="shared" si="220"/>
        <v>0</v>
      </c>
      <c r="TRH62" s="754">
        <f t="shared" si="220"/>
        <v>0</v>
      </c>
      <c r="TRI62" s="754">
        <f t="shared" si="220"/>
        <v>0</v>
      </c>
      <c r="TRJ62" s="754">
        <f t="shared" si="220"/>
        <v>0</v>
      </c>
      <c r="TRK62" s="754">
        <f t="shared" si="220"/>
        <v>0</v>
      </c>
      <c r="TRL62" s="754">
        <f t="shared" si="220"/>
        <v>0</v>
      </c>
      <c r="TRM62" s="754">
        <f t="shared" si="220"/>
        <v>0</v>
      </c>
      <c r="TRN62" s="754">
        <f t="shared" si="220"/>
        <v>0</v>
      </c>
      <c r="TRO62" s="754">
        <f t="shared" si="220"/>
        <v>0</v>
      </c>
      <c r="TRP62" s="754">
        <f t="shared" si="220"/>
        <v>0</v>
      </c>
      <c r="TRQ62" s="754">
        <f t="shared" si="220"/>
        <v>0</v>
      </c>
      <c r="TRR62" s="754">
        <f t="shared" si="220"/>
        <v>0</v>
      </c>
      <c r="TRS62" s="754">
        <f t="shared" si="220"/>
        <v>0</v>
      </c>
      <c r="TRT62" s="754">
        <f t="shared" si="220"/>
        <v>0</v>
      </c>
      <c r="TRU62" s="754">
        <f t="shared" si="220"/>
        <v>0</v>
      </c>
      <c r="TRV62" s="754">
        <f t="shared" si="220"/>
        <v>0</v>
      </c>
      <c r="TRW62" s="754">
        <f t="shared" si="220"/>
        <v>0</v>
      </c>
      <c r="TRX62" s="754">
        <f t="shared" si="220"/>
        <v>0</v>
      </c>
      <c r="TRY62" s="754">
        <f t="shared" si="220"/>
        <v>0</v>
      </c>
      <c r="TRZ62" s="754">
        <f t="shared" si="220"/>
        <v>0</v>
      </c>
      <c r="TSA62" s="754">
        <f t="shared" si="220"/>
        <v>0</v>
      </c>
      <c r="TSB62" s="754">
        <f t="shared" si="220"/>
        <v>0</v>
      </c>
      <c r="TSC62" s="754">
        <f t="shared" si="220"/>
        <v>0</v>
      </c>
      <c r="TSD62" s="754">
        <f t="shared" si="220"/>
        <v>0</v>
      </c>
      <c r="TSE62" s="754">
        <f t="shared" si="220"/>
        <v>0</v>
      </c>
      <c r="TSF62" s="754">
        <f t="shared" si="220"/>
        <v>0</v>
      </c>
      <c r="TSG62" s="754">
        <f t="shared" si="220"/>
        <v>0</v>
      </c>
      <c r="TSH62" s="754">
        <f t="shared" si="220"/>
        <v>0</v>
      </c>
      <c r="TSI62" s="754">
        <f t="shared" si="220"/>
        <v>0</v>
      </c>
      <c r="TSJ62" s="754">
        <f t="shared" si="220"/>
        <v>0</v>
      </c>
      <c r="TSK62" s="754">
        <f t="shared" si="220"/>
        <v>0</v>
      </c>
      <c r="TSL62" s="754">
        <f t="shared" si="220"/>
        <v>0</v>
      </c>
      <c r="TSM62" s="754">
        <f t="shared" si="220"/>
        <v>0</v>
      </c>
      <c r="TSN62" s="754">
        <f t="shared" si="220"/>
        <v>0</v>
      </c>
      <c r="TSO62" s="754">
        <f t="shared" si="220"/>
        <v>0</v>
      </c>
      <c r="TSP62" s="754">
        <f t="shared" si="220"/>
        <v>0</v>
      </c>
      <c r="TSQ62" s="754">
        <f t="shared" si="220"/>
        <v>0</v>
      </c>
      <c r="TSR62" s="754">
        <f t="shared" si="220"/>
        <v>0</v>
      </c>
      <c r="TSS62" s="754">
        <f t="shared" si="220"/>
        <v>0</v>
      </c>
      <c r="TST62" s="754">
        <f t="shared" si="220"/>
        <v>0</v>
      </c>
      <c r="TSU62" s="754">
        <f t="shared" si="220"/>
        <v>0</v>
      </c>
      <c r="TSV62" s="754">
        <f t="shared" ref="TSV62:TVG62" si="221">TSV60*$C$62</f>
        <v>0</v>
      </c>
      <c r="TSW62" s="754">
        <f t="shared" si="221"/>
        <v>0</v>
      </c>
      <c r="TSX62" s="754">
        <f t="shared" si="221"/>
        <v>0</v>
      </c>
      <c r="TSY62" s="754">
        <f t="shared" si="221"/>
        <v>0</v>
      </c>
      <c r="TSZ62" s="754">
        <f t="shared" si="221"/>
        <v>0</v>
      </c>
      <c r="TTA62" s="754">
        <f t="shared" si="221"/>
        <v>0</v>
      </c>
      <c r="TTB62" s="754">
        <f t="shared" si="221"/>
        <v>0</v>
      </c>
      <c r="TTC62" s="754">
        <f t="shared" si="221"/>
        <v>0</v>
      </c>
      <c r="TTD62" s="754">
        <f t="shared" si="221"/>
        <v>0</v>
      </c>
      <c r="TTE62" s="754">
        <f t="shared" si="221"/>
        <v>0</v>
      </c>
      <c r="TTF62" s="754">
        <f t="shared" si="221"/>
        <v>0</v>
      </c>
      <c r="TTG62" s="754">
        <f t="shared" si="221"/>
        <v>0</v>
      </c>
      <c r="TTH62" s="754">
        <f t="shared" si="221"/>
        <v>0</v>
      </c>
      <c r="TTI62" s="754">
        <f t="shared" si="221"/>
        <v>0</v>
      </c>
      <c r="TTJ62" s="754">
        <f t="shared" si="221"/>
        <v>0</v>
      </c>
      <c r="TTK62" s="754">
        <f t="shared" si="221"/>
        <v>0</v>
      </c>
      <c r="TTL62" s="754">
        <f t="shared" si="221"/>
        <v>0</v>
      </c>
      <c r="TTM62" s="754">
        <f t="shared" si="221"/>
        <v>0</v>
      </c>
      <c r="TTN62" s="754">
        <f t="shared" si="221"/>
        <v>0</v>
      </c>
      <c r="TTO62" s="754">
        <f t="shared" si="221"/>
        <v>0</v>
      </c>
      <c r="TTP62" s="754">
        <f t="shared" si="221"/>
        <v>0</v>
      </c>
      <c r="TTQ62" s="754">
        <f t="shared" si="221"/>
        <v>0</v>
      </c>
      <c r="TTR62" s="754">
        <f t="shared" si="221"/>
        <v>0</v>
      </c>
      <c r="TTS62" s="754">
        <f t="shared" si="221"/>
        <v>0</v>
      </c>
      <c r="TTT62" s="754">
        <f t="shared" si="221"/>
        <v>0</v>
      </c>
      <c r="TTU62" s="754">
        <f t="shared" si="221"/>
        <v>0</v>
      </c>
      <c r="TTV62" s="754">
        <f t="shared" si="221"/>
        <v>0</v>
      </c>
      <c r="TTW62" s="754">
        <f t="shared" si="221"/>
        <v>0</v>
      </c>
      <c r="TTX62" s="754">
        <f t="shared" si="221"/>
        <v>0</v>
      </c>
      <c r="TTY62" s="754">
        <f t="shared" si="221"/>
        <v>0</v>
      </c>
      <c r="TTZ62" s="754">
        <f t="shared" si="221"/>
        <v>0</v>
      </c>
      <c r="TUA62" s="754">
        <f t="shared" si="221"/>
        <v>0</v>
      </c>
      <c r="TUB62" s="754">
        <f t="shared" si="221"/>
        <v>0</v>
      </c>
      <c r="TUC62" s="754">
        <f t="shared" si="221"/>
        <v>0</v>
      </c>
      <c r="TUD62" s="754">
        <f t="shared" si="221"/>
        <v>0</v>
      </c>
      <c r="TUE62" s="754">
        <f t="shared" si="221"/>
        <v>0</v>
      </c>
      <c r="TUF62" s="754">
        <f t="shared" si="221"/>
        <v>0</v>
      </c>
      <c r="TUG62" s="754">
        <f t="shared" si="221"/>
        <v>0</v>
      </c>
      <c r="TUH62" s="754">
        <f t="shared" si="221"/>
        <v>0</v>
      </c>
      <c r="TUI62" s="754">
        <f t="shared" si="221"/>
        <v>0</v>
      </c>
      <c r="TUJ62" s="754">
        <f t="shared" si="221"/>
        <v>0</v>
      </c>
      <c r="TUK62" s="754">
        <f t="shared" si="221"/>
        <v>0</v>
      </c>
      <c r="TUL62" s="754">
        <f t="shared" si="221"/>
        <v>0</v>
      </c>
      <c r="TUM62" s="754">
        <f t="shared" si="221"/>
        <v>0</v>
      </c>
      <c r="TUN62" s="754">
        <f t="shared" si="221"/>
        <v>0</v>
      </c>
      <c r="TUO62" s="754">
        <f t="shared" si="221"/>
        <v>0</v>
      </c>
      <c r="TUP62" s="754">
        <f t="shared" si="221"/>
        <v>0</v>
      </c>
      <c r="TUQ62" s="754">
        <f t="shared" si="221"/>
        <v>0</v>
      </c>
      <c r="TUR62" s="754">
        <f t="shared" si="221"/>
        <v>0</v>
      </c>
      <c r="TUS62" s="754">
        <f t="shared" si="221"/>
        <v>0</v>
      </c>
      <c r="TUT62" s="754">
        <f t="shared" si="221"/>
        <v>0</v>
      </c>
      <c r="TUU62" s="754">
        <f t="shared" si="221"/>
        <v>0</v>
      </c>
      <c r="TUV62" s="754">
        <f t="shared" si="221"/>
        <v>0</v>
      </c>
      <c r="TUW62" s="754">
        <f t="shared" si="221"/>
        <v>0</v>
      </c>
      <c r="TUX62" s="754">
        <f t="shared" si="221"/>
        <v>0</v>
      </c>
      <c r="TUY62" s="754">
        <f t="shared" si="221"/>
        <v>0</v>
      </c>
      <c r="TUZ62" s="754">
        <f t="shared" si="221"/>
        <v>0</v>
      </c>
      <c r="TVA62" s="754">
        <f t="shared" si="221"/>
        <v>0</v>
      </c>
      <c r="TVB62" s="754">
        <f t="shared" si="221"/>
        <v>0</v>
      </c>
      <c r="TVC62" s="754">
        <f t="shared" si="221"/>
        <v>0</v>
      </c>
      <c r="TVD62" s="754">
        <f t="shared" si="221"/>
        <v>0</v>
      </c>
      <c r="TVE62" s="754">
        <f t="shared" si="221"/>
        <v>0</v>
      </c>
      <c r="TVF62" s="754">
        <f t="shared" si="221"/>
        <v>0</v>
      </c>
      <c r="TVG62" s="754">
        <f t="shared" si="221"/>
        <v>0</v>
      </c>
      <c r="TVH62" s="754">
        <f t="shared" ref="TVH62:TXS62" si="222">TVH60*$C$62</f>
        <v>0</v>
      </c>
      <c r="TVI62" s="754">
        <f t="shared" si="222"/>
        <v>0</v>
      </c>
      <c r="TVJ62" s="754">
        <f t="shared" si="222"/>
        <v>0</v>
      </c>
      <c r="TVK62" s="754">
        <f t="shared" si="222"/>
        <v>0</v>
      </c>
      <c r="TVL62" s="754">
        <f t="shared" si="222"/>
        <v>0</v>
      </c>
      <c r="TVM62" s="754">
        <f t="shared" si="222"/>
        <v>0</v>
      </c>
      <c r="TVN62" s="754">
        <f t="shared" si="222"/>
        <v>0</v>
      </c>
      <c r="TVO62" s="754">
        <f t="shared" si="222"/>
        <v>0</v>
      </c>
      <c r="TVP62" s="754">
        <f t="shared" si="222"/>
        <v>0</v>
      </c>
      <c r="TVQ62" s="754">
        <f t="shared" si="222"/>
        <v>0</v>
      </c>
      <c r="TVR62" s="754">
        <f t="shared" si="222"/>
        <v>0</v>
      </c>
      <c r="TVS62" s="754">
        <f t="shared" si="222"/>
        <v>0</v>
      </c>
      <c r="TVT62" s="754">
        <f t="shared" si="222"/>
        <v>0</v>
      </c>
      <c r="TVU62" s="754">
        <f t="shared" si="222"/>
        <v>0</v>
      </c>
      <c r="TVV62" s="754">
        <f t="shared" si="222"/>
        <v>0</v>
      </c>
      <c r="TVW62" s="754">
        <f t="shared" si="222"/>
        <v>0</v>
      </c>
      <c r="TVX62" s="754">
        <f t="shared" si="222"/>
        <v>0</v>
      </c>
      <c r="TVY62" s="754">
        <f t="shared" si="222"/>
        <v>0</v>
      </c>
      <c r="TVZ62" s="754">
        <f t="shared" si="222"/>
        <v>0</v>
      </c>
      <c r="TWA62" s="754">
        <f t="shared" si="222"/>
        <v>0</v>
      </c>
      <c r="TWB62" s="754">
        <f t="shared" si="222"/>
        <v>0</v>
      </c>
      <c r="TWC62" s="754">
        <f t="shared" si="222"/>
        <v>0</v>
      </c>
      <c r="TWD62" s="754">
        <f t="shared" si="222"/>
        <v>0</v>
      </c>
      <c r="TWE62" s="754">
        <f t="shared" si="222"/>
        <v>0</v>
      </c>
      <c r="TWF62" s="754">
        <f t="shared" si="222"/>
        <v>0</v>
      </c>
      <c r="TWG62" s="754">
        <f t="shared" si="222"/>
        <v>0</v>
      </c>
      <c r="TWH62" s="754">
        <f t="shared" si="222"/>
        <v>0</v>
      </c>
      <c r="TWI62" s="754">
        <f t="shared" si="222"/>
        <v>0</v>
      </c>
      <c r="TWJ62" s="754">
        <f t="shared" si="222"/>
        <v>0</v>
      </c>
      <c r="TWK62" s="754">
        <f t="shared" si="222"/>
        <v>0</v>
      </c>
      <c r="TWL62" s="754">
        <f t="shared" si="222"/>
        <v>0</v>
      </c>
      <c r="TWM62" s="754">
        <f t="shared" si="222"/>
        <v>0</v>
      </c>
      <c r="TWN62" s="754">
        <f t="shared" si="222"/>
        <v>0</v>
      </c>
      <c r="TWO62" s="754">
        <f t="shared" si="222"/>
        <v>0</v>
      </c>
      <c r="TWP62" s="754">
        <f t="shared" si="222"/>
        <v>0</v>
      </c>
      <c r="TWQ62" s="754">
        <f t="shared" si="222"/>
        <v>0</v>
      </c>
      <c r="TWR62" s="754">
        <f t="shared" si="222"/>
        <v>0</v>
      </c>
      <c r="TWS62" s="754">
        <f t="shared" si="222"/>
        <v>0</v>
      </c>
      <c r="TWT62" s="754">
        <f t="shared" si="222"/>
        <v>0</v>
      </c>
      <c r="TWU62" s="754">
        <f t="shared" si="222"/>
        <v>0</v>
      </c>
      <c r="TWV62" s="754">
        <f t="shared" si="222"/>
        <v>0</v>
      </c>
      <c r="TWW62" s="754">
        <f t="shared" si="222"/>
        <v>0</v>
      </c>
      <c r="TWX62" s="754">
        <f t="shared" si="222"/>
        <v>0</v>
      </c>
      <c r="TWY62" s="754">
        <f t="shared" si="222"/>
        <v>0</v>
      </c>
      <c r="TWZ62" s="754">
        <f t="shared" si="222"/>
        <v>0</v>
      </c>
      <c r="TXA62" s="754">
        <f t="shared" si="222"/>
        <v>0</v>
      </c>
      <c r="TXB62" s="754">
        <f t="shared" si="222"/>
        <v>0</v>
      </c>
      <c r="TXC62" s="754">
        <f t="shared" si="222"/>
        <v>0</v>
      </c>
      <c r="TXD62" s="754">
        <f t="shared" si="222"/>
        <v>0</v>
      </c>
      <c r="TXE62" s="754">
        <f t="shared" si="222"/>
        <v>0</v>
      </c>
      <c r="TXF62" s="754">
        <f t="shared" si="222"/>
        <v>0</v>
      </c>
      <c r="TXG62" s="754">
        <f t="shared" si="222"/>
        <v>0</v>
      </c>
      <c r="TXH62" s="754">
        <f t="shared" si="222"/>
        <v>0</v>
      </c>
      <c r="TXI62" s="754">
        <f t="shared" si="222"/>
        <v>0</v>
      </c>
      <c r="TXJ62" s="754">
        <f t="shared" si="222"/>
        <v>0</v>
      </c>
      <c r="TXK62" s="754">
        <f t="shared" si="222"/>
        <v>0</v>
      </c>
      <c r="TXL62" s="754">
        <f t="shared" si="222"/>
        <v>0</v>
      </c>
      <c r="TXM62" s="754">
        <f t="shared" si="222"/>
        <v>0</v>
      </c>
      <c r="TXN62" s="754">
        <f t="shared" si="222"/>
        <v>0</v>
      </c>
      <c r="TXO62" s="754">
        <f t="shared" si="222"/>
        <v>0</v>
      </c>
      <c r="TXP62" s="754">
        <f t="shared" si="222"/>
        <v>0</v>
      </c>
      <c r="TXQ62" s="754">
        <f t="shared" si="222"/>
        <v>0</v>
      </c>
      <c r="TXR62" s="754">
        <f t="shared" si="222"/>
        <v>0</v>
      </c>
      <c r="TXS62" s="754">
        <f t="shared" si="222"/>
        <v>0</v>
      </c>
      <c r="TXT62" s="754">
        <f t="shared" ref="TXT62:UAE62" si="223">TXT60*$C$62</f>
        <v>0</v>
      </c>
      <c r="TXU62" s="754">
        <f t="shared" si="223"/>
        <v>0</v>
      </c>
      <c r="TXV62" s="754">
        <f t="shared" si="223"/>
        <v>0</v>
      </c>
      <c r="TXW62" s="754">
        <f t="shared" si="223"/>
        <v>0</v>
      </c>
      <c r="TXX62" s="754">
        <f t="shared" si="223"/>
        <v>0</v>
      </c>
      <c r="TXY62" s="754">
        <f t="shared" si="223"/>
        <v>0</v>
      </c>
      <c r="TXZ62" s="754">
        <f t="shared" si="223"/>
        <v>0</v>
      </c>
      <c r="TYA62" s="754">
        <f t="shared" si="223"/>
        <v>0</v>
      </c>
      <c r="TYB62" s="754">
        <f t="shared" si="223"/>
        <v>0</v>
      </c>
      <c r="TYC62" s="754">
        <f t="shared" si="223"/>
        <v>0</v>
      </c>
      <c r="TYD62" s="754">
        <f t="shared" si="223"/>
        <v>0</v>
      </c>
      <c r="TYE62" s="754">
        <f t="shared" si="223"/>
        <v>0</v>
      </c>
      <c r="TYF62" s="754">
        <f t="shared" si="223"/>
        <v>0</v>
      </c>
      <c r="TYG62" s="754">
        <f t="shared" si="223"/>
        <v>0</v>
      </c>
      <c r="TYH62" s="754">
        <f t="shared" si="223"/>
        <v>0</v>
      </c>
      <c r="TYI62" s="754">
        <f t="shared" si="223"/>
        <v>0</v>
      </c>
      <c r="TYJ62" s="754">
        <f t="shared" si="223"/>
        <v>0</v>
      </c>
      <c r="TYK62" s="754">
        <f t="shared" si="223"/>
        <v>0</v>
      </c>
      <c r="TYL62" s="754">
        <f t="shared" si="223"/>
        <v>0</v>
      </c>
      <c r="TYM62" s="754">
        <f t="shared" si="223"/>
        <v>0</v>
      </c>
      <c r="TYN62" s="754">
        <f t="shared" si="223"/>
        <v>0</v>
      </c>
      <c r="TYO62" s="754">
        <f t="shared" si="223"/>
        <v>0</v>
      </c>
      <c r="TYP62" s="754">
        <f t="shared" si="223"/>
        <v>0</v>
      </c>
      <c r="TYQ62" s="754">
        <f t="shared" si="223"/>
        <v>0</v>
      </c>
      <c r="TYR62" s="754">
        <f t="shared" si="223"/>
        <v>0</v>
      </c>
      <c r="TYS62" s="754">
        <f t="shared" si="223"/>
        <v>0</v>
      </c>
      <c r="TYT62" s="754">
        <f t="shared" si="223"/>
        <v>0</v>
      </c>
      <c r="TYU62" s="754">
        <f t="shared" si="223"/>
        <v>0</v>
      </c>
      <c r="TYV62" s="754">
        <f t="shared" si="223"/>
        <v>0</v>
      </c>
      <c r="TYW62" s="754">
        <f t="shared" si="223"/>
        <v>0</v>
      </c>
      <c r="TYX62" s="754">
        <f t="shared" si="223"/>
        <v>0</v>
      </c>
      <c r="TYY62" s="754">
        <f t="shared" si="223"/>
        <v>0</v>
      </c>
      <c r="TYZ62" s="754">
        <f t="shared" si="223"/>
        <v>0</v>
      </c>
      <c r="TZA62" s="754">
        <f t="shared" si="223"/>
        <v>0</v>
      </c>
      <c r="TZB62" s="754">
        <f t="shared" si="223"/>
        <v>0</v>
      </c>
      <c r="TZC62" s="754">
        <f t="shared" si="223"/>
        <v>0</v>
      </c>
      <c r="TZD62" s="754">
        <f t="shared" si="223"/>
        <v>0</v>
      </c>
      <c r="TZE62" s="754">
        <f t="shared" si="223"/>
        <v>0</v>
      </c>
      <c r="TZF62" s="754">
        <f t="shared" si="223"/>
        <v>0</v>
      </c>
      <c r="TZG62" s="754">
        <f t="shared" si="223"/>
        <v>0</v>
      </c>
      <c r="TZH62" s="754">
        <f t="shared" si="223"/>
        <v>0</v>
      </c>
      <c r="TZI62" s="754">
        <f t="shared" si="223"/>
        <v>0</v>
      </c>
      <c r="TZJ62" s="754">
        <f t="shared" si="223"/>
        <v>0</v>
      </c>
      <c r="TZK62" s="754">
        <f t="shared" si="223"/>
        <v>0</v>
      </c>
      <c r="TZL62" s="754">
        <f t="shared" si="223"/>
        <v>0</v>
      </c>
      <c r="TZM62" s="754">
        <f t="shared" si="223"/>
        <v>0</v>
      </c>
      <c r="TZN62" s="754">
        <f t="shared" si="223"/>
        <v>0</v>
      </c>
      <c r="TZO62" s="754">
        <f t="shared" si="223"/>
        <v>0</v>
      </c>
      <c r="TZP62" s="754">
        <f t="shared" si="223"/>
        <v>0</v>
      </c>
      <c r="TZQ62" s="754">
        <f t="shared" si="223"/>
        <v>0</v>
      </c>
      <c r="TZR62" s="754">
        <f t="shared" si="223"/>
        <v>0</v>
      </c>
      <c r="TZS62" s="754">
        <f t="shared" si="223"/>
        <v>0</v>
      </c>
      <c r="TZT62" s="754">
        <f t="shared" si="223"/>
        <v>0</v>
      </c>
      <c r="TZU62" s="754">
        <f t="shared" si="223"/>
        <v>0</v>
      </c>
      <c r="TZV62" s="754">
        <f t="shared" si="223"/>
        <v>0</v>
      </c>
      <c r="TZW62" s="754">
        <f t="shared" si="223"/>
        <v>0</v>
      </c>
      <c r="TZX62" s="754">
        <f t="shared" si="223"/>
        <v>0</v>
      </c>
      <c r="TZY62" s="754">
        <f t="shared" si="223"/>
        <v>0</v>
      </c>
      <c r="TZZ62" s="754">
        <f t="shared" si="223"/>
        <v>0</v>
      </c>
      <c r="UAA62" s="754">
        <f t="shared" si="223"/>
        <v>0</v>
      </c>
      <c r="UAB62" s="754">
        <f t="shared" si="223"/>
        <v>0</v>
      </c>
      <c r="UAC62" s="754">
        <f t="shared" si="223"/>
        <v>0</v>
      </c>
      <c r="UAD62" s="754">
        <f t="shared" si="223"/>
        <v>0</v>
      </c>
      <c r="UAE62" s="754">
        <f t="shared" si="223"/>
        <v>0</v>
      </c>
      <c r="UAF62" s="754">
        <f t="shared" ref="UAF62:UCQ62" si="224">UAF60*$C$62</f>
        <v>0</v>
      </c>
      <c r="UAG62" s="754">
        <f t="shared" si="224"/>
        <v>0</v>
      </c>
      <c r="UAH62" s="754">
        <f t="shared" si="224"/>
        <v>0</v>
      </c>
      <c r="UAI62" s="754">
        <f t="shared" si="224"/>
        <v>0</v>
      </c>
      <c r="UAJ62" s="754">
        <f t="shared" si="224"/>
        <v>0</v>
      </c>
      <c r="UAK62" s="754">
        <f t="shared" si="224"/>
        <v>0</v>
      </c>
      <c r="UAL62" s="754">
        <f t="shared" si="224"/>
        <v>0</v>
      </c>
      <c r="UAM62" s="754">
        <f t="shared" si="224"/>
        <v>0</v>
      </c>
      <c r="UAN62" s="754">
        <f t="shared" si="224"/>
        <v>0</v>
      </c>
      <c r="UAO62" s="754">
        <f t="shared" si="224"/>
        <v>0</v>
      </c>
      <c r="UAP62" s="754">
        <f t="shared" si="224"/>
        <v>0</v>
      </c>
      <c r="UAQ62" s="754">
        <f t="shared" si="224"/>
        <v>0</v>
      </c>
      <c r="UAR62" s="754">
        <f t="shared" si="224"/>
        <v>0</v>
      </c>
      <c r="UAS62" s="754">
        <f t="shared" si="224"/>
        <v>0</v>
      </c>
      <c r="UAT62" s="754">
        <f t="shared" si="224"/>
        <v>0</v>
      </c>
      <c r="UAU62" s="754">
        <f t="shared" si="224"/>
        <v>0</v>
      </c>
      <c r="UAV62" s="754">
        <f t="shared" si="224"/>
        <v>0</v>
      </c>
      <c r="UAW62" s="754">
        <f t="shared" si="224"/>
        <v>0</v>
      </c>
      <c r="UAX62" s="754">
        <f t="shared" si="224"/>
        <v>0</v>
      </c>
      <c r="UAY62" s="754">
        <f t="shared" si="224"/>
        <v>0</v>
      </c>
      <c r="UAZ62" s="754">
        <f t="shared" si="224"/>
        <v>0</v>
      </c>
      <c r="UBA62" s="754">
        <f t="shared" si="224"/>
        <v>0</v>
      </c>
      <c r="UBB62" s="754">
        <f t="shared" si="224"/>
        <v>0</v>
      </c>
      <c r="UBC62" s="754">
        <f t="shared" si="224"/>
        <v>0</v>
      </c>
      <c r="UBD62" s="754">
        <f t="shared" si="224"/>
        <v>0</v>
      </c>
      <c r="UBE62" s="754">
        <f t="shared" si="224"/>
        <v>0</v>
      </c>
      <c r="UBF62" s="754">
        <f t="shared" si="224"/>
        <v>0</v>
      </c>
      <c r="UBG62" s="754">
        <f t="shared" si="224"/>
        <v>0</v>
      </c>
      <c r="UBH62" s="754">
        <f t="shared" si="224"/>
        <v>0</v>
      </c>
      <c r="UBI62" s="754">
        <f t="shared" si="224"/>
        <v>0</v>
      </c>
      <c r="UBJ62" s="754">
        <f t="shared" si="224"/>
        <v>0</v>
      </c>
      <c r="UBK62" s="754">
        <f t="shared" si="224"/>
        <v>0</v>
      </c>
      <c r="UBL62" s="754">
        <f t="shared" si="224"/>
        <v>0</v>
      </c>
      <c r="UBM62" s="754">
        <f t="shared" si="224"/>
        <v>0</v>
      </c>
      <c r="UBN62" s="754">
        <f t="shared" si="224"/>
        <v>0</v>
      </c>
      <c r="UBO62" s="754">
        <f t="shared" si="224"/>
        <v>0</v>
      </c>
      <c r="UBP62" s="754">
        <f t="shared" si="224"/>
        <v>0</v>
      </c>
      <c r="UBQ62" s="754">
        <f t="shared" si="224"/>
        <v>0</v>
      </c>
      <c r="UBR62" s="754">
        <f t="shared" si="224"/>
        <v>0</v>
      </c>
      <c r="UBS62" s="754">
        <f t="shared" si="224"/>
        <v>0</v>
      </c>
      <c r="UBT62" s="754">
        <f t="shared" si="224"/>
        <v>0</v>
      </c>
      <c r="UBU62" s="754">
        <f t="shared" si="224"/>
        <v>0</v>
      </c>
      <c r="UBV62" s="754">
        <f t="shared" si="224"/>
        <v>0</v>
      </c>
      <c r="UBW62" s="754">
        <f t="shared" si="224"/>
        <v>0</v>
      </c>
      <c r="UBX62" s="754">
        <f t="shared" si="224"/>
        <v>0</v>
      </c>
      <c r="UBY62" s="754">
        <f t="shared" si="224"/>
        <v>0</v>
      </c>
      <c r="UBZ62" s="754">
        <f t="shared" si="224"/>
        <v>0</v>
      </c>
      <c r="UCA62" s="754">
        <f t="shared" si="224"/>
        <v>0</v>
      </c>
      <c r="UCB62" s="754">
        <f t="shared" si="224"/>
        <v>0</v>
      </c>
      <c r="UCC62" s="754">
        <f t="shared" si="224"/>
        <v>0</v>
      </c>
      <c r="UCD62" s="754">
        <f t="shared" si="224"/>
        <v>0</v>
      </c>
      <c r="UCE62" s="754">
        <f t="shared" si="224"/>
        <v>0</v>
      </c>
      <c r="UCF62" s="754">
        <f t="shared" si="224"/>
        <v>0</v>
      </c>
      <c r="UCG62" s="754">
        <f t="shared" si="224"/>
        <v>0</v>
      </c>
      <c r="UCH62" s="754">
        <f t="shared" si="224"/>
        <v>0</v>
      </c>
      <c r="UCI62" s="754">
        <f t="shared" si="224"/>
        <v>0</v>
      </c>
      <c r="UCJ62" s="754">
        <f t="shared" si="224"/>
        <v>0</v>
      </c>
      <c r="UCK62" s="754">
        <f t="shared" si="224"/>
        <v>0</v>
      </c>
      <c r="UCL62" s="754">
        <f t="shared" si="224"/>
        <v>0</v>
      </c>
      <c r="UCM62" s="754">
        <f t="shared" si="224"/>
        <v>0</v>
      </c>
      <c r="UCN62" s="754">
        <f t="shared" si="224"/>
        <v>0</v>
      </c>
      <c r="UCO62" s="754">
        <f t="shared" si="224"/>
        <v>0</v>
      </c>
      <c r="UCP62" s="754">
        <f t="shared" si="224"/>
        <v>0</v>
      </c>
      <c r="UCQ62" s="754">
        <f t="shared" si="224"/>
        <v>0</v>
      </c>
      <c r="UCR62" s="754">
        <f t="shared" ref="UCR62:UFC62" si="225">UCR60*$C$62</f>
        <v>0</v>
      </c>
      <c r="UCS62" s="754">
        <f t="shared" si="225"/>
        <v>0</v>
      </c>
      <c r="UCT62" s="754">
        <f t="shared" si="225"/>
        <v>0</v>
      </c>
      <c r="UCU62" s="754">
        <f t="shared" si="225"/>
        <v>0</v>
      </c>
      <c r="UCV62" s="754">
        <f t="shared" si="225"/>
        <v>0</v>
      </c>
      <c r="UCW62" s="754">
        <f t="shared" si="225"/>
        <v>0</v>
      </c>
      <c r="UCX62" s="754">
        <f t="shared" si="225"/>
        <v>0</v>
      </c>
      <c r="UCY62" s="754">
        <f t="shared" si="225"/>
        <v>0</v>
      </c>
      <c r="UCZ62" s="754">
        <f t="shared" si="225"/>
        <v>0</v>
      </c>
      <c r="UDA62" s="754">
        <f t="shared" si="225"/>
        <v>0</v>
      </c>
      <c r="UDB62" s="754">
        <f t="shared" si="225"/>
        <v>0</v>
      </c>
      <c r="UDC62" s="754">
        <f t="shared" si="225"/>
        <v>0</v>
      </c>
      <c r="UDD62" s="754">
        <f t="shared" si="225"/>
        <v>0</v>
      </c>
      <c r="UDE62" s="754">
        <f t="shared" si="225"/>
        <v>0</v>
      </c>
      <c r="UDF62" s="754">
        <f t="shared" si="225"/>
        <v>0</v>
      </c>
      <c r="UDG62" s="754">
        <f t="shared" si="225"/>
        <v>0</v>
      </c>
      <c r="UDH62" s="754">
        <f t="shared" si="225"/>
        <v>0</v>
      </c>
      <c r="UDI62" s="754">
        <f t="shared" si="225"/>
        <v>0</v>
      </c>
      <c r="UDJ62" s="754">
        <f t="shared" si="225"/>
        <v>0</v>
      </c>
      <c r="UDK62" s="754">
        <f t="shared" si="225"/>
        <v>0</v>
      </c>
      <c r="UDL62" s="754">
        <f t="shared" si="225"/>
        <v>0</v>
      </c>
      <c r="UDM62" s="754">
        <f t="shared" si="225"/>
        <v>0</v>
      </c>
      <c r="UDN62" s="754">
        <f t="shared" si="225"/>
        <v>0</v>
      </c>
      <c r="UDO62" s="754">
        <f t="shared" si="225"/>
        <v>0</v>
      </c>
      <c r="UDP62" s="754">
        <f t="shared" si="225"/>
        <v>0</v>
      </c>
      <c r="UDQ62" s="754">
        <f t="shared" si="225"/>
        <v>0</v>
      </c>
      <c r="UDR62" s="754">
        <f t="shared" si="225"/>
        <v>0</v>
      </c>
      <c r="UDS62" s="754">
        <f t="shared" si="225"/>
        <v>0</v>
      </c>
      <c r="UDT62" s="754">
        <f t="shared" si="225"/>
        <v>0</v>
      </c>
      <c r="UDU62" s="754">
        <f t="shared" si="225"/>
        <v>0</v>
      </c>
      <c r="UDV62" s="754">
        <f t="shared" si="225"/>
        <v>0</v>
      </c>
      <c r="UDW62" s="754">
        <f t="shared" si="225"/>
        <v>0</v>
      </c>
      <c r="UDX62" s="754">
        <f t="shared" si="225"/>
        <v>0</v>
      </c>
      <c r="UDY62" s="754">
        <f t="shared" si="225"/>
        <v>0</v>
      </c>
      <c r="UDZ62" s="754">
        <f t="shared" si="225"/>
        <v>0</v>
      </c>
      <c r="UEA62" s="754">
        <f t="shared" si="225"/>
        <v>0</v>
      </c>
      <c r="UEB62" s="754">
        <f t="shared" si="225"/>
        <v>0</v>
      </c>
      <c r="UEC62" s="754">
        <f t="shared" si="225"/>
        <v>0</v>
      </c>
      <c r="UED62" s="754">
        <f t="shared" si="225"/>
        <v>0</v>
      </c>
      <c r="UEE62" s="754">
        <f t="shared" si="225"/>
        <v>0</v>
      </c>
      <c r="UEF62" s="754">
        <f t="shared" si="225"/>
        <v>0</v>
      </c>
      <c r="UEG62" s="754">
        <f t="shared" si="225"/>
        <v>0</v>
      </c>
      <c r="UEH62" s="754">
        <f t="shared" si="225"/>
        <v>0</v>
      </c>
      <c r="UEI62" s="754">
        <f t="shared" si="225"/>
        <v>0</v>
      </c>
      <c r="UEJ62" s="754">
        <f t="shared" si="225"/>
        <v>0</v>
      </c>
      <c r="UEK62" s="754">
        <f t="shared" si="225"/>
        <v>0</v>
      </c>
      <c r="UEL62" s="754">
        <f t="shared" si="225"/>
        <v>0</v>
      </c>
      <c r="UEM62" s="754">
        <f t="shared" si="225"/>
        <v>0</v>
      </c>
      <c r="UEN62" s="754">
        <f t="shared" si="225"/>
        <v>0</v>
      </c>
      <c r="UEO62" s="754">
        <f t="shared" si="225"/>
        <v>0</v>
      </c>
      <c r="UEP62" s="754">
        <f t="shared" si="225"/>
        <v>0</v>
      </c>
      <c r="UEQ62" s="754">
        <f t="shared" si="225"/>
        <v>0</v>
      </c>
      <c r="UER62" s="754">
        <f t="shared" si="225"/>
        <v>0</v>
      </c>
      <c r="UES62" s="754">
        <f t="shared" si="225"/>
        <v>0</v>
      </c>
      <c r="UET62" s="754">
        <f t="shared" si="225"/>
        <v>0</v>
      </c>
      <c r="UEU62" s="754">
        <f t="shared" si="225"/>
        <v>0</v>
      </c>
      <c r="UEV62" s="754">
        <f t="shared" si="225"/>
        <v>0</v>
      </c>
      <c r="UEW62" s="754">
        <f t="shared" si="225"/>
        <v>0</v>
      </c>
      <c r="UEX62" s="754">
        <f t="shared" si="225"/>
        <v>0</v>
      </c>
      <c r="UEY62" s="754">
        <f t="shared" si="225"/>
        <v>0</v>
      </c>
      <c r="UEZ62" s="754">
        <f t="shared" si="225"/>
        <v>0</v>
      </c>
      <c r="UFA62" s="754">
        <f t="shared" si="225"/>
        <v>0</v>
      </c>
      <c r="UFB62" s="754">
        <f t="shared" si="225"/>
        <v>0</v>
      </c>
      <c r="UFC62" s="754">
        <f t="shared" si="225"/>
        <v>0</v>
      </c>
      <c r="UFD62" s="754">
        <f t="shared" ref="UFD62:UHO62" si="226">UFD60*$C$62</f>
        <v>0</v>
      </c>
      <c r="UFE62" s="754">
        <f t="shared" si="226"/>
        <v>0</v>
      </c>
      <c r="UFF62" s="754">
        <f t="shared" si="226"/>
        <v>0</v>
      </c>
      <c r="UFG62" s="754">
        <f t="shared" si="226"/>
        <v>0</v>
      </c>
      <c r="UFH62" s="754">
        <f t="shared" si="226"/>
        <v>0</v>
      </c>
      <c r="UFI62" s="754">
        <f t="shared" si="226"/>
        <v>0</v>
      </c>
      <c r="UFJ62" s="754">
        <f t="shared" si="226"/>
        <v>0</v>
      </c>
      <c r="UFK62" s="754">
        <f t="shared" si="226"/>
        <v>0</v>
      </c>
      <c r="UFL62" s="754">
        <f t="shared" si="226"/>
        <v>0</v>
      </c>
      <c r="UFM62" s="754">
        <f t="shared" si="226"/>
        <v>0</v>
      </c>
      <c r="UFN62" s="754">
        <f t="shared" si="226"/>
        <v>0</v>
      </c>
      <c r="UFO62" s="754">
        <f t="shared" si="226"/>
        <v>0</v>
      </c>
      <c r="UFP62" s="754">
        <f t="shared" si="226"/>
        <v>0</v>
      </c>
      <c r="UFQ62" s="754">
        <f t="shared" si="226"/>
        <v>0</v>
      </c>
      <c r="UFR62" s="754">
        <f t="shared" si="226"/>
        <v>0</v>
      </c>
      <c r="UFS62" s="754">
        <f t="shared" si="226"/>
        <v>0</v>
      </c>
      <c r="UFT62" s="754">
        <f t="shared" si="226"/>
        <v>0</v>
      </c>
      <c r="UFU62" s="754">
        <f t="shared" si="226"/>
        <v>0</v>
      </c>
      <c r="UFV62" s="754">
        <f t="shared" si="226"/>
        <v>0</v>
      </c>
      <c r="UFW62" s="754">
        <f t="shared" si="226"/>
        <v>0</v>
      </c>
      <c r="UFX62" s="754">
        <f t="shared" si="226"/>
        <v>0</v>
      </c>
      <c r="UFY62" s="754">
        <f t="shared" si="226"/>
        <v>0</v>
      </c>
      <c r="UFZ62" s="754">
        <f t="shared" si="226"/>
        <v>0</v>
      </c>
      <c r="UGA62" s="754">
        <f t="shared" si="226"/>
        <v>0</v>
      </c>
      <c r="UGB62" s="754">
        <f t="shared" si="226"/>
        <v>0</v>
      </c>
      <c r="UGC62" s="754">
        <f t="shared" si="226"/>
        <v>0</v>
      </c>
      <c r="UGD62" s="754">
        <f t="shared" si="226"/>
        <v>0</v>
      </c>
      <c r="UGE62" s="754">
        <f t="shared" si="226"/>
        <v>0</v>
      </c>
      <c r="UGF62" s="754">
        <f t="shared" si="226"/>
        <v>0</v>
      </c>
      <c r="UGG62" s="754">
        <f t="shared" si="226"/>
        <v>0</v>
      </c>
      <c r="UGH62" s="754">
        <f t="shared" si="226"/>
        <v>0</v>
      </c>
      <c r="UGI62" s="754">
        <f t="shared" si="226"/>
        <v>0</v>
      </c>
      <c r="UGJ62" s="754">
        <f t="shared" si="226"/>
        <v>0</v>
      </c>
      <c r="UGK62" s="754">
        <f t="shared" si="226"/>
        <v>0</v>
      </c>
      <c r="UGL62" s="754">
        <f t="shared" si="226"/>
        <v>0</v>
      </c>
      <c r="UGM62" s="754">
        <f t="shared" si="226"/>
        <v>0</v>
      </c>
      <c r="UGN62" s="754">
        <f t="shared" si="226"/>
        <v>0</v>
      </c>
      <c r="UGO62" s="754">
        <f t="shared" si="226"/>
        <v>0</v>
      </c>
      <c r="UGP62" s="754">
        <f t="shared" si="226"/>
        <v>0</v>
      </c>
      <c r="UGQ62" s="754">
        <f t="shared" si="226"/>
        <v>0</v>
      </c>
      <c r="UGR62" s="754">
        <f t="shared" si="226"/>
        <v>0</v>
      </c>
      <c r="UGS62" s="754">
        <f t="shared" si="226"/>
        <v>0</v>
      </c>
      <c r="UGT62" s="754">
        <f t="shared" si="226"/>
        <v>0</v>
      </c>
      <c r="UGU62" s="754">
        <f t="shared" si="226"/>
        <v>0</v>
      </c>
      <c r="UGV62" s="754">
        <f t="shared" si="226"/>
        <v>0</v>
      </c>
      <c r="UGW62" s="754">
        <f t="shared" si="226"/>
        <v>0</v>
      </c>
      <c r="UGX62" s="754">
        <f t="shared" si="226"/>
        <v>0</v>
      </c>
      <c r="UGY62" s="754">
        <f t="shared" si="226"/>
        <v>0</v>
      </c>
      <c r="UGZ62" s="754">
        <f t="shared" si="226"/>
        <v>0</v>
      </c>
      <c r="UHA62" s="754">
        <f t="shared" si="226"/>
        <v>0</v>
      </c>
      <c r="UHB62" s="754">
        <f t="shared" si="226"/>
        <v>0</v>
      </c>
      <c r="UHC62" s="754">
        <f t="shared" si="226"/>
        <v>0</v>
      </c>
      <c r="UHD62" s="754">
        <f t="shared" si="226"/>
        <v>0</v>
      </c>
      <c r="UHE62" s="754">
        <f t="shared" si="226"/>
        <v>0</v>
      </c>
      <c r="UHF62" s="754">
        <f t="shared" si="226"/>
        <v>0</v>
      </c>
      <c r="UHG62" s="754">
        <f t="shared" si="226"/>
        <v>0</v>
      </c>
      <c r="UHH62" s="754">
        <f t="shared" si="226"/>
        <v>0</v>
      </c>
      <c r="UHI62" s="754">
        <f t="shared" si="226"/>
        <v>0</v>
      </c>
      <c r="UHJ62" s="754">
        <f t="shared" si="226"/>
        <v>0</v>
      </c>
      <c r="UHK62" s="754">
        <f t="shared" si="226"/>
        <v>0</v>
      </c>
      <c r="UHL62" s="754">
        <f t="shared" si="226"/>
        <v>0</v>
      </c>
      <c r="UHM62" s="754">
        <f t="shared" si="226"/>
        <v>0</v>
      </c>
      <c r="UHN62" s="754">
        <f t="shared" si="226"/>
        <v>0</v>
      </c>
      <c r="UHO62" s="754">
        <f t="shared" si="226"/>
        <v>0</v>
      </c>
      <c r="UHP62" s="754">
        <f t="shared" ref="UHP62:UKA62" si="227">UHP60*$C$62</f>
        <v>0</v>
      </c>
      <c r="UHQ62" s="754">
        <f t="shared" si="227"/>
        <v>0</v>
      </c>
      <c r="UHR62" s="754">
        <f t="shared" si="227"/>
        <v>0</v>
      </c>
      <c r="UHS62" s="754">
        <f t="shared" si="227"/>
        <v>0</v>
      </c>
      <c r="UHT62" s="754">
        <f t="shared" si="227"/>
        <v>0</v>
      </c>
      <c r="UHU62" s="754">
        <f t="shared" si="227"/>
        <v>0</v>
      </c>
      <c r="UHV62" s="754">
        <f t="shared" si="227"/>
        <v>0</v>
      </c>
      <c r="UHW62" s="754">
        <f t="shared" si="227"/>
        <v>0</v>
      </c>
      <c r="UHX62" s="754">
        <f t="shared" si="227"/>
        <v>0</v>
      </c>
      <c r="UHY62" s="754">
        <f t="shared" si="227"/>
        <v>0</v>
      </c>
      <c r="UHZ62" s="754">
        <f t="shared" si="227"/>
        <v>0</v>
      </c>
      <c r="UIA62" s="754">
        <f t="shared" si="227"/>
        <v>0</v>
      </c>
      <c r="UIB62" s="754">
        <f t="shared" si="227"/>
        <v>0</v>
      </c>
      <c r="UIC62" s="754">
        <f t="shared" si="227"/>
        <v>0</v>
      </c>
      <c r="UID62" s="754">
        <f t="shared" si="227"/>
        <v>0</v>
      </c>
      <c r="UIE62" s="754">
        <f t="shared" si="227"/>
        <v>0</v>
      </c>
      <c r="UIF62" s="754">
        <f t="shared" si="227"/>
        <v>0</v>
      </c>
      <c r="UIG62" s="754">
        <f t="shared" si="227"/>
        <v>0</v>
      </c>
      <c r="UIH62" s="754">
        <f t="shared" si="227"/>
        <v>0</v>
      </c>
      <c r="UII62" s="754">
        <f t="shared" si="227"/>
        <v>0</v>
      </c>
      <c r="UIJ62" s="754">
        <f t="shared" si="227"/>
        <v>0</v>
      </c>
      <c r="UIK62" s="754">
        <f t="shared" si="227"/>
        <v>0</v>
      </c>
      <c r="UIL62" s="754">
        <f t="shared" si="227"/>
        <v>0</v>
      </c>
      <c r="UIM62" s="754">
        <f t="shared" si="227"/>
        <v>0</v>
      </c>
      <c r="UIN62" s="754">
        <f t="shared" si="227"/>
        <v>0</v>
      </c>
      <c r="UIO62" s="754">
        <f t="shared" si="227"/>
        <v>0</v>
      </c>
      <c r="UIP62" s="754">
        <f t="shared" si="227"/>
        <v>0</v>
      </c>
      <c r="UIQ62" s="754">
        <f t="shared" si="227"/>
        <v>0</v>
      </c>
      <c r="UIR62" s="754">
        <f t="shared" si="227"/>
        <v>0</v>
      </c>
      <c r="UIS62" s="754">
        <f t="shared" si="227"/>
        <v>0</v>
      </c>
      <c r="UIT62" s="754">
        <f t="shared" si="227"/>
        <v>0</v>
      </c>
      <c r="UIU62" s="754">
        <f t="shared" si="227"/>
        <v>0</v>
      </c>
      <c r="UIV62" s="754">
        <f t="shared" si="227"/>
        <v>0</v>
      </c>
      <c r="UIW62" s="754">
        <f t="shared" si="227"/>
        <v>0</v>
      </c>
      <c r="UIX62" s="754">
        <f t="shared" si="227"/>
        <v>0</v>
      </c>
      <c r="UIY62" s="754">
        <f t="shared" si="227"/>
        <v>0</v>
      </c>
      <c r="UIZ62" s="754">
        <f t="shared" si="227"/>
        <v>0</v>
      </c>
      <c r="UJA62" s="754">
        <f t="shared" si="227"/>
        <v>0</v>
      </c>
      <c r="UJB62" s="754">
        <f t="shared" si="227"/>
        <v>0</v>
      </c>
      <c r="UJC62" s="754">
        <f t="shared" si="227"/>
        <v>0</v>
      </c>
      <c r="UJD62" s="754">
        <f t="shared" si="227"/>
        <v>0</v>
      </c>
      <c r="UJE62" s="754">
        <f t="shared" si="227"/>
        <v>0</v>
      </c>
      <c r="UJF62" s="754">
        <f t="shared" si="227"/>
        <v>0</v>
      </c>
      <c r="UJG62" s="754">
        <f t="shared" si="227"/>
        <v>0</v>
      </c>
      <c r="UJH62" s="754">
        <f t="shared" si="227"/>
        <v>0</v>
      </c>
      <c r="UJI62" s="754">
        <f t="shared" si="227"/>
        <v>0</v>
      </c>
      <c r="UJJ62" s="754">
        <f t="shared" si="227"/>
        <v>0</v>
      </c>
      <c r="UJK62" s="754">
        <f t="shared" si="227"/>
        <v>0</v>
      </c>
      <c r="UJL62" s="754">
        <f t="shared" si="227"/>
        <v>0</v>
      </c>
      <c r="UJM62" s="754">
        <f t="shared" si="227"/>
        <v>0</v>
      </c>
      <c r="UJN62" s="754">
        <f t="shared" si="227"/>
        <v>0</v>
      </c>
      <c r="UJO62" s="754">
        <f t="shared" si="227"/>
        <v>0</v>
      </c>
      <c r="UJP62" s="754">
        <f t="shared" si="227"/>
        <v>0</v>
      </c>
      <c r="UJQ62" s="754">
        <f t="shared" si="227"/>
        <v>0</v>
      </c>
      <c r="UJR62" s="754">
        <f t="shared" si="227"/>
        <v>0</v>
      </c>
      <c r="UJS62" s="754">
        <f t="shared" si="227"/>
        <v>0</v>
      </c>
      <c r="UJT62" s="754">
        <f t="shared" si="227"/>
        <v>0</v>
      </c>
      <c r="UJU62" s="754">
        <f t="shared" si="227"/>
        <v>0</v>
      </c>
      <c r="UJV62" s="754">
        <f t="shared" si="227"/>
        <v>0</v>
      </c>
      <c r="UJW62" s="754">
        <f t="shared" si="227"/>
        <v>0</v>
      </c>
      <c r="UJX62" s="754">
        <f t="shared" si="227"/>
        <v>0</v>
      </c>
      <c r="UJY62" s="754">
        <f t="shared" si="227"/>
        <v>0</v>
      </c>
      <c r="UJZ62" s="754">
        <f t="shared" si="227"/>
        <v>0</v>
      </c>
      <c r="UKA62" s="754">
        <f t="shared" si="227"/>
        <v>0</v>
      </c>
      <c r="UKB62" s="754">
        <f t="shared" ref="UKB62:UMM62" si="228">UKB60*$C$62</f>
        <v>0</v>
      </c>
      <c r="UKC62" s="754">
        <f t="shared" si="228"/>
        <v>0</v>
      </c>
      <c r="UKD62" s="754">
        <f t="shared" si="228"/>
        <v>0</v>
      </c>
      <c r="UKE62" s="754">
        <f t="shared" si="228"/>
        <v>0</v>
      </c>
      <c r="UKF62" s="754">
        <f t="shared" si="228"/>
        <v>0</v>
      </c>
      <c r="UKG62" s="754">
        <f t="shared" si="228"/>
        <v>0</v>
      </c>
      <c r="UKH62" s="754">
        <f t="shared" si="228"/>
        <v>0</v>
      </c>
      <c r="UKI62" s="754">
        <f t="shared" si="228"/>
        <v>0</v>
      </c>
      <c r="UKJ62" s="754">
        <f t="shared" si="228"/>
        <v>0</v>
      </c>
      <c r="UKK62" s="754">
        <f t="shared" si="228"/>
        <v>0</v>
      </c>
      <c r="UKL62" s="754">
        <f t="shared" si="228"/>
        <v>0</v>
      </c>
      <c r="UKM62" s="754">
        <f t="shared" si="228"/>
        <v>0</v>
      </c>
      <c r="UKN62" s="754">
        <f t="shared" si="228"/>
        <v>0</v>
      </c>
      <c r="UKO62" s="754">
        <f t="shared" si="228"/>
        <v>0</v>
      </c>
      <c r="UKP62" s="754">
        <f t="shared" si="228"/>
        <v>0</v>
      </c>
      <c r="UKQ62" s="754">
        <f t="shared" si="228"/>
        <v>0</v>
      </c>
      <c r="UKR62" s="754">
        <f t="shared" si="228"/>
        <v>0</v>
      </c>
      <c r="UKS62" s="754">
        <f t="shared" si="228"/>
        <v>0</v>
      </c>
      <c r="UKT62" s="754">
        <f t="shared" si="228"/>
        <v>0</v>
      </c>
      <c r="UKU62" s="754">
        <f t="shared" si="228"/>
        <v>0</v>
      </c>
      <c r="UKV62" s="754">
        <f t="shared" si="228"/>
        <v>0</v>
      </c>
      <c r="UKW62" s="754">
        <f t="shared" si="228"/>
        <v>0</v>
      </c>
      <c r="UKX62" s="754">
        <f t="shared" si="228"/>
        <v>0</v>
      </c>
      <c r="UKY62" s="754">
        <f t="shared" si="228"/>
        <v>0</v>
      </c>
      <c r="UKZ62" s="754">
        <f t="shared" si="228"/>
        <v>0</v>
      </c>
      <c r="ULA62" s="754">
        <f t="shared" si="228"/>
        <v>0</v>
      </c>
      <c r="ULB62" s="754">
        <f t="shared" si="228"/>
        <v>0</v>
      </c>
      <c r="ULC62" s="754">
        <f t="shared" si="228"/>
        <v>0</v>
      </c>
      <c r="ULD62" s="754">
        <f t="shared" si="228"/>
        <v>0</v>
      </c>
      <c r="ULE62" s="754">
        <f t="shared" si="228"/>
        <v>0</v>
      </c>
      <c r="ULF62" s="754">
        <f t="shared" si="228"/>
        <v>0</v>
      </c>
      <c r="ULG62" s="754">
        <f t="shared" si="228"/>
        <v>0</v>
      </c>
      <c r="ULH62" s="754">
        <f t="shared" si="228"/>
        <v>0</v>
      </c>
      <c r="ULI62" s="754">
        <f t="shared" si="228"/>
        <v>0</v>
      </c>
      <c r="ULJ62" s="754">
        <f t="shared" si="228"/>
        <v>0</v>
      </c>
      <c r="ULK62" s="754">
        <f t="shared" si="228"/>
        <v>0</v>
      </c>
      <c r="ULL62" s="754">
        <f t="shared" si="228"/>
        <v>0</v>
      </c>
      <c r="ULM62" s="754">
        <f t="shared" si="228"/>
        <v>0</v>
      </c>
      <c r="ULN62" s="754">
        <f t="shared" si="228"/>
        <v>0</v>
      </c>
      <c r="ULO62" s="754">
        <f t="shared" si="228"/>
        <v>0</v>
      </c>
      <c r="ULP62" s="754">
        <f t="shared" si="228"/>
        <v>0</v>
      </c>
      <c r="ULQ62" s="754">
        <f t="shared" si="228"/>
        <v>0</v>
      </c>
      <c r="ULR62" s="754">
        <f t="shared" si="228"/>
        <v>0</v>
      </c>
      <c r="ULS62" s="754">
        <f t="shared" si="228"/>
        <v>0</v>
      </c>
      <c r="ULT62" s="754">
        <f t="shared" si="228"/>
        <v>0</v>
      </c>
      <c r="ULU62" s="754">
        <f t="shared" si="228"/>
        <v>0</v>
      </c>
      <c r="ULV62" s="754">
        <f t="shared" si="228"/>
        <v>0</v>
      </c>
      <c r="ULW62" s="754">
        <f t="shared" si="228"/>
        <v>0</v>
      </c>
      <c r="ULX62" s="754">
        <f t="shared" si="228"/>
        <v>0</v>
      </c>
      <c r="ULY62" s="754">
        <f t="shared" si="228"/>
        <v>0</v>
      </c>
      <c r="ULZ62" s="754">
        <f t="shared" si="228"/>
        <v>0</v>
      </c>
      <c r="UMA62" s="754">
        <f t="shared" si="228"/>
        <v>0</v>
      </c>
      <c r="UMB62" s="754">
        <f t="shared" si="228"/>
        <v>0</v>
      </c>
      <c r="UMC62" s="754">
        <f t="shared" si="228"/>
        <v>0</v>
      </c>
      <c r="UMD62" s="754">
        <f t="shared" si="228"/>
        <v>0</v>
      </c>
      <c r="UME62" s="754">
        <f t="shared" si="228"/>
        <v>0</v>
      </c>
      <c r="UMF62" s="754">
        <f t="shared" si="228"/>
        <v>0</v>
      </c>
      <c r="UMG62" s="754">
        <f t="shared" si="228"/>
        <v>0</v>
      </c>
      <c r="UMH62" s="754">
        <f t="shared" si="228"/>
        <v>0</v>
      </c>
      <c r="UMI62" s="754">
        <f t="shared" si="228"/>
        <v>0</v>
      </c>
      <c r="UMJ62" s="754">
        <f t="shared" si="228"/>
        <v>0</v>
      </c>
      <c r="UMK62" s="754">
        <f t="shared" si="228"/>
        <v>0</v>
      </c>
      <c r="UML62" s="754">
        <f t="shared" si="228"/>
        <v>0</v>
      </c>
      <c r="UMM62" s="754">
        <f t="shared" si="228"/>
        <v>0</v>
      </c>
      <c r="UMN62" s="754">
        <f t="shared" ref="UMN62:UOY62" si="229">UMN60*$C$62</f>
        <v>0</v>
      </c>
      <c r="UMO62" s="754">
        <f t="shared" si="229"/>
        <v>0</v>
      </c>
      <c r="UMP62" s="754">
        <f t="shared" si="229"/>
        <v>0</v>
      </c>
      <c r="UMQ62" s="754">
        <f t="shared" si="229"/>
        <v>0</v>
      </c>
      <c r="UMR62" s="754">
        <f t="shared" si="229"/>
        <v>0</v>
      </c>
      <c r="UMS62" s="754">
        <f t="shared" si="229"/>
        <v>0</v>
      </c>
      <c r="UMT62" s="754">
        <f t="shared" si="229"/>
        <v>0</v>
      </c>
      <c r="UMU62" s="754">
        <f t="shared" si="229"/>
        <v>0</v>
      </c>
      <c r="UMV62" s="754">
        <f t="shared" si="229"/>
        <v>0</v>
      </c>
      <c r="UMW62" s="754">
        <f t="shared" si="229"/>
        <v>0</v>
      </c>
      <c r="UMX62" s="754">
        <f t="shared" si="229"/>
        <v>0</v>
      </c>
      <c r="UMY62" s="754">
        <f t="shared" si="229"/>
        <v>0</v>
      </c>
      <c r="UMZ62" s="754">
        <f t="shared" si="229"/>
        <v>0</v>
      </c>
      <c r="UNA62" s="754">
        <f t="shared" si="229"/>
        <v>0</v>
      </c>
      <c r="UNB62" s="754">
        <f t="shared" si="229"/>
        <v>0</v>
      </c>
      <c r="UNC62" s="754">
        <f t="shared" si="229"/>
        <v>0</v>
      </c>
      <c r="UND62" s="754">
        <f t="shared" si="229"/>
        <v>0</v>
      </c>
      <c r="UNE62" s="754">
        <f t="shared" si="229"/>
        <v>0</v>
      </c>
      <c r="UNF62" s="754">
        <f t="shared" si="229"/>
        <v>0</v>
      </c>
      <c r="UNG62" s="754">
        <f t="shared" si="229"/>
        <v>0</v>
      </c>
      <c r="UNH62" s="754">
        <f t="shared" si="229"/>
        <v>0</v>
      </c>
      <c r="UNI62" s="754">
        <f t="shared" si="229"/>
        <v>0</v>
      </c>
      <c r="UNJ62" s="754">
        <f t="shared" si="229"/>
        <v>0</v>
      </c>
      <c r="UNK62" s="754">
        <f t="shared" si="229"/>
        <v>0</v>
      </c>
      <c r="UNL62" s="754">
        <f t="shared" si="229"/>
        <v>0</v>
      </c>
      <c r="UNM62" s="754">
        <f t="shared" si="229"/>
        <v>0</v>
      </c>
      <c r="UNN62" s="754">
        <f t="shared" si="229"/>
        <v>0</v>
      </c>
      <c r="UNO62" s="754">
        <f t="shared" si="229"/>
        <v>0</v>
      </c>
      <c r="UNP62" s="754">
        <f t="shared" si="229"/>
        <v>0</v>
      </c>
      <c r="UNQ62" s="754">
        <f t="shared" si="229"/>
        <v>0</v>
      </c>
      <c r="UNR62" s="754">
        <f t="shared" si="229"/>
        <v>0</v>
      </c>
      <c r="UNS62" s="754">
        <f t="shared" si="229"/>
        <v>0</v>
      </c>
      <c r="UNT62" s="754">
        <f t="shared" si="229"/>
        <v>0</v>
      </c>
      <c r="UNU62" s="754">
        <f t="shared" si="229"/>
        <v>0</v>
      </c>
      <c r="UNV62" s="754">
        <f t="shared" si="229"/>
        <v>0</v>
      </c>
      <c r="UNW62" s="754">
        <f t="shared" si="229"/>
        <v>0</v>
      </c>
      <c r="UNX62" s="754">
        <f t="shared" si="229"/>
        <v>0</v>
      </c>
      <c r="UNY62" s="754">
        <f t="shared" si="229"/>
        <v>0</v>
      </c>
      <c r="UNZ62" s="754">
        <f t="shared" si="229"/>
        <v>0</v>
      </c>
      <c r="UOA62" s="754">
        <f t="shared" si="229"/>
        <v>0</v>
      </c>
      <c r="UOB62" s="754">
        <f t="shared" si="229"/>
        <v>0</v>
      </c>
      <c r="UOC62" s="754">
        <f t="shared" si="229"/>
        <v>0</v>
      </c>
      <c r="UOD62" s="754">
        <f t="shared" si="229"/>
        <v>0</v>
      </c>
      <c r="UOE62" s="754">
        <f t="shared" si="229"/>
        <v>0</v>
      </c>
      <c r="UOF62" s="754">
        <f t="shared" si="229"/>
        <v>0</v>
      </c>
      <c r="UOG62" s="754">
        <f t="shared" si="229"/>
        <v>0</v>
      </c>
      <c r="UOH62" s="754">
        <f t="shared" si="229"/>
        <v>0</v>
      </c>
      <c r="UOI62" s="754">
        <f t="shared" si="229"/>
        <v>0</v>
      </c>
      <c r="UOJ62" s="754">
        <f t="shared" si="229"/>
        <v>0</v>
      </c>
      <c r="UOK62" s="754">
        <f t="shared" si="229"/>
        <v>0</v>
      </c>
      <c r="UOL62" s="754">
        <f t="shared" si="229"/>
        <v>0</v>
      </c>
      <c r="UOM62" s="754">
        <f t="shared" si="229"/>
        <v>0</v>
      </c>
      <c r="UON62" s="754">
        <f t="shared" si="229"/>
        <v>0</v>
      </c>
      <c r="UOO62" s="754">
        <f t="shared" si="229"/>
        <v>0</v>
      </c>
      <c r="UOP62" s="754">
        <f t="shared" si="229"/>
        <v>0</v>
      </c>
      <c r="UOQ62" s="754">
        <f t="shared" si="229"/>
        <v>0</v>
      </c>
      <c r="UOR62" s="754">
        <f t="shared" si="229"/>
        <v>0</v>
      </c>
      <c r="UOS62" s="754">
        <f t="shared" si="229"/>
        <v>0</v>
      </c>
      <c r="UOT62" s="754">
        <f t="shared" si="229"/>
        <v>0</v>
      </c>
      <c r="UOU62" s="754">
        <f t="shared" si="229"/>
        <v>0</v>
      </c>
      <c r="UOV62" s="754">
        <f t="shared" si="229"/>
        <v>0</v>
      </c>
      <c r="UOW62" s="754">
        <f t="shared" si="229"/>
        <v>0</v>
      </c>
      <c r="UOX62" s="754">
        <f t="shared" si="229"/>
        <v>0</v>
      </c>
      <c r="UOY62" s="754">
        <f t="shared" si="229"/>
        <v>0</v>
      </c>
      <c r="UOZ62" s="754">
        <f t="shared" ref="UOZ62:URK62" si="230">UOZ60*$C$62</f>
        <v>0</v>
      </c>
      <c r="UPA62" s="754">
        <f t="shared" si="230"/>
        <v>0</v>
      </c>
      <c r="UPB62" s="754">
        <f t="shared" si="230"/>
        <v>0</v>
      </c>
      <c r="UPC62" s="754">
        <f t="shared" si="230"/>
        <v>0</v>
      </c>
      <c r="UPD62" s="754">
        <f t="shared" si="230"/>
        <v>0</v>
      </c>
      <c r="UPE62" s="754">
        <f t="shared" si="230"/>
        <v>0</v>
      </c>
      <c r="UPF62" s="754">
        <f t="shared" si="230"/>
        <v>0</v>
      </c>
      <c r="UPG62" s="754">
        <f t="shared" si="230"/>
        <v>0</v>
      </c>
      <c r="UPH62" s="754">
        <f t="shared" si="230"/>
        <v>0</v>
      </c>
      <c r="UPI62" s="754">
        <f t="shared" si="230"/>
        <v>0</v>
      </c>
      <c r="UPJ62" s="754">
        <f t="shared" si="230"/>
        <v>0</v>
      </c>
      <c r="UPK62" s="754">
        <f t="shared" si="230"/>
        <v>0</v>
      </c>
      <c r="UPL62" s="754">
        <f t="shared" si="230"/>
        <v>0</v>
      </c>
      <c r="UPM62" s="754">
        <f t="shared" si="230"/>
        <v>0</v>
      </c>
      <c r="UPN62" s="754">
        <f t="shared" si="230"/>
        <v>0</v>
      </c>
      <c r="UPO62" s="754">
        <f t="shared" si="230"/>
        <v>0</v>
      </c>
      <c r="UPP62" s="754">
        <f t="shared" si="230"/>
        <v>0</v>
      </c>
      <c r="UPQ62" s="754">
        <f t="shared" si="230"/>
        <v>0</v>
      </c>
      <c r="UPR62" s="754">
        <f t="shared" si="230"/>
        <v>0</v>
      </c>
      <c r="UPS62" s="754">
        <f t="shared" si="230"/>
        <v>0</v>
      </c>
      <c r="UPT62" s="754">
        <f t="shared" si="230"/>
        <v>0</v>
      </c>
      <c r="UPU62" s="754">
        <f t="shared" si="230"/>
        <v>0</v>
      </c>
      <c r="UPV62" s="754">
        <f t="shared" si="230"/>
        <v>0</v>
      </c>
      <c r="UPW62" s="754">
        <f t="shared" si="230"/>
        <v>0</v>
      </c>
      <c r="UPX62" s="754">
        <f t="shared" si="230"/>
        <v>0</v>
      </c>
      <c r="UPY62" s="754">
        <f t="shared" si="230"/>
        <v>0</v>
      </c>
      <c r="UPZ62" s="754">
        <f t="shared" si="230"/>
        <v>0</v>
      </c>
      <c r="UQA62" s="754">
        <f t="shared" si="230"/>
        <v>0</v>
      </c>
      <c r="UQB62" s="754">
        <f t="shared" si="230"/>
        <v>0</v>
      </c>
      <c r="UQC62" s="754">
        <f t="shared" si="230"/>
        <v>0</v>
      </c>
      <c r="UQD62" s="754">
        <f t="shared" si="230"/>
        <v>0</v>
      </c>
      <c r="UQE62" s="754">
        <f t="shared" si="230"/>
        <v>0</v>
      </c>
      <c r="UQF62" s="754">
        <f t="shared" si="230"/>
        <v>0</v>
      </c>
      <c r="UQG62" s="754">
        <f t="shared" si="230"/>
        <v>0</v>
      </c>
      <c r="UQH62" s="754">
        <f t="shared" si="230"/>
        <v>0</v>
      </c>
      <c r="UQI62" s="754">
        <f t="shared" si="230"/>
        <v>0</v>
      </c>
      <c r="UQJ62" s="754">
        <f t="shared" si="230"/>
        <v>0</v>
      </c>
      <c r="UQK62" s="754">
        <f t="shared" si="230"/>
        <v>0</v>
      </c>
      <c r="UQL62" s="754">
        <f t="shared" si="230"/>
        <v>0</v>
      </c>
      <c r="UQM62" s="754">
        <f t="shared" si="230"/>
        <v>0</v>
      </c>
      <c r="UQN62" s="754">
        <f t="shared" si="230"/>
        <v>0</v>
      </c>
      <c r="UQO62" s="754">
        <f t="shared" si="230"/>
        <v>0</v>
      </c>
      <c r="UQP62" s="754">
        <f t="shared" si="230"/>
        <v>0</v>
      </c>
      <c r="UQQ62" s="754">
        <f t="shared" si="230"/>
        <v>0</v>
      </c>
      <c r="UQR62" s="754">
        <f t="shared" si="230"/>
        <v>0</v>
      </c>
      <c r="UQS62" s="754">
        <f t="shared" si="230"/>
        <v>0</v>
      </c>
      <c r="UQT62" s="754">
        <f t="shared" si="230"/>
        <v>0</v>
      </c>
      <c r="UQU62" s="754">
        <f t="shared" si="230"/>
        <v>0</v>
      </c>
      <c r="UQV62" s="754">
        <f t="shared" si="230"/>
        <v>0</v>
      </c>
      <c r="UQW62" s="754">
        <f t="shared" si="230"/>
        <v>0</v>
      </c>
      <c r="UQX62" s="754">
        <f t="shared" si="230"/>
        <v>0</v>
      </c>
      <c r="UQY62" s="754">
        <f t="shared" si="230"/>
        <v>0</v>
      </c>
      <c r="UQZ62" s="754">
        <f t="shared" si="230"/>
        <v>0</v>
      </c>
      <c r="URA62" s="754">
        <f t="shared" si="230"/>
        <v>0</v>
      </c>
      <c r="URB62" s="754">
        <f t="shared" si="230"/>
        <v>0</v>
      </c>
      <c r="URC62" s="754">
        <f t="shared" si="230"/>
        <v>0</v>
      </c>
      <c r="URD62" s="754">
        <f t="shared" si="230"/>
        <v>0</v>
      </c>
      <c r="URE62" s="754">
        <f t="shared" si="230"/>
        <v>0</v>
      </c>
      <c r="URF62" s="754">
        <f t="shared" si="230"/>
        <v>0</v>
      </c>
      <c r="URG62" s="754">
        <f t="shared" si="230"/>
        <v>0</v>
      </c>
      <c r="URH62" s="754">
        <f t="shared" si="230"/>
        <v>0</v>
      </c>
      <c r="URI62" s="754">
        <f t="shared" si="230"/>
        <v>0</v>
      </c>
      <c r="URJ62" s="754">
        <f t="shared" si="230"/>
        <v>0</v>
      </c>
      <c r="URK62" s="754">
        <f t="shared" si="230"/>
        <v>0</v>
      </c>
      <c r="URL62" s="754">
        <f t="shared" ref="URL62:UTW62" si="231">URL60*$C$62</f>
        <v>0</v>
      </c>
      <c r="URM62" s="754">
        <f t="shared" si="231"/>
        <v>0</v>
      </c>
      <c r="URN62" s="754">
        <f t="shared" si="231"/>
        <v>0</v>
      </c>
      <c r="URO62" s="754">
        <f t="shared" si="231"/>
        <v>0</v>
      </c>
      <c r="URP62" s="754">
        <f t="shared" si="231"/>
        <v>0</v>
      </c>
      <c r="URQ62" s="754">
        <f t="shared" si="231"/>
        <v>0</v>
      </c>
      <c r="URR62" s="754">
        <f t="shared" si="231"/>
        <v>0</v>
      </c>
      <c r="URS62" s="754">
        <f t="shared" si="231"/>
        <v>0</v>
      </c>
      <c r="URT62" s="754">
        <f t="shared" si="231"/>
        <v>0</v>
      </c>
      <c r="URU62" s="754">
        <f t="shared" si="231"/>
        <v>0</v>
      </c>
      <c r="URV62" s="754">
        <f t="shared" si="231"/>
        <v>0</v>
      </c>
      <c r="URW62" s="754">
        <f t="shared" si="231"/>
        <v>0</v>
      </c>
      <c r="URX62" s="754">
        <f t="shared" si="231"/>
        <v>0</v>
      </c>
      <c r="URY62" s="754">
        <f t="shared" si="231"/>
        <v>0</v>
      </c>
      <c r="URZ62" s="754">
        <f t="shared" si="231"/>
        <v>0</v>
      </c>
      <c r="USA62" s="754">
        <f t="shared" si="231"/>
        <v>0</v>
      </c>
      <c r="USB62" s="754">
        <f t="shared" si="231"/>
        <v>0</v>
      </c>
      <c r="USC62" s="754">
        <f t="shared" si="231"/>
        <v>0</v>
      </c>
      <c r="USD62" s="754">
        <f t="shared" si="231"/>
        <v>0</v>
      </c>
      <c r="USE62" s="754">
        <f t="shared" si="231"/>
        <v>0</v>
      </c>
      <c r="USF62" s="754">
        <f t="shared" si="231"/>
        <v>0</v>
      </c>
      <c r="USG62" s="754">
        <f t="shared" si="231"/>
        <v>0</v>
      </c>
      <c r="USH62" s="754">
        <f t="shared" si="231"/>
        <v>0</v>
      </c>
      <c r="USI62" s="754">
        <f t="shared" si="231"/>
        <v>0</v>
      </c>
      <c r="USJ62" s="754">
        <f t="shared" si="231"/>
        <v>0</v>
      </c>
      <c r="USK62" s="754">
        <f t="shared" si="231"/>
        <v>0</v>
      </c>
      <c r="USL62" s="754">
        <f t="shared" si="231"/>
        <v>0</v>
      </c>
      <c r="USM62" s="754">
        <f t="shared" si="231"/>
        <v>0</v>
      </c>
      <c r="USN62" s="754">
        <f t="shared" si="231"/>
        <v>0</v>
      </c>
      <c r="USO62" s="754">
        <f t="shared" si="231"/>
        <v>0</v>
      </c>
      <c r="USP62" s="754">
        <f t="shared" si="231"/>
        <v>0</v>
      </c>
      <c r="USQ62" s="754">
        <f t="shared" si="231"/>
        <v>0</v>
      </c>
      <c r="USR62" s="754">
        <f t="shared" si="231"/>
        <v>0</v>
      </c>
      <c r="USS62" s="754">
        <f t="shared" si="231"/>
        <v>0</v>
      </c>
      <c r="UST62" s="754">
        <f t="shared" si="231"/>
        <v>0</v>
      </c>
      <c r="USU62" s="754">
        <f t="shared" si="231"/>
        <v>0</v>
      </c>
      <c r="USV62" s="754">
        <f t="shared" si="231"/>
        <v>0</v>
      </c>
      <c r="USW62" s="754">
        <f t="shared" si="231"/>
        <v>0</v>
      </c>
      <c r="USX62" s="754">
        <f t="shared" si="231"/>
        <v>0</v>
      </c>
      <c r="USY62" s="754">
        <f t="shared" si="231"/>
        <v>0</v>
      </c>
      <c r="USZ62" s="754">
        <f t="shared" si="231"/>
        <v>0</v>
      </c>
      <c r="UTA62" s="754">
        <f t="shared" si="231"/>
        <v>0</v>
      </c>
      <c r="UTB62" s="754">
        <f t="shared" si="231"/>
        <v>0</v>
      </c>
      <c r="UTC62" s="754">
        <f t="shared" si="231"/>
        <v>0</v>
      </c>
      <c r="UTD62" s="754">
        <f t="shared" si="231"/>
        <v>0</v>
      </c>
      <c r="UTE62" s="754">
        <f t="shared" si="231"/>
        <v>0</v>
      </c>
      <c r="UTF62" s="754">
        <f t="shared" si="231"/>
        <v>0</v>
      </c>
      <c r="UTG62" s="754">
        <f t="shared" si="231"/>
        <v>0</v>
      </c>
      <c r="UTH62" s="754">
        <f t="shared" si="231"/>
        <v>0</v>
      </c>
      <c r="UTI62" s="754">
        <f t="shared" si="231"/>
        <v>0</v>
      </c>
      <c r="UTJ62" s="754">
        <f t="shared" si="231"/>
        <v>0</v>
      </c>
      <c r="UTK62" s="754">
        <f t="shared" si="231"/>
        <v>0</v>
      </c>
      <c r="UTL62" s="754">
        <f t="shared" si="231"/>
        <v>0</v>
      </c>
      <c r="UTM62" s="754">
        <f t="shared" si="231"/>
        <v>0</v>
      </c>
      <c r="UTN62" s="754">
        <f t="shared" si="231"/>
        <v>0</v>
      </c>
      <c r="UTO62" s="754">
        <f t="shared" si="231"/>
        <v>0</v>
      </c>
      <c r="UTP62" s="754">
        <f t="shared" si="231"/>
        <v>0</v>
      </c>
      <c r="UTQ62" s="754">
        <f t="shared" si="231"/>
        <v>0</v>
      </c>
      <c r="UTR62" s="754">
        <f t="shared" si="231"/>
        <v>0</v>
      </c>
      <c r="UTS62" s="754">
        <f t="shared" si="231"/>
        <v>0</v>
      </c>
      <c r="UTT62" s="754">
        <f t="shared" si="231"/>
        <v>0</v>
      </c>
      <c r="UTU62" s="754">
        <f t="shared" si="231"/>
        <v>0</v>
      </c>
      <c r="UTV62" s="754">
        <f t="shared" si="231"/>
        <v>0</v>
      </c>
      <c r="UTW62" s="754">
        <f t="shared" si="231"/>
        <v>0</v>
      </c>
      <c r="UTX62" s="754">
        <f t="shared" ref="UTX62:UWI62" si="232">UTX60*$C$62</f>
        <v>0</v>
      </c>
      <c r="UTY62" s="754">
        <f t="shared" si="232"/>
        <v>0</v>
      </c>
      <c r="UTZ62" s="754">
        <f t="shared" si="232"/>
        <v>0</v>
      </c>
      <c r="UUA62" s="754">
        <f t="shared" si="232"/>
        <v>0</v>
      </c>
      <c r="UUB62" s="754">
        <f t="shared" si="232"/>
        <v>0</v>
      </c>
      <c r="UUC62" s="754">
        <f t="shared" si="232"/>
        <v>0</v>
      </c>
      <c r="UUD62" s="754">
        <f t="shared" si="232"/>
        <v>0</v>
      </c>
      <c r="UUE62" s="754">
        <f t="shared" si="232"/>
        <v>0</v>
      </c>
      <c r="UUF62" s="754">
        <f t="shared" si="232"/>
        <v>0</v>
      </c>
      <c r="UUG62" s="754">
        <f t="shared" si="232"/>
        <v>0</v>
      </c>
      <c r="UUH62" s="754">
        <f t="shared" si="232"/>
        <v>0</v>
      </c>
      <c r="UUI62" s="754">
        <f t="shared" si="232"/>
        <v>0</v>
      </c>
      <c r="UUJ62" s="754">
        <f t="shared" si="232"/>
        <v>0</v>
      </c>
      <c r="UUK62" s="754">
        <f t="shared" si="232"/>
        <v>0</v>
      </c>
      <c r="UUL62" s="754">
        <f t="shared" si="232"/>
        <v>0</v>
      </c>
      <c r="UUM62" s="754">
        <f t="shared" si="232"/>
        <v>0</v>
      </c>
      <c r="UUN62" s="754">
        <f t="shared" si="232"/>
        <v>0</v>
      </c>
      <c r="UUO62" s="754">
        <f t="shared" si="232"/>
        <v>0</v>
      </c>
      <c r="UUP62" s="754">
        <f t="shared" si="232"/>
        <v>0</v>
      </c>
      <c r="UUQ62" s="754">
        <f t="shared" si="232"/>
        <v>0</v>
      </c>
      <c r="UUR62" s="754">
        <f t="shared" si="232"/>
        <v>0</v>
      </c>
      <c r="UUS62" s="754">
        <f t="shared" si="232"/>
        <v>0</v>
      </c>
      <c r="UUT62" s="754">
        <f t="shared" si="232"/>
        <v>0</v>
      </c>
      <c r="UUU62" s="754">
        <f t="shared" si="232"/>
        <v>0</v>
      </c>
      <c r="UUV62" s="754">
        <f t="shared" si="232"/>
        <v>0</v>
      </c>
      <c r="UUW62" s="754">
        <f t="shared" si="232"/>
        <v>0</v>
      </c>
      <c r="UUX62" s="754">
        <f t="shared" si="232"/>
        <v>0</v>
      </c>
      <c r="UUY62" s="754">
        <f t="shared" si="232"/>
        <v>0</v>
      </c>
      <c r="UUZ62" s="754">
        <f t="shared" si="232"/>
        <v>0</v>
      </c>
      <c r="UVA62" s="754">
        <f t="shared" si="232"/>
        <v>0</v>
      </c>
      <c r="UVB62" s="754">
        <f t="shared" si="232"/>
        <v>0</v>
      </c>
      <c r="UVC62" s="754">
        <f t="shared" si="232"/>
        <v>0</v>
      </c>
      <c r="UVD62" s="754">
        <f t="shared" si="232"/>
        <v>0</v>
      </c>
      <c r="UVE62" s="754">
        <f t="shared" si="232"/>
        <v>0</v>
      </c>
      <c r="UVF62" s="754">
        <f t="shared" si="232"/>
        <v>0</v>
      </c>
      <c r="UVG62" s="754">
        <f t="shared" si="232"/>
        <v>0</v>
      </c>
      <c r="UVH62" s="754">
        <f t="shared" si="232"/>
        <v>0</v>
      </c>
      <c r="UVI62" s="754">
        <f t="shared" si="232"/>
        <v>0</v>
      </c>
      <c r="UVJ62" s="754">
        <f t="shared" si="232"/>
        <v>0</v>
      </c>
      <c r="UVK62" s="754">
        <f t="shared" si="232"/>
        <v>0</v>
      </c>
      <c r="UVL62" s="754">
        <f t="shared" si="232"/>
        <v>0</v>
      </c>
      <c r="UVM62" s="754">
        <f t="shared" si="232"/>
        <v>0</v>
      </c>
      <c r="UVN62" s="754">
        <f t="shared" si="232"/>
        <v>0</v>
      </c>
      <c r="UVO62" s="754">
        <f t="shared" si="232"/>
        <v>0</v>
      </c>
      <c r="UVP62" s="754">
        <f t="shared" si="232"/>
        <v>0</v>
      </c>
      <c r="UVQ62" s="754">
        <f t="shared" si="232"/>
        <v>0</v>
      </c>
      <c r="UVR62" s="754">
        <f t="shared" si="232"/>
        <v>0</v>
      </c>
      <c r="UVS62" s="754">
        <f t="shared" si="232"/>
        <v>0</v>
      </c>
      <c r="UVT62" s="754">
        <f t="shared" si="232"/>
        <v>0</v>
      </c>
      <c r="UVU62" s="754">
        <f t="shared" si="232"/>
        <v>0</v>
      </c>
      <c r="UVV62" s="754">
        <f t="shared" si="232"/>
        <v>0</v>
      </c>
      <c r="UVW62" s="754">
        <f t="shared" si="232"/>
        <v>0</v>
      </c>
      <c r="UVX62" s="754">
        <f t="shared" si="232"/>
        <v>0</v>
      </c>
      <c r="UVY62" s="754">
        <f t="shared" si="232"/>
        <v>0</v>
      </c>
      <c r="UVZ62" s="754">
        <f t="shared" si="232"/>
        <v>0</v>
      </c>
      <c r="UWA62" s="754">
        <f t="shared" si="232"/>
        <v>0</v>
      </c>
      <c r="UWB62" s="754">
        <f t="shared" si="232"/>
        <v>0</v>
      </c>
      <c r="UWC62" s="754">
        <f t="shared" si="232"/>
        <v>0</v>
      </c>
      <c r="UWD62" s="754">
        <f t="shared" si="232"/>
        <v>0</v>
      </c>
      <c r="UWE62" s="754">
        <f t="shared" si="232"/>
        <v>0</v>
      </c>
      <c r="UWF62" s="754">
        <f t="shared" si="232"/>
        <v>0</v>
      </c>
      <c r="UWG62" s="754">
        <f t="shared" si="232"/>
        <v>0</v>
      </c>
      <c r="UWH62" s="754">
        <f t="shared" si="232"/>
        <v>0</v>
      </c>
      <c r="UWI62" s="754">
        <f t="shared" si="232"/>
        <v>0</v>
      </c>
      <c r="UWJ62" s="754">
        <f t="shared" ref="UWJ62:UYU62" si="233">UWJ60*$C$62</f>
        <v>0</v>
      </c>
      <c r="UWK62" s="754">
        <f t="shared" si="233"/>
        <v>0</v>
      </c>
      <c r="UWL62" s="754">
        <f t="shared" si="233"/>
        <v>0</v>
      </c>
      <c r="UWM62" s="754">
        <f t="shared" si="233"/>
        <v>0</v>
      </c>
      <c r="UWN62" s="754">
        <f t="shared" si="233"/>
        <v>0</v>
      </c>
      <c r="UWO62" s="754">
        <f t="shared" si="233"/>
        <v>0</v>
      </c>
      <c r="UWP62" s="754">
        <f t="shared" si="233"/>
        <v>0</v>
      </c>
      <c r="UWQ62" s="754">
        <f t="shared" si="233"/>
        <v>0</v>
      </c>
      <c r="UWR62" s="754">
        <f t="shared" si="233"/>
        <v>0</v>
      </c>
      <c r="UWS62" s="754">
        <f t="shared" si="233"/>
        <v>0</v>
      </c>
      <c r="UWT62" s="754">
        <f t="shared" si="233"/>
        <v>0</v>
      </c>
      <c r="UWU62" s="754">
        <f t="shared" si="233"/>
        <v>0</v>
      </c>
      <c r="UWV62" s="754">
        <f t="shared" si="233"/>
        <v>0</v>
      </c>
      <c r="UWW62" s="754">
        <f t="shared" si="233"/>
        <v>0</v>
      </c>
      <c r="UWX62" s="754">
        <f t="shared" si="233"/>
        <v>0</v>
      </c>
      <c r="UWY62" s="754">
        <f t="shared" si="233"/>
        <v>0</v>
      </c>
      <c r="UWZ62" s="754">
        <f t="shared" si="233"/>
        <v>0</v>
      </c>
      <c r="UXA62" s="754">
        <f t="shared" si="233"/>
        <v>0</v>
      </c>
      <c r="UXB62" s="754">
        <f t="shared" si="233"/>
        <v>0</v>
      </c>
      <c r="UXC62" s="754">
        <f t="shared" si="233"/>
        <v>0</v>
      </c>
      <c r="UXD62" s="754">
        <f t="shared" si="233"/>
        <v>0</v>
      </c>
      <c r="UXE62" s="754">
        <f t="shared" si="233"/>
        <v>0</v>
      </c>
      <c r="UXF62" s="754">
        <f t="shared" si="233"/>
        <v>0</v>
      </c>
      <c r="UXG62" s="754">
        <f t="shared" si="233"/>
        <v>0</v>
      </c>
      <c r="UXH62" s="754">
        <f t="shared" si="233"/>
        <v>0</v>
      </c>
      <c r="UXI62" s="754">
        <f t="shared" si="233"/>
        <v>0</v>
      </c>
      <c r="UXJ62" s="754">
        <f t="shared" si="233"/>
        <v>0</v>
      </c>
      <c r="UXK62" s="754">
        <f t="shared" si="233"/>
        <v>0</v>
      </c>
      <c r="UXL62" s="754">
        <f t="shared" si="233"/>
        <v>0</v>
      </c>
      <c r="UXM62" s="754">
        <f t="shared" si="233"/>
        <v>0</v>
      </c>
      <c r="UXN62" s="754">
        <f t="shared" si="233"/>
        <v>0</v>
      </c>
      <c r="UXO62" s="754">
        <f t="shared" si="233"/>
        <v>0</v>
      </c>
      <c r="UXP62" s="754">
        <f t="shared" si="233"/>
        <v>0</v>
      </c>
      <c r="UXQ62" s="754">
        <f t="shared" si="233"/>
        <v>0</v>
      </c>
      <c r="UXR62" s="754">
        <f t="shared" si="233"/>
        <v>0</v>
      </c>
      <c r="UXS62" s="754">
        <f t="shared" si="233"/>
        <v>0</v>
      </c>
      <c r="UXT62" s="754">
        <f t="shared" si="233"/>
        <v>0</v>
      </c>
      <c r="UXU62" s="754">
        <f t="shared" si="233"/>
        <v>0</v>
      </c>
      <c r="UXV62" s="754">
        <f t="shared" si="233"/>
        <v>0</v>
      </c>
      <c r="UXW62" s="754">
        <f t="shared" si="233"/>
        <v>0</v>
      </c>
      <c r="UXX62" s="754">
        <f t="shared" si="233"/>
        <v>0</v>
      </c>
      <c r="UXY62" s="754">
        <f t="shared" si="233"/>
        <v>0</v>
      </c>
      <c r="UXZ62" s="754">
        <f t="shared" si="233"/>
        <v>0</v>
      </c>
      <c r="UYA62" s="754">
        <f t="shared" si="233"/>
        <v>0</v>
      </c>
      <c r="UYB62" s="754">
        <f t="shared" si="233"/>
        <v>0</v>
      </c>
      <c r="UYC62" s="754">
        <f t="shared" si="233"/>
        <v>0</v>
      </c>
      <c r="UYD62" s="754">
        <f t="shared" si="233"/>
        <v>0</v>
      </c>
      <c r="UYE62" s="754">
        <f t="shared" si="233"/>
        <v>0</v>
      </c>
      <c r="UYF62" s="754">
        <f t="shared" si="233"/>
        <v>0</v>
      </c>
      <c r="UYG62" s="754">
        <f t="shared" si="233"/>
        <v>0</v>
      </c>
      <c r="UYH62" s="754">
        <f t="shared" si="233"/>
        <v>0</v>
      </c>
      <c r="UYI62" s="754">
        <f t="shared" si="233"/>
        <v>0</v>
      </c>
      <c r="UYJ62" s="754">
        <f t="shared" si="233"/>
        <v>0</v>
      </c>
      <c r="UYK62" s="754">
        <f t="shared" si="233"/>
        <v>0</v>
      </c>
      <c r="UYL62" s="754">
        <f t="shared" si="233"/>
        <v>0</v>
      </c>
      <c r="UYM62" s="754">
        <f t="shared" si="233"/>
        <v>0</v>
      </c>
      <c r="UYN62" s="754">
        <f t="shared" si="233"/>
        <v>0</v>
      </c>
      <c r="UYO62" s="754">
        <f t="shared" si="233"/>
        <v>0</v>
      </c>
      <c r="UYP62" s="754">
        <f t="shared" si="233"/>
        <v>0</v>
      </c>
      <c r="UYQ62" s="754">
        <f t="shared" si="233"/>
        <v>0</v>
      </c>
      <c r="UYR62" s="754">
        <f t="shared" si="233"/>
        <v>0</v>
      </c>
      <c r="UYS62" s="754">
        <f t="shared" si="233"/>
        <v>0</v>
      </c>
      <c r="UYT62" s="754">
        <f t="shared" si="233"/>
        <v>0</v>
      </c>
      <c r="UYU62" s="754">
        <f t="shared" si="233"/>
        <v>0</v>
      </c>
      <c r="UYV62" s="754">
        <f t="shared" ref="UYV62:VBG62" si="234">UYV60*$C$62</f>
        <v>0</v>
      </c>
      <c r="UYW62" s="754">
        <f t="shared" si="234"/>
        <v>0</v>
      </c>
      <c r="UYX62" s="754">
        <f t="shared" si="234"/>
        <v>0</v>
      </c>
      <c r="UYY62" s="754">
        <f t="shared" si="234"/>
        <v>0</v>
      </c>
      <c r="UYZ62" s="754">
        <f t="shared" si="234"/>
        <v>0</v>
      </c>
      <c r="UZA62" s="754">
        <f t="shared" si="234"/>
        <v>0</v>
      </c>
      <c r="UZB62" s="754">
        <f t="shared" si="234"/>
        <v>0</v>
      </c>
      <c r="UZC62" s="754">
        <f t="shared" si="234"/>
        <v>0</v>
      </c>
      <c r="UZD62" s="754">
        <f t="shared" si="234"/>
        <v>0</v>
      </c>
      <c r="UZE62" s="754">
        <f t="shared" si="234"/>
        <v>0</v>
      </c>
      <c r="UZF62" s="754">
        <f t="shared" si="234"/>
        <v>0</v>
      </c>
      <c r="UZG62" s="754">
        <f t="shared" si="234"/>
        <v>0</v>
      </c>
      <c r="UZH62" s="754">
        <f t="shared" si="234"/>
        <v>0</v>
      </c>
      <c r="UZI62" s="754">
        <f t="shared" si="234"/>
        <v>0</v>
      </c>
      <c r="UZJ62" s="754">
        <f t="shared" si="234"/>
        <v>0</v>
      </c>
      <c r="UZK62" s="754">
        <f t="shared" si="234"/>
        <v>0</v>
      </c>
      <c r="UZL62" s="754">
        <f t="shared" si="234"/>
        <v>0</v>
      </c>
      <c r="UZM62" s="754">
        <f t="shared" si="234"/>
        <v>0</v>
      </c>
      <c r="UZN62" s="754">
        <f t="shared" si="234"/>
        <v>0</v>
      </c>
      <c r="UZO62" s="754">
        <f t="shared" si="234"/>
        <v>0</v>
      </c>
      <c r="UZP62" s="754">
        <f t="shared" si="234"/>
        <v>0</v>
      </c>
      <c r="UZQ62" s="754">
        <f t="shared" si="234"/>
        <v>0</v>
      </c>
      <c r="UZR62" s="754">
        <f t="shared" si="234"/>
        <v>0</v>
      </c>
      <c r="UZS62" s="754">
        <f t="shared" si="234"/>
        <v>0</v>
      </c>
      <c r="UZT62" s="754">
        <f t="shared" si="234"/>
        <v>0</v>
      </c>
      <c r="UZU62" s="754">
        <f t="shared" si="234"/>
        <v>0</v>
      </c>
      <c r="UZV62" s="754">
        <f t="shared" si="234"/>
        <v>0</v>
      </c>
      <c r="UZW62" s="754">
        <f t="shared" si="234"/>
        <v>0</v>
      </c>
      <c r="UZX62" s="754">
        <f t="shared" si="234"/>
        <v>0</v>
      </c>
      <c r="UZY62" s="754">
        <f t="shared" si="234"/>
        <v>0</v>
      </c>
      <c r="UZZ62" s="754">
        <f t="shared" si="234"/>
        <v>0</v>
      </c>
      <c r="VAA62" s="754">
        <f t="shared" si="234"/>
        <v>0</v>
      </c>
      <c r="VAB62" s="754">
        <f t="shared" si="234"/>
        <v>0</v>
      </c>
      <c r="VAC62" s="754">
        <f t="shared" si="234"/>
        <v>0</v>
      </c>
      <c r="VAD62" s="754">
        <f t="shared" si="234"/>
        <v>0</v>
      </c>
      <c r="VAE62" s="754">
        <f t="shared" si="234"/>
        <v>0</v>
      </c>
      <c r="VAF62" s="754">
        <f t="shared" si="234"/>
        <v>0</v>
      </c>
      <c r="VAG62" s="754">
        <f t="shared" si="234"/>
        <v>0</v>
      </c>
      <c r="VAH62" s="754">
        <f t="shared" si="234"/>
        <v>0</v>
      </c>
      <c r="VAI62" s="754">
        <f t="shared" si="234"/>
        <v>0</v>
      </c>
      <c r="VAJ62" s="754">
        <f t="shared" si="234"/>
        <v>0</v>
      </c>
      <c r="VAK62" s="754">
        <f t="shared" si="234"/>
        <v>0</v>
      </c>
      <c r="VAL62" s="754">
        <f t="shared" si="234"/>
        <v>0</v>
      </c>
      <c r="VAM62" s="754">
        <f t="shared" si="234"/>
        <v>0</v>
      </c>
      <c r="VAN62" s="754">
        <f t="shared" si="234"/>
        <v>0</v>
      </c>
      <c r="VAO62" s="754">
        <f t="shared" si="234"/>
        <v>0</v>
      </c>
      <c r="VAP62" s="754">
        <f t="shared" si="234"/>
        <v>0</v>
      </c>
      <c r="VAQ62" s="754">
        <f t="shared" si="234"/>
        <v>0</v>
      </c>
      <c r="VAR62" s="754">
        <f t="shared" si="234"/>
        <v>0</v>
      </c>
      <c r="VAS62" s="754">
        <f t="shared" si="234"/>
        <v>0</v>
      </c>
      <c r="VAT62" s="754">
        <f t="shared" si="234"/>
        <v>0</v>
      </c>
      <c r="VAU62" s="754">
        <f t="shared" si="234"/>
        <v>0</v>
      </c>
      <c r="VAV62" s="754">
        <f t="shared" si="234"/>
        <v>0</v>
      </c>
      <c r="VAW62" s="754">
        <f t="shared" si="234"/>
        <v>0</v>
      </c>
      <c r="VAX62" s="754">
        <f t="shared" si="234"/>
        <v>0</v>
      </c>
      <c r="VAY62" s="754">
        <f t="shared" si="234"/>
        <v>0</v>
      </c>
      <c r="VAZ62" s="754">
        <f t="shared" si="234"/>
        <v>0</v>
      </c>
      <c r="VBA62" s="754">
        <f t="shared" si="234"/>
        <v>0</v>
      </c>
      <c r="VBB62" s="754">
        <f t="shared" si="234"/>
        <v>0</v>
      </c>
      <c r="VBC62" s="754">
        <f t="shared" si="234"/>
        <v>0</v>
      </c>
      <c r="VBD62" s="754">
        <f t="shared" si="234"/>
        <v>0</v>
      </c>
      <c r="VBE62" s="754">
        <f t="shared" si="234"/>
        <v>0</v>
      </c>
      <c r="VBF62" s="754">
        <f t="shared" si="234"/>
        <v>0</v>
      </c>
      <c r="VBG62" s="754">
        <f t="shared" si="234"/>
        <v>0</v>
      </c>
      <c r="VBH62" s="754">
        <f t="shared" ref="VBH62:VDS62" si="235">VBH60*$C$62</f>
        <v>0</v>
      </c>
      <c r="VBI62" s="754">
        <f t="shared" si="235"/>
        <v>0</v>
      </c>
      <c r="VBJ62" s="754">
        <f t="shared" si="235"/>
        <v>0</v>
      </c>
      <c r="VBK62" s="754">
        <f t="shared" si="235"/>
        <v>0</v>
      </c>
      <c r="VBL62" s="754">
        <f t="shared" si="235"/>
        <v>0</v>
      </c>
      <c r="VBM62" s="754">
        <f t="shared" si="235"/>
        <v>0</v>
      </c>
      <c r="VBN62" s="754">
        <f t="shared" si="235"/>
        <v>0</v>
      </c>
      <c r="VBO62" s="754">
        <f t="shared" si="235"/>
        <v>0</v>
      </c>
      <c r="VBP62" s="754">
        <f t="shared" si="235"/>
        <v>0</v>
      </c>
      <c r="VBQ62" s="754">
        <f t="shared" si="235"/>
        <v>0</v>
      </c>
      <c r="VBR62" s="754">
        <f t="shared" si="235"/>
        <v>0</v>
      </c>
      <c r="VBS62" s="754">
        <f t="shared" si="235"/>
        <v>0</v>
      </c>
      <c r="VBT62" s="754">
        <f t="shared" si="235"/>
        <v>0</v>
      </c>
      <c r="VBU62" s="754">
        <f t="shared" si="235"/>
        <v>0</v>
      </c>
      <c r="VBV62" s="754">
        <f t="shared" si="235"/>
        <v>0</v>
      </c>
      <c r="VBW62" s="754">
        <f t="shared" si="235"/>
        <v>0</v>
      </c>
      <c r="VBX62" s="754">
        <f t="shared" si="235"/>
        <v>0</v>
      </c>
      <c r="VBY62" s="754">
        <f t="shared" si="235"/>
        <v>0</v>
      </c>
      <c r="VBZ62" s="754">
        <f t="shared" si="235"/>
        <v>0</v>
      </c>
      <c r="VCA62" s="754">
        <f t="shared" si="235"/>
        <v>0</v>
      </c>
      <c r="VCB62" s="754">
        <f t="shared" si="235"/>
        <v>0</v>
      </c>
      <c r="VCC62" s="754">
        <f t="shared" si="235"/>
        <v>0</v>
      </c>
      <c r="VCD62" s="754">
        <f t="shared" si="235"/>
        <v>0</v>
      </c>
      <c r="VCE62" s="754">
        <f t="shared" si="235"/>
        <v>0</v>
      </c>
      <c r="VCF62" s="754">
        <f t="shared" si="235"/>
        <v>0</v>
      </c>
      <c r="VCG62" s="754">
        <f t="shared" si="235"/>
        <v>0</v>
      </c>
      <c r="VCH62" s="754">
        <f t="shared" si="235"/>
        <v>0</v>
      </c>
      <c r="VCI62" s="754">
        <f t="shared" si="235"/>
        <v>0</v>
      </c>
      <c r="VCJ62" s="754">
        <f t="shared" si="235"/>
        <v>0</v>
      </c>
      <c r="VCK62" s="754">
        <f t="shared" si="235"/>
        <v>0</v>
      </c>
      <c r="VCL62" s="754">
        <f t="shared" si="235"/>
        <v>0</v>
      </c>
      <c r="VCM62" s="754">
        <f t="shared" si="235"/>
        <v>0</v>
      </c>
      <c r="VCN62" s="754">
        <f t="shared" si="235"/>
        <v>0</v>
      </c>
      <c r="VCO62" s="754">
        <f t="shared" si="235"/>
        <v>0</v>
      </c>
      <c r="VCP62" s="754">
        <f t="shared" si="235"/>
        <v>0</v>
      </c>
      <c r="VCQ62" s="754">
        <f t="shared" si="235"/>
        <v>0</v>
      </c>
      <c r="VCR62" s="754">
        <f t="shared" si="235"/>
        <v>0</v>
      </c>
      <c r="VCS62" s="754">
        <f t="shared" si="235"/>
        <v>0</v>
      </c>
      <c r="VCT62" s="754">
        <f t="shared" si="235"/>
        <v>0</v>
      </c>
      <c r="VCU62" s="754">
        <f t="shared" si="235"/>
        <v>0</v>
      </c>
      <c r="VCV62" s="754">
        <f t="shared" si="235"/>
        <v>0</v>
      </c>
      <c r="VCW62" s="754">
        <f t="shared" si="235"/>
        <v>0</v>
      </c>
      <c r="VCX62" s="754">
        <f t="shared" si="235"/>
        <v>0</v>
      </c>
      <c r="VCY62" s="754">
        <f t="shared" si="235"/>
        <v>0</v>
      </c>
      <c r="VCZ62" s="754">
        <f t="shared" si="235"/>
        <v>0</v>
      </c>
      <c r="VDA62" s="754">
        <f t="shared" si="235"/>
        <v>0</v>
      </c>
      <c r="VDB62" s="754">
        <f t="shared" si="235"/>
        <v>0</v>
      </c>
      <c r="VDC62" s="754">
        <f t="shared" si="235"/>
        <v>0</v>
      </c>
      <c r="VDD62" s="754">
        <f t="shared" si="235"/>
        <v>0</v>
      </c>
      <c r="VDE62" s="754">
        <f t="shared" si="235"/>
        <v>0</v>
      </c>
      <c r="VDF62" s="754">
        <f t="shared" si="235"/>
        <v>0</v>
      </c>
      <c r="VDG62" s="754">
        <f t="shared" si="235"/>
        <v>0</v>
      </c>
      <c r="VDH62" s="754">
        <f t="shared" si="235"/>
        <v>0</v>
      </c>
      <c r="VDI62" s="754">
        <f t="shared" si="235"/>
        <v>0</v>
      </c>
      <c r="VDJ62" s="754">
        <f t="shared" si="235"/>
        <v>0</v>
      </c>
      <c r="VDK62" s="754">
        <f t="shared" si="235"/>
        <v>0</v>
      </c>
      <c r="VDL62" s="754">
        <f t="shared" si="235"/>
        <v>0</v>
      </c>
      <c r="VDM62" s="754">
        <f t="shared" si="235"/>
        <v>0</v>
      </c>
      <c r="VDN62" s="754">
        <f t="shared" si="235"/>
        <v>0</v>
      </c>
      <c r="VDO62" s="754">
        <f t="shared" si="235"/>
        <v>0</v>
      </c>
      <c r="VDP62" s="754">
        <f t="shared" si="235"/>
        <v>0</v>
      </c>
      <c r="VDQ62" s="754">
        <f t="shared" si="235"/>
        <v>0</v>
      </c>
      <c r="VDR62" s="754">
        <f t="shared" si="235"/>
        <v>0</v>
      </c>
      <c r="VDS62" s="754">
        <f t="shared" si="235"/>
        <v>0</v>
      </c>
      <c r="VDT62" s="754">
        <f t="shared" ref="VDT62:VGE62" si="236">VDT60*$C$62</f>
        <v>0</v>
      </c>
      <c r="VDU62" s="754">
        <f t="shared" si="236"/>
        <v>0</v>
      </c>
      <c r="VDV62" s="754">
        <f t="shared" si="236"/>
        <v>0</v>
      </c>
      <c r="VDW62" s="754">
        <f t="shared" si="236"/>
        <v>0</v>
      </c>
      <c r="VDX62" s="754">
        <f t="shared" si="236"/>
        <v>0</v>
      </c>
      <c r="VDY62" s="754">
        <f t="shared" si="236"/>
        <v>0</v>
      </c>
      <c r="VDZ62" s="754">
        <f t="shared" si="236"/>
        <v>0</v>
      </c>
      <c r="VEA62" s="754">
        <f t="shared" si="236"/>
        <v>0</v>
      </c>
      <c r="VEB62" s="754">
        <f t="shared" si="236"/>
        <v>0</v>
      </c>
      <c r="VEC62" s="754">
        <f t="shared" si="236"/>
        <v>0</v>
      </c>
      <c r="VED62" s="754">
        <f t="shared" si="236"/>
        <v>0</v>
      </c>
      <c r="VEE62" s="754">
        <f t="shared" si="236"/>
        <v>0</v>
      </c>
      <c r="VEF62" s="754">
        <f t="shared" si="236"/>
        <v>0</v>
      </c>
      <c r="VEG62" s="754">
        <f t="shared" si="236"/>
        <v>0</v>
      </c>
      <c r="VEH62" s="754">
        <f t="shared" si="236"/>
        <v>0</v>
      </c>
      <c r="VEI62" s="754">
        <f t="shared" si="236"/>
        <v>0</v>
      </c>
      <c r="VEJ62" s="754">
        <f t="shared" si="236"/>
        <v>0</v>
      </c>
      <c r="VEK62" s="754">
        <f t="shared" si="236"/>
        <v>0</v>
      </c>
      <c r="VEL62" s="754">
        <f t="shared" si="236"/>
        <v>0</v>
      </c>
      <c r="VEM62" s="754">
        <f t="shared" si="236"/>
        <v>0</v>
      </c>
      <c r="VEN62" s="754">
        <f t="shared" si="236"/>
        <v>0</v>
      </c>
      <c r="VEO62" s="754">
        <f t="shared" si="236"/>
        <v>0</v>
      </c>
      <c r="VEP62" s="754">
        <f t="shared" si="236"/>
        <v>0</v>
      </c>
      <c r="VEQ62" s="754">
        <f t="shared" si="236"/>
        <v>0</v>
      </c>
      <c r="VER62" s="754">
        <f t="shared" si="236"/>
        <v>0</v>
      </c>
      <c r="VES62" s="754">
        <f t="shared" si="236"/>
        <v>0</v>
      </c>
      <c r="VET62" s="754">
        <f t="shared" si="236"/>
        <v>0</v>
      </c>
      <c r="VEU62" s="754">
        <f t="shared" si="236"/>
        <v>0</v>
      </c>
      <c r="VEV62" s="754">
        <f t="shared" si="236"/>
        <v>0</v>
      </c>
      <c r="VEW62" s="754">
        <f t="shared" si="236"/>
        <v>0</v>
      </c>
      <c r="VEX62" s="754">
        <f t="shared" si="236"/>
        <v>0</v>
      </c>
      <c r="VEY62" s="754">
        <f t="shared" si="236"/>
        <v>0</v>
      </c>
      <c r="VEZ62" s="754">
        <f t="shared" si="236"/>
        <v>0</v>
      </c>
      <c r="VFA62" s="754">
        <f t="shared" si="236"/>
        <v>0</v>
      </c>
      <c r="VFB62" s="754">
        <f t="shared" si="236"/>
        <v>0</v>
      </c>
      <c r="VFC62" s="754">
        <f t="shared" si="236"/>
        <v>0</v>
      </c>
      <c r="VFD62" s="754">
        <f t="shared" si="236"/>
        <v>0</v>
      </c>
      <c r="VFE62" s="754">
        <f t="shared" si="236"/>
        <v>0</v>
      </c>
      <c r="VFF62" s="754">
        <f t="shared" si="236"/>
        <v>0</v>
      </c>
      <c r="VFG62" s="754">
        <f t="shared" si="236"/>
        <v>0</v>
      </c>
      <c r="VFH62" s="754">
        <f t="shared" si="236"/>
        <v>0</v>
      </c>
      <c r="VFI62" s="754">
        <f t="shared" si="236"/>
        <v>0</v>
      </c>
      <c r="VFJ62" s="754">
        <f t="shared" si="236"/>
        <v>0</v>
      </c>
      <c r="VFK62" s="754">
        <f t="shared" si="236"/>
        <v>0</v>
      </c>
      <c r="VFL62" s="754">
        <f t="shared" si="236"/>
        <v>0</v>
      </c>
      <c r="VFM62" s="754">
        <f t="shared" si="236"/>
        <v>0</v>
      </c>
      <c r="VFN62" s="754">
        <f t="shared" si="236"/>
        <v>0</v>
      </c>
      <c r="VFO62" s="754">
        <f t="shared" si="236"/>
        <v>0</v>
      </c>
      <c r="VFP62" s="754">
        <f t="shared" si="236"/>
        <v>0</v>
      </c>
      <c r="VFQ62" s="754">
        <f t="shared" si="236"/>
        <v>0</v>
      </c>
      <c r="VFR62" s="754">
        <f t="shared" si="236"/>
        <v>0</v>
      </c>
      <c r="VFS62" s="754">
        <f t="shared" si="236"/>
        <v>0</v>
      </c>
      <c r="VFT62" s="754">
        <f t="shared" si="236"/>
        <v>0</v>
      </c>
      <c r="VFU62" s="754">
        <f t="shared" si="236"/>
        <v>0</v>
      </c>
      <c r="VFV62" s="754">
        <f t="shared" si="236"/>
        <v>0</v>
      </c>
      <c r="VFW62" s="754">
        <f t="shared" si="236"/>
        <v>0</v>
      </c>
      <c r="VFX62" s="754">
        <f t="shared" si="236"/>
        <v>0</v>
      </c>
      <c r="VFY62" s="754">
        <f t="shared" si="236"/>
        <v>0</v>
      </c>
      <c r="VFZ62" s="754">
        <f t="shared" si="236"/>
        <v>0</v>
      </c>
      <c r="VGA62" s="754">
        <f t="shared" si="236"/>
        <v>0</v>
      </c>
      <c r="VGB62" s="754">
        <f t="shared" si="236"/>
        <v>0</v>
      </c>
      <c r="VGC62" s="754">
        <f t="shared" si="236"/>
        <v>0</v>
      </c>
      <c r="VGD62" s="754">
        <f t="shared" si="236"/>
        <v>0</v>
      </c>
      <c r="VGE62" s="754">
        <f t="shared" si="236"/>
        <v>0</v>
      </c>
      <c r="VGF62" s="754">
        <f t="shared" ref="VGF62:VIQ62" si="237">VGF60*$C$62</f>
        <v>0</v>
      </c>
      <c r="VGG62" s="754">
        <f t="shared" si="237"/>
        <v>0</v>
      </c>
      <c r="VGH62" s="754">
        <f t="shared" si="237"/>
        <v>0</v>
      </c>
      <c r="VGI62" s="754">
        <f t="shared" si="237"/>
        <v>0</v>
      </c>
      <c r="VGJ62" s="754">
        <f t="shared" si="237"/>
        <v>0</v>
      </c>
      <c r="VGK62" s="754">
        <f t="shared" si="237"/>
        <v>0</v>
      </c>
      <c r="VGL62" s="754">
        <f t="shared" si="237"/>
        <v>0</v>
      </c>
      <c r="VGM62" s="754">
        <f t="shared" si="237"/>
        <v>0</v>
      </c>
      <c r="VGN62" s="754">
        <f t="shared" si="237"/>
        <v>0</v>
      </c>
      <c r="VGO62" s="754">
        <f t="shared" si="237"/>
        <v>0</v>
      </c>
      <c r="VGP62" s="754">
        <f t="shared" si="237"/>
        <v>0</v>
      </c>
      <c r="VGQ62" s="754">
        <f t="shared" si="237"/>
        <v>0</v>
      </c>
      <c r="VGR62" s="754">
        <f t="shared" si="237"/>
        <v>0</v>
      </c>
      <c r="VGS62" s="754">
        <f t="shared" si="237"/>
        <v>0</v>
      </c>
      <c r="VGT62" s="754">
        <f t="shared" si="237"/>
        <v>0</v>
      </c>
      <c r="VGU62" s="754">
        <f t="shared" si="237"/>
        <v>0</v>
      </c>
      <c r="VGV62" s="754">
        <f t="shared" si="237"/>
        <v>0</v>
      </c>
      <c r="VGW62" s="754">
        <f t="shared" si="237"/>
        <v>0</v>
      </c>
      <c r="VGX62" s="754">
        <f t="shared" si="237"/>
        <v>0</v>
      </c>
      <c r="VGY62" s="754">
        <f t="shared" si="237"/>
        <v>0</v>
      </c>
      <c r="VGZ62" s="754">
        <f t="shared" si="237"/>
        <v>0</v>
      </c>
      <c r="VHA62" s="754">
        <f t="shared" si="237"/>
        <v>0</v>
      </c>
      <c r="VHB62" s="754">
        <f t="shared" si="237"/>
        <v>0</v>
      </c>
      <c r="VHC62" s="754">
        <f t="shared" si="237"/>
        <v>0</v>
      </c>
      <c r="VHD62" s="754">
        <f t="shared" si="237"/>
        <v>0</v>
      </c>
      <c r="VHE62" s="754">
        <f t="shared" si="237"/>
        <v>0</v>
      </c>
      <c r="VHF62" s="754">
        <f t="shared" si="237"/>
        <v>0</v>
      </c>
      <c r="VHG62" s="754">
        <f t="shared" si="237"/>
        <v>0</v>
      </c>
      <c r="VHH62" s="754">
        <f t="shared" si="237"/>
        <v>0</v>
      </c>
      <c r="VHI62" s="754">
        <f t="shared" si="237"/>
        <v>0</v>
      </c>
      <c r="VHJ62" s="754">
        <f t="shared" si="237"/>
        <v>0</v>
      </c>
      <c r="VHK62" s="754">
        <f t="shared" si="237"/>
        <v>0</v>
      </c>
      <c r="VHL62" s="754">
        <f t="shared" si="237"/>
        <v>0</v>
      </c>
      <c r="VHM62" s="754">
        <f t="shared" si="237"/>
        <v>0</v>
      </c>
      <c r="VHN62" s="754">
        <f t="shared" si="237"/>
        <v>0</v>
      </c>
      <c r="VHO62" s="754">
        <f t="shared" si="237"/>
        <v>0</v>
      </c>
      <c r="VHP62" s="754">
        <f t="shared" si="237"/>
        <v>0</v>
      </c>
      <c r="VHQ62" s="754">
        <f t="shared" si="237"/>
        <v>0</v>
      </c>
      <c r="VHR62" s="754">
        <f t="shared" si="237"/>
        <v>0</v>
      </c>
      <c r="VHS62" s="754">
        <f t="shared" si="237"/>
        <v>0</v>
      </c>
      <c r="VHT62" s="754">
        <f t="shared" si="237"/>
        <v>0</v>
      </c>
      <c r="VHU62" s="754">
        <f t="shared" si="237"/>
        <v>0</v>
      </c>
      <c r="VHV62" s="754">
        <f t="shared" si="237"/>
        <v>0</v>
      </c>
      <c r="VHW62" s="754">
        <f t="shared" si="237"/>
        <v>0</v>
      </c>
      <c r="VHX62" s="754">
        <f t="shared" si="237"/>
        <v>0</v>
      </c>
      <c r="VHY62" s="754">
        <f t="shared" si="237"/>
        <v>0</v>
      </c>
      <c r="VHZ62" s="754">
        <f t="shared" si="237"/>
        <v>0</v>
      </c>
      <c r="VIA62" s="754">
        <f t="shared" si="237"/>
        <v>0</v>
      </c>
      <c r="VIB62" s="754">
        <f t="shared" si="237"/>
        <v>0</v>
      </c>
      <c r="VIC62" s="754">
        <f t="shared" si="237"/>
        <v>0</v>
      </c>
      <c r="VID62" s="754">
        <f t="shared" si="237"/>
        <v>0</v>
      </c>
      <c r="VIE62" s="754">
        <f t="shared" si="237"/>
        <v>0</v>
      </c>
      <c r="VIF62" s="754">
        <f t="shared" si="237"/>
        <v>0</v>
      </c>
      <c r="VIG62" s="754">
        <f t="shared" si="237"/>
        <v>0</v>
      </c>
      <c r="VIH62" s="754">
        <f t="shared" si="237"/>
        <v>0</v>
      </c>
      <c r="VII62" s="754">
        <f t="shared" si="237"/>
        <v>0</v>
      </c>
      <c r="VIJ62" s="754">
        <f t="shared" si="237"/>
        <v>0</v>
      </c>
      <c r="VIK62" s="754">
        <f t="shared" si="237"/>
        <v>0</v>
      </c>
      <c r="VIL62" s="754">
        <f t="shared" si="237"/>
        <v>0</v>
      </c>
      <c r="VIM62" s="754">
        <f t="shared" si="237"/>
        <v>0</v>
      </c>
      <c r="VIN62" s="754">
        <f t="shared" si="237"/>
        <v>0</v>
      </c>
      <c r="VIO62" s="754">
        <f t="shared" si="237"/>
        <v>0</v>
      </c>
      <c r="VIP62" s="754">
        <f t="shared" si="237"/>
        <v>0</v>
      </c>
      <c r="VIQ62" s="754">
        <f t="shared" si="237"/>
        <v>0</v>
      </c>
      <c r="VIR62" s="754">
        <f t="shared" ref="VIR62:VLC62" si="238">VIR60*$C$62</f>
        <v>0</v>
      </c>
      <c r="VIS62" s="754">
        <f t="shared" si="238"/>
        <v>0</v>
      </c>
      <c r="VIT62" s="754">
        <f t="shared" si="238"/>
        <v>0</v>
      </c>
      <c r="VIU62" s="754">
        <f t="shared" si="238"/>
        <v>0</v>
      </c>
      <c r="VIV62" s="754">
        <f t="shared" si="238"/>
        <v>0</v>
      </c>
      <c r="VIW62" s="754">
        <f t="shared" si="238"/>
        <v>0</v>
      </c>
      <c r="VIX62" s="754">
        <f t="shared" si="238"/>
        <v>0</v>
      </c>
      <c r="VIY62" s="754">
        <f t="shared" si="238"/>
        <v>0</v>
      </c>
      <c r="VIZ62" s="754">
        <f t="shared" si="238"/>
        <v>0</v>
      </c>
      <c r="VJA62" s="754">
        <f t="shared" si="238"/>
        <v>0</v>
      </c>
      <c r="VJB62" s="754">
        <f t="shared" si="238"/>
        <v>0</v>
      </c>
      <c r="VJC62" s="754">
        <f t="shared" si="238"/>
        <v>0</v>
      </c>
      <c r="VJD62" s="754">
        <f t="shared" si="238"/>
        <v>0</v>
      </c>
      <c r="VJE62" s="754">
        <f t="shared" si="238"/>
        <v>0</v>
      </c>
      <c r="VJF62" s="754">
        <f t="shared" si="238"/>
        <v>0</v>
      </c>
      <c r="VJG62" s="754">
        <f t="shared" si="238"/>
        <v>0</v>
      </c>
      <c r="VJH62" s="754">
        <f t="shared" si="238"/>
        <v>0</v>
      </c>
      <c r="VJI62" s="754">
        <f t="shared" si="238"/>
        <v>0</v>
      </c>
      <c r="VJJ62" s="754">
        <f t="shared" si="238"/>
        <v>0</v>
      </c>
      <c r="VJK62" s="754">
        <f t="shared" si="238"/>
        <v>0</v>
      </c>
      <c r="VJL62" s="754">
        <f t="shared" si="238"/>
        <v>0</v>
      </c>
      <c r="VJM62" s="754">
        <f t="shared" si="238"/>
        <v>0</v>
      </c>
      <c r="VJN62" s="754">
        <f t="shared" si="238"/>
        <v>0</v>
      </c>
      <c r="VJO62" s="754">
        <f t="shared" si="238"/>
        <v>0</v>
      </c>
      <c r="VJP62" s="754">
        <f t="shared" si="238"/>
        <v>0</v>
      </c>
      <c r="VJQ62" s="754">
        <f t="shared" si="238"/>
        <v>0</v>
      </c>
      <c r="VJR62" s="754">
        <f t="shared" si="238"/>
        <v>0</v>
      </c>
      <c r="VJS62" s="754">
        <f t="shared" si="238"/>
        <v>0</v>
      </c>
      <c r="VJT62" s="754">
        <f t="shared" si="238"/>
        <v>0</v>
      </c>
      <c r="VJU62" s="754">
        <f t="shared" si="238"/>
        <v>0</v>
      </c>
      <c r="VJV62" s="754">
        <f t="shared" si="238"/>
        <v>0</v>
      </c>
      <c r="VJW62" s="754">
        <f t="shared" si="238"/>
        <v>0</v>
      </c>
      <c r="VJX62" s="754">
        <f t="shared" si="238"/>
        <v>0</v>
      </c>
      <c r="VJY62" s="754">
        <f t="shared" si="238"/>
        <v>0</v>
      </c>
      <c r="VJZ62" s="754">
        <f t="shared" si="238"/>
        <v>0</v>
      </c>
      <c r="VKA62" s="754">
        <f t="shared" si="238"/>
        <v>0</v>
      </c>
      <c r="VKB62" s="754">
        <f t="shared" si="238"/>
        <v>0</v>
      </c>
      <c r="VKC62" s="754">
        <f t="shared" si="238"/>
        <v>0</v>
      </c>
      <c r="VKD62" s="754">
        <f t="shared" si="238"/>
        <v>0</v>
      </c>
      <c r="VKE62" s="754">
        <f t="shared" si="238"/>
        <v>0</v>
      </c>
      <c r="VKF62" s="754">
        <f t="shared" si="238"/>
        <v>0</v>
      </c>
      <c r="VKG62" s="754">
        <f t="shared" si="238"/>
        <v>0</v>
      </c>
      <c r="VKH62" s="754">
        <f t="shared" si="238"/>
        <v>0</v>
      </c>
      <c r="VKI62" s="754">
        <f t="shared" si="238"/>
        <v>0</v>
      </c>
      <c r="VKJ62" s="754">
        <f t="shared" si="238"/>
        <v>0</v>
      </c>
      <c r="VKK62" s="754">
        <f t="shared" si="238"/>
        <v>0</v>
      </c>
      <c r="VKL62" s="754">
        <f t="shared" si="238"/>
        <v>0</v>
      </c>
      <c r="VKM62" s="754">
        <f t="shared" si="238"/>
        <v>0</v>
      </c>
      <c r="VKN62" s="754">
        <f t="shared" si="238"/>
        <v>0</v>
      </c>
      <c r="VKO62" s="754">
        <f t="shared" si="238"/>
        <v>0</v>
      </c>
      <c r="VKP62" s="754">
        <f t="shared" si="238"/>
        <v>0</v>
      </c>
      <c r="VKQ62" s="754">
        <f t="shared" si="238"/>
        <v>0</v>
      </c>
      <c r="VKR62" s="754">
        <f t="shared" si="238"/>
        <v>0</v>
      </c>
      <c r="VKS62" s="754">
        <f t="shared" si="238"/>
        <v>0</v>
      </c>
      <c r="VKT62" s="754">
        <f t="shared" si="238"/>
        <v>0</v>
      </c>
      <c r="VKU62" s="754">
        <f t="shared" si="238"/>
        <v>0</v>
      </c>
      <c r="VKV62" s="754">
        <f t="shared" si="238"/>
        <v>0</v>
      </c>
      <c r="VKW62" s="754">
        <f t="shared" si="238"/>
        <v>0</v>
      </c>
      <c r="VKX62" s="754">
        <f t="shared" si="238"/>
        <v>0</v>
      </c>
      <c r="VKY62" s="754">
        <f t="shared" si="238"/>
        <v>0</v>
      </c>
      <c r="VKZ62" s="754">
        <f t="shared" si="238"/>
        <v>0</v>
      </c>
      <c r="VLA62" s="754">
        <f t="shared" si="238"/>
        <v>0</v>
      </c>
      <c r="VLB62" s="754">
        <f t="shared" si="238"/>
        <v>0</v>
      </c>
      <c r="VLC62" s="754">
        <f t="shared" si="238"/>
        <v>0</v>
      </c>
      <c r="VLD62" s="754">
        <f t="shared" ref="VLD62:VNO62" si="239">VLD60*$C$62</f>
        <v>0</v>
      </c>
      <c r="VLE62" s="754">
        <f t="shared" si="239"/>
        <v>0</v>
      </c>
      <c r="VLF62" s="754">
        <f t="shared" si="239"/>
        <v>0</v>
      </c>
      <c r="VLG62" s="754">
        <f t="shared" si="239"/>
        <v>0</v>
      </c>
      <c r="VLH62" s="754">
        <f t="shared" si="239"/>
        <v>0</v>
      </c>
      <c r="VLI62" s="754">
        <f t="shared" si="239"/>
        <v>0</v>
      </c>
      <c r="VLJ62" s="754">
        <f t="shared" si="239"/>
        <v>0</v>
      </c>
      <c r="VLK62" s="754">
        <f t="shared" si="239"/>
        <v>0</v>
      </c>
      <c r="VLL62" s="754">
        <f t="shared" si="239"/>
        <v>0</v>
      </c>
      <c r="VLM62" s="754">
        <f t="shared" si="239"/>
        <v>0</v>
      </c>
      <c r="VLN62" s="754">
        <f t="shared" si="239"/>
        <v>0</v>
      </c>
      <c r="VLO62" s="754">
        <f t="shared" si="239"/>
        <v>0</v>
      </c>
      <c r="VLP62" s="754">
        <f t="shared" si="239"/>
        <v>0</v>
      </c>
      <c r="VLQ62" s="754">
        <f t="shared" si="239"/>
        <v>0</v>
      </c>
      <c r="VLR62" s="754">
        <f t="shared" si="239"/>
        <v>0</v>
      </c>
      <c r="VLS62" s="754">
        <f t="shared" si="239"/>
        <v>0</v>
      </c>
      <c r="VLT62" s="754">
        <f t="shared" si="239"/>
        <v>0</v>
      </c>
      <c r="VLU62" s="754">
        <f t="shared" si="239"/>
        <v>0</v>
      </c>
      <c r="VLV62" s="754">
        <f t="shared" si="239"/>
        <v>0</v>
      </c>
      <c r="VLW62" s="754">
        <f t="shared" si="239"/>
        <v>0</v>
      </c>
      <c r="VLX62" s="754">
        <f t="shared" si="239"/>
        <v>0</v>
      </c>
      <c r="VLY62" s="754">
        <f t="shared" si="239"/>
        <v>0</v>
      </c>
      <c r="VLZ62" s="754">
        <f t="shared" si="239"/>
        <v>0</v>
      </c>
      <c r="VMA62" s="754">
        <f t="shared" si="239"/>
        <v>0</v>
      </c>
      <c r="VMB62" s="754">
        <f t="shared" si="239"/>
        <v>0</v>
      </c>
      <c r="VMC62" s="754">
        <f t="shared" si="239"/>
        <v>0</v>
      </c>
      <c r="VMD62" s="754">
        <f t="shared" si="239"/>
        <v>0</v>
      </c>
      <c r="VME62" s="754">
        <f t="shared" si="239"/>
        <v>0</v>
      </c>
      <c r="VMF62" s="754">
        <f t="shared" si="239"/>
        <v>0</v>
      </c>
      <c r="VMG62" s="754">
        <f t="shared" si="239"/>
        <v>0</v>
      </c>
      <c r="VMH62" s="754">
        <f t="shared" si="239"/>
        <v>0</v>
      </c>
      <c r="VMI62" s="754">
        <f t="shared" si="239"/>
        <v>0</v>
      </c>
      <c r="VMJ62" s="754">
        <f t="shared" si="239"/>
        <v>0</v>
      </c>
      <c r="VMK62" s="754">
        <f t="shared" si="239"/>
        <v>0</v>
      </c>
      <c r="VML62" s="754">
        <f t="shared" si="239"/>
        <v>0</v>
      </c>
      <c r="VMM62" s="754">
        <f t="shared" si="239"/>
        <v>0</v>
      </c>
      <c r="VMN62" s="754">
        <f t="shared" si="239"/>
        <v>0</v>
      </c>
      <c r="VMO62" s="754">
        <f t="shared" si="239"/>
        <v>0</v>
      </c>
      <c r="VMP62" s="754">
        <f t="shared" si="239"/>
        <v>0</v>
      </c>
      <c r="VMQ62" s="754">
        <f t="shared" si="239"/>
        <v>0</v>
      </c>
      <c r="VMR62" s="754">
        <f t="shared" si="239"/>
        <v>0</v>
      </c>
      <c r="VMS62" s="754">
        <f t="shared" si="239"/>
        <v>0</v>
      </c>
      <c r="VMT62" s="754">
        <f t="shared" si="239"/>
        <v>0</v>
      </c>
      <c r="VMU62" s="754">
        <f t="shared" si="239"/>
        <v>0</v>
      </c>
      <c r="VMV62" s="754">
        <f t="shared" si="239"/>
        <v>0</v>
      </c>
      <c r="VMW62" s="754">
        <f t="shared" si="239"/>
        <v>0</v>
      </c>
      <c r="VMX62" s="754">
        <f t="shared" si="239"/>
        <v>0</v>
      </c>
      <c r="VMY62" s="754">
        <f t="shared" si="239"/>
        <v>0</v>
      </c>
      <c r="VMZ62" s="754">
        <f t="shared" si="239"/>
        <v>0</v>
      </c>
      <c r="VNA62" s="754">
        <f t="shared" si="239"/>
        <v>0</v>
      </c>
      <c r="VNB62" s="754">
        <f t="shared" si="239"/>
        <v>0</v>
      </c>
      <c r="VNC62" s="754">
        <f t="shared" si="239"/>
        <v>0</v>
      </c>
      <c r="VND62" s="754">
        <f t="shared" si="239"/>
        <v>0</v>
      </c>
      <c r="VNE62" s="754">
        <f t="shared" si="239"/>
        <v>0</v>
      </c>
      <c r="VNF62" s="754">
        <f t="shared" si="239"/>
        <v>0</v>
      </c>
      <c r="VNG62" s="754">
        <f t="shared" si="239"/>
        <v>0</v>
      </c>
      <c r="VNH62" s="754">
        <f t="shared" si="239"/>
        <v>0</v>
      </c>
      <c r="VNI62" s="754">
        <f t="shared" si="239"/>
        <v>0</v>
      </c>
      <c r="VNJ62" s="754">
        <f t="shared" si="239"/>
        <v>0</v>
      </c>
      <c r="VNK62" s="754">
        <f t="shared" si="239"/>
        <v>0</v>
      </c>
      <c r="VNL62" s="754">
        <f t="shared" si="239"/>
        <v>0</v>
      </c>
      <c r="VNM62" s="754">
        <f t="shared" si="239"/>
        <v>0</v>
      </c>
      <c r="VNN62" s="754">
        <f t="shared" si="239"/>
        <v>0</v>
      </c>
      <c r="VNO62" s="754">
        <f t="shared" si="239"/>
        <v>0</v>
      </c>
      <c r="VNP62" s="754">
        <f t="shared" ref="VNP62:VQA62" si="240">VNP60*$C$62</f>
        <v>0</v>
      </c>
      <c r="VNQ62" s="754">
        <f t="shared" si="240"/>
        <v>0</v>
      </c>
      <c r="VNR62" s="754">
        <f t="shared" si="240"/>
        <v>0</v>
      </c>
      <c r="VNS62" s="754">
        <f t="shared" si="240"/>
        <v>0</v>
      </c>
      <c r="VNT62" s="754">
        <f t="shared" si="240"/>
        <v>0</v>
      </c>
      <c r="VNU62" s="754">
        <f t="shared" si="240"/>
        <v>0</v>
      </c>
      <c r="VNV62" s="754">
        <f t="shared" si="240"/>
        <v>0</v>
      </c>
      <c r="VNW62" s="754">
        <f t="shared" si="240"/>
        <v>0</v>
      </c>
      <c r="VNX62" s="754">
        <f t="shared" si="240"/>
        <v>0</v>
      </c>
      <c r="VNY62" s="754">
        <f t="shared" si="240"/>
        <v>0</v>
      </c>
      <c r="VNZ62" s="754">
        <f t="shared" si="240"/>
        <v>0</v>
      </c>
      <c r="VOA62" s="754">
        <f t="shared" si="240"/>
        <v>0</v>
      </c>
      <c r="VOB62" s="754">
        <f t="shared" si="240"/>
        <v>0</v>
      </c>
      <c r="VOC62" s="754">
        <f t="shared" si="240"/>
        <v>0</v>
      </c>
      <c r="VOD62" s="754">
        <f t="shared" si="240"/>
        <v>0</v>
      </c>
      <c r="VOE62" s="754">
        <f t="shared" si="240"/>
        <v>0</v>
      </c>
      <c r="VOF62" s="754">
        <f t="shared" si="240"/>
        <v>0</v>
      </c>
      <c r="VOG62" s="754">
        <f t="shared" si="240"/>
        <v>0</v>
      </c>
      <c r="VOH62" s="754">
        <f t="shared" si="240"/>
        <v>0</v>
      </c>
      <c r="VOI62" s="754">
        <f t="shared" si="240"/>
        <v>0</v>
      </c>
      <c r="VOJ62" s="754">
        <f t="shared" si="240"/>
        <v>0</v>
      </c>
      <c r="VOK62" s="754">
        <f t="shared" si="240"/>
        <v>0</v>
      </c>
      <c r="VOL62" s="754">
        <f t="shared" si="240"/>
        <v>0</v>
      </c>
      <c r="VOM62" s="754">
        <f t="shared" si="240"/>
        <v>0</v>
      </c>
      <c r="VON62" s="754">
        <f t="shared" si="240"/>
        <v>0</v>
      </c>
      <c r="VOO62" s="754">
        <f t="shared" si="240"/>
        <v>0</v>
      </c>
      <c r="VOP62" s="754">
        <f t="shared" si="240"/>
        <v>0</v>
      </c>
      <c r="VOQ62" s="754">
        <f t="shared" si="240"/>
        <v>0</v>
      </c>
      <c r="VOR62" s="754">
        <f t="shared" si="240"/>
        <v>0</v>
      </c>
      <c r="VOS62" s="754">
        <f t="shared" si="240"/>
        <v>0</v>
      </c>
      <c r="VOT62" s="754">
        <f t="shared" si="240"/>
        <v>0</v>
      </c>
      <c r="VOU62" s="754">
        <f t="shared" si="240"/>
        <v>0</v>
      </c>
      <c r="VOV62" s="754">
        <f t="shared" si="240"/>
        <v>0</v>
      </c>
      <c r="VOW62" s="754">
        <f t="shared" si="240"/>
        <v>0</v>
      </c>
      <c r="VOX62" s="754">
        <f t="shared" si="240"/>
        <v>0</v>
      </c>
      <c r="VOY62" s="754">
        <f t="shared" si="240"/>
        <v>0</v>
      </c>
      <c r="VOZ62" s="754">
        <f t="shared" si="240"/>
        <v>0</v>
      </c>
      <c r="VPA62" s="754">
        <f t="shared" si="240"/>
        <v>0</v>
      </c>
      <c r="VPB62" s="754">
        <f t="shared" si="240"/>
        <v>0</v>
      </c>
      <c r="VPC62" s="754">
        <f t="shared" si="240"/>
        <v>0</v>
      </c>
      <c r="VPD62" s="754">
        <f t="shared" si="240"/>
        <v>0</v>
      </c>
      <c r="VPE62" s="754">
        <f t="shared" si="240"/>
        <v>0</v>
      </c>
      <c r="VPF62" s="754">
        <f t="shared" si="240"/>
        <v>0</v>
      </c>
      <c r="VPG62" s="754">
        <f t="shared" si="240"/>
        <v>0</v>
      </c>
      <c r="VPH62" s="754">
        <f t="shared" si="240"/>
        <v>0</v>
      </c>
      <c r="VPI62" s="754">
        <f t="shared" si="240"/>
        <v>0</v>
      </c>
      <c r="VPJ62" s="754">
        <f t="shared" si="240"/>
        <v>0</v>
      </c>
      <c r="VPK62" s="754">
        <f t="shared" si="240"/>
        <v>0</v>
      </c>
      <c r="VPL62" s="754">
        <f t="shared" si="240"/>
        <v>0</v>
      </c>
      <c r="VPM62" s="754">
        <f t="shared" si="240"/>
        <v>0</v>
      </c>
      <c r="VPN62" s="754">
        <f t="shared" si="240"/>
        <v>0</v>
      </c>
      <c r="VPO62" s="754">
        <f t="shared" si="240"/>
        <v>0</v>
      </c>
      <c r="VPP62" s="754">
        <f t="shared" si="240"/>
        <v>0</v>
      </c>
      <c r="VPQ62" s="754">
        <f t="shared" si="240"/>
        <v>0</v>
      </c>
      <c r="VPR62" s="754">
        <f t="shared" si="240"/>
        <v>0</v>
      </c>
      <c r="VPS62" s="754">
        <f t="shared" si="240"/>
        <v>0</v>
      </c>
      <c r="VPT62" s="754">
        <f t="shared" si="240"/>
        <v>0</v>
      </c>
      <c r="VPU62" s="754">
        <f t="shared" si="240"/>
        <v>0</v>
      </c>
      <c r="VPV62" s="754">
        <f t="shared" si="240"/>
        <v>0</v>
      </c>
      <c r="VPW62" s="754">
        <f t="shared" si="240"/>
        <v>0</v>
      </c>
      <c r="VPX62" s="754">
        <f t="shared" si="240"/>
        <v>0</v>
      </c>
      <c r="VPY62" s="754">
        <f t="shared" si="240"/>
        <v>0</v>
      </c>
      <c r="VPZ62" s="754">
        <f t="shared" si="240"/>
        <v>0</v>
      </c>
      <c r="VQA62" s="754">
        <f t="shared" si="240"/>
        <v>0</v>
      </c>
      <c r="VQB62" s="754">
        <f t="shared" ref="VQB62:VSM62" si="241">VQB60*$C$62</f>
        <v>0</v>
      </c>
      <c r="VQC62" s="754">
        <f t="shared" si="241"/>
        <v>0</v>
      </c>
      <c r="VQD62" s="754">
        <f t="shared" si="241"/>
        <v>0</v>
      </c>
      <c r="VQE62" s="754">
        <f t="shared" si="241"/>
        <v>0</v>
      </c>
      <c r="VQF62" s="754">
        <f t="shared" si="241"/>
        <v>0</v>
      </c>
      <c r="VQG62" s="754">
        <f t="shared" si="241"/>
        <v>0</v>
      </c>
      <c r="VQH62" s="754">
        <f t="shared" si="241"/>
        <v>0</v>
      </c>
      <c r="VQI62" s="754">
        <f t="shared" si="241"/>
        <v>0</v>
      </c>
      <c r="VQJ62" s="754">
        <f t="shared" si="241"/>
        <v>0</v>
      </c>
      <c r="VQK62" s="754">
        <f t="shared" si="241"/>
        <v>0</v>
      </c>
      <c r="VQL62" s="754">
        <f t="shared" si="241"/>
        <v>0</v>
      </c>
      <c r="VQM62" s="754">
        <f t="shared" si="241"/>
        <v>0</v>
      </c>
      <c r="VQN62" s="754">
        <f t="shared" si="241"/>
        <v>0</v>
      </c>
      <c r="VQO62" s="754">
        <f t="shared" si="241"/>
        <v>0</v>
      </c>
      <c r="VQP62" s="754">
        <f t="shared" si="241"/>
        <v>0</v>
      </c>
      <c r="VQQ62" s="754">
        <f t="shared" si="241"/>
        <v>0</v>
      </c>
      <c r="VQR62" s="754">
        <f t="shared" si="241"/>
        <v>0</v>
      </c>
      <c r="VQS62" s="754">
        <f t="shared" si="241"/>
        <v>0</v>
      </c>
      <c r="VQT62" s="754">
        <f t="shared" si="241"/>
        <v>0</v>
      </c>
      <c r="VQU62" s="754">
        <f t="shared" si="241"/>
        <v>0</v>
      </c>
      <c r="VQV62" s="754">
        <f t="shared" si="241"/>
        <v>0</v>
      </c>
      <c r="VQW62" s="754">
        <f t="shared" si="241"/>
        <v>0</v>
      </c>
      <c r="VQX62" s="754">
        <f t="shared" si="241"/>
        <v>0</v>
      </c>
      <c r="VQY62" s="754">
        <f t="shared" si="241"/>
        <v>0</v>
      </c>
      <c r="VQZ62" s="754">
        <f t="shared" si="241"/>
        <v>0</v>
      </c>
      <c r="VRA62" s="754">
        <f t="shared" si="241"/>
        <v>0</v>
      </c>
      <c r="VRB62" s="754">
        <f t="shared" si="241"/>
        <v>0</v>
      </c>
      <c r="VRC62" s="754">
        <f t="shared" si="241"/>
        <v>0</v>
      </c>
      <c r="VRD62" s="754">
        <f t="shared" si="241"/>
        <v>0</v>
      </c>
      <c r="VRE62" s="754">
        <f t="shared" si="241"/>
        <v>0</v>
      </c>
      <c r="VRF62" s="754">
        <f t="shared" si="241"/>
        <v>0</v>
      </c>
      <c r="VRG62" s="754">
        <f t="shared" si="241"/>
        <v>0</v>
      </c>
      <c r="VRH62" s="754">
        <f t="shared" si="241"/>
        <v>0</v>
      </c>
      <c r="VRI62" s="754">
        <f t="shared" si="241"/>
        <v>0</v>
      </c>
      <c r="VRJ62" s="754">
        <f t="shared" si="241"/>
        <v>0</v>
      </c>
      <c r="VRK62" s="754">
        <f t="shared" si="241"/>
        <v>0</v>
      </c>
      <c r="VRL62" s="754">
        <f t="shared" si="241"/>
        <v>0</v>
      </c>
      <c r="VRM62" s="754">
        <f t="shared" si="241"/>
        <v>0</v>
      </c>
      <c r="VRN62" s="754">
        <f t="shared" si="241"/>
        <v>0</v>
      </c>
      <c r="VRO62" s="754">
        <f t="shared" si="241"/>
        <v>0</v>
      </c>
      <c r="VRP62" s="754">
        <f t="shared" si="241"/>
        <v>0</v>
      </c>
      <c r="VRQ62" s="754">
        <f t="shared" si="241"/>
        <v>0</v>
      </c>
      <c r="VRR62" s="754">
        <f t="shared" si="241"/>
        <v>0</v>
      </c>
      <c r="VRS62" s="754">
        <f t="shared" si="241"/>
        <v>0</v>
      </c>
      <c r="VRT62" s="754">
        <f t="shared" si="241"/>
        <v>0</v>
      </c>
      <c r="VRU62" s="754">
        <f t="shared" si="241"/>
        <v>0</v>
      </c>
      <c r="VRV62" s="754">
        <f t="shared" si="241"/>
        <v>0</v>
      </c>
      <c r="VRW62" s="754">
        <f t="shared" si="241"/>
        <v>0</v>
      </c>
      <c r="VRX62" s="754">
        <f t="shared" si="241"/>
        <v>0</v>
      </c>
      <c r="VRY62" s="754">
        <f t="shared" si="241"/>
        <v>0</v>
      </c>
      <c r="VRZ62" s="754">
        <f t="shared" si="241"/>
        <v>0</v>
      </c>
      <c r="VSA62" s="754">
        <f t="shared" si="241"/>
        <v>0</v>
      </c>
      <c r="VSB62" s="754">
        <f t="shared" si="241"/>
        <v>0</v>
      </c>
      <c r="VSC62" s="754">
        <f t="shared" si="241"/>
        <v>0</v>
      </c>
      <c r="VSD62" s="754">
        <f t="shared" si="241"/>
        <v>0</v>
      </c>
      <c r="VSE62" s="754">
        <f t="shared" si="241"/>
        <v>0</v>
      </c>
      <c r="VSF62" s="754">
        <f t="shared" si="241"/>
        <v>0</v>
      </c>
      <c r="VSG62" s="754">
        <f t="shared" si="241"/>
        <v>0</v>
      </c>
      <c r="VSH62" s="754">
        <f t="shared" si="241"/>
        <v>0</v>
      </c>
      <c r="VSI62" s="754">
        <f t="shared" si="241"/>
        <v>0</v>
      </c>
      <c r="VSJ62" s="754">
        <f t="shared" si="241"/>
        <v>0</v>
      </c>
      <c r="VSK62" s="754">
        <f t="shared" si="241"/>
        <v>0</v>
      </c>
      <c r="VSL62" s="754">
        <f t="shared" si="241"/>
        <v>0</v>
      </c>
      <c r="VSM62" s="754">
        <f t="shared" si="241"/>
        <v>0</v>
      </c>
      <c r="VSN62" s="754">
        <f t="shared" ref="VSN62:VUY62" si="242">VSN60*$C$62</f>
        <v>0</v>
      </c>
      <c r="VSO62" s="754">
        <f t="shared" si="242"/>
        <v>0</v>
      </c>
      <c r="VSP62" s="754">
        <f t="shared" si="242"/>
        <v>0</v>
      </c>
      <c r="VSQ62" s="754">
        <f t="shared" si="242"/>
        <v>0</v>
      </c>
      <c r="VSR62" s="754">
        <f t="shared" si="242"/>
        <v>0</v>
      </c>
      <c r="VSS62" s="754">
        <f t="shared" si="242"/>
        <v>0</v>
      </c>
      <c r="VST62" s="754">
        <f t="shared" si="242"/>
        <v>0</v>
      </c>
      <c r="VSU62" s="754">
        <f t="shared" si="242"/>
        <v>0</v>
      </c>
      <c r="VSV62" s="754">
        <f t="shared" si="242"/>
        <v>0</v>
      </c>
      <c r="VSW62" s="754">
        <f t="shared" si="242"/>
        <v>0</v>
      </c>
      <c r="VSX62" s="754">
        <f t="shared" si="242"/>
        <v>0</v>
      </c>
      <c r="VSY62" s="754">
        <f t="shared" si="242"/>
        <v>0</v>
      </c>
      <c r="VSZ62" s="754">
        <f t="shared" si="242"/>
        <v>0</v>
      </c>
      <c r="VTA62" s="754">
        <f t="shared" si="242"/>
        <v>0</v>
      </c>
      <c r="VTB62" s="754">
        <f t="shared" si="242"/>
        <v>0</v>
      </c>
      <c r="VTC62" s="754">
        <f t="shared" si="242"/>
        <v>0</v>
      </c>
      <c r="VTD62" s="754">
        <f t="shared" si="242"/>
        <v>0</v>
      </c>
      <c r="VTE62" s="754">
        <f t="shared" si="242"/>
        <v>0</v>
      </c>
      <c r="VTF62" s="754">
        <f t="shared" si="242"/>
        <v>0</v>
      </c>
      <c r="VTG62" s="754">
        <f t="shared" si="242"/>
        <v>0</v>
      </c>
      <c r="VTH62" s="754">
        <f t="shared" si="242"/>
        <v>0</v>
      </c>
      <c r="VTI62" s="754">
        <f t="shared" si="242"/>
        <v>0</v>
      </c>
      <c r="VTJ62" s="754">
        <f t="shared" si="242"/>
        <v>0</v>
      </c>
      <c r="VTK62" s="754">
        <f t="shared" si="242"/>
        <v>0</v>
      </c>
      <c r="VTL62" s="754">
        <f t="shared" si="242"/>
        <v>0</v>
      </c>
      <c r="VTM62" s="754">
        <f t="shared" si="242"/>
        <v>0</v>
      </c>
      <c r="VTN62" s="754">
        <f t="shared" si="242"/>
        <v>0</v>
      </c>
      <c r="VTO62" s="754">
        <f t="shared" si="242"/>
        <v>0</v>
      </c>
      <c r="VTP62" s="754">
        <f t="shared" si="242"/>
        <v>0</v>
      </c>
      <c r="VTQ62" s="754">
        <f t="shared" si="242"/>
        <v>0</v>
      </c>
      <c r="VTR62" s="754">
        <f t="shared" si="242"/>
        <v>0</v>
      </c>
      <c r="VTS62" s="754">
        <f t="shared" si="242"/>
        <v>0</v>
      </c>
      <c r="VTT62" s="754">
        <f t="shared" si="242"/>
        <v>0</v>
      </c>
      <c r="VTU62" s="754">
        <f t="shared" si="242"/>
        <v>0</v>
      </c>
      <c r="VTV62" s="754">
        <f t="shared" si="242"/>
        <v>0</v>
      </c>
      <c r="VTW62" s="754">
        <f t="shared" si="242"/>
        <v>0</v>
      </c>
      <c r="VTX62" s="754">
        <f t="shared" si="242"/>
        <v>0</v>
      </c>
      <c r="VTY62" s="754">
        <f t="shared" si="242"/>
        <v>0</v>
      </c>
      <c r="VTZ62" s="754">
        <f t="shared" si="242"/>
        <v>0</v>
      </c>
      <c r="VUA62" s="754">
        <f t="shared" si="242"/>
        <v>0</v>
      </c>
      <c r="VUB62" s="754">
        <f t="shared" si="242"/>
        <v>0</v>
      </c>
      <c r="VUC62" s="754">
        <f t="shared" si="242"/>
        <v>0</v>
      </c>
      <c r="VUD62" s="754">
        <f t="shared" si="242"/>
        <v>0</v>
      </c>
      <c r="VUE62" s="754">
        <f t="shared" si="242"/>
        <v>0</v>
      </c>
      <c r="VUF62" s="754">
        <f t="shared" si="242"/>
        <v>0</v>
      </c>
      <c r="VUG62" s="754">
        <f t="shared" si="242"/>
        <v>0</v>
      </c>
      <c r="VUH62" s="754">
        <f t="shared" si="242"/>
        <v>0</v>
      </c>
      <c r="VUI62" s="754">
        <f t="shared" si="242"/>
        <v>0</v>
      </c>
      <c r="VUJ62" s="754">
        <f t="shared" si="242"/>
        <v>0</v>
      </c>
      <c r="VUK62" s="754">
        <f t="shared" si="242"/>
        <v>0</v>
      </c>
      <c r="VUL62" s="754">
        <f t="shared" si="242"/>
        <v>0</v>
      </c>
      <c r="VUM62" s="754">
        <f t="shared" si="242"/>
        <v>0</v>
      </c>
      <c r="VUN62" s="754">
        <f t="shared" si="242"/>
        <v>0</v>
      </c>
      <c r="VUO62" s="754">
        <f t="shared" si="242"/>
        <v>0</v>
      </c>
      <c r="VUP62" s="754">
        <f t="shared" si="242"/>
        <v>0</v>
      </c>
      <c r="VUQ62" s="754">
        <f t="shared" si="242"/>
        <v>0</v>
      </c>
      <c r="VUR62" s="754">
        <f t="shared" si="242"/>
        <v>0</v>
      </c>
      <c r="VUS62" s="754">
        <f t="shared" si="242"/>
        <v>0</v>
      </c>
      <c r="VUT62" s="754">
        <f t="shared" si="242"/>
        <v>0</v>
      </c>
      <c r="VUU62" s="754">
        <f t="shared" si="242"/>
        <v>0</v>
      </c>
      <c r="VUV62" s="754">
        <f t="shared" si="242"/>
        <v>0</v>
      </c>
      <c r="VUW62" s="754">
        <f t="shared" si="242"/>
        <v>0</v>
      </c>
      <c r="VUX62" s="754">
        <f t="shared" si="242"/>
        <v>0</v>
      </c>
      <c r="VUY62" s="754">
        <f t="shared" si="242"/>
        <v>0</v>
      </c>
      <c r="VUZ62" s="754">
        <f t="shared" ref="VUZ62:VXK62" si="243">VUZ60*$C$62</f>
        <v>0</v>
      </c>
      <c r="VVA62" s="754">
        <f t="shared" si="243"/>
        <v>0</v>
      </c>
      <c r="VVB62" s="754">
        <f t="shared" si="243"/>
        <v>0</v>
      </c>
      <c r="VVC62" s="754">
        <f t="shared" si="243"/>
        <v>0</v>
      </c>
      <c r="VVD62" s="754">
        <f t="shared" si="243"/>
        <v>0</v>
      </c>
      <c r="VVE62" s="754">
        <f t="shared" si="243"/>
        <v>0</v>
      </c>
      <c r="VVF62" s="754">
        <f t="shared" si="243"/>
        <v>0</v>
      </c>
      <c r="VVG62" s="754">
        <f t="shared" si="243"/>
        <v>0</v>
      </c>
      <c r="VVH62" s="754">
        <f t="shared" si="243"/>
        <v>0</v>
      </c>
      <c r="VVI62" s="754">
        <f t="shared" si="243"/>
        <v>0</v>
      </c>
      <c r="VVJ62" s="754">
        <f t="shared" si="243"/>
        <v>0</v>
      </c>
      <c r="VVK62" s="754">
        <f t="shared" si="243"/>
        <v>0</v>
      </c>
      <c r="VVL62" s="754">
        <f t="shared" si="243"/>
        <v>0</v>
      </c>
      <c r="VVM62" s="754">
        <f t="shared" si="243"/>
        <v>0</v>
      </c>
      <c r="VVN62" s="754">
        <f t="shared" si="243"/>
        <v>0</v>
      </c>
      <c r="VVO62" s="754">
        <f t="shared" si="243"/>
        <v>0</v>
      </c>
      <c r="VVP62" s="754">
        <f t="shared" si="243"/>
        <v>0</v>
      </c>
      <c r="VVQ62" s="754">
        <f t="shared" si="243"/>
        <v>0</v>
      </c>
      <c r="VVR62" s="754">
        <f t="shared" si="243"/>
        <v>0</v>
      </c>
      <c r="VVS62" s="754">
        <f t="shared" si="243"/>
        <v>0</v>
      </c>
      <c r="VVT62" s="754">
        <f t="shared" si="243"/>
        <v>0</v>
      </c>
      <c r="VVU62" s="754">
        <f t="shared" si="243"/>
        <v>0</v>
      </c>
      <c r="VVV62" s="754">
        <f t="shared" si="243"/>
        <v>0</v>
      </c>
      <c r="VVW62" s="754">
        <f t="shared" si="243"/>
        <v>0</v>
      </c>
      <c r="VVX62" s="754">
        <f t="shared" si="243"/>
        <v>0</v>
      </c>
      <c r="VVY62" s="754">
        <f t="shared" si="243"/>
        <v>0</v>
      </c>
      <c r="VVZ62" s="754">
        <f t="shared" si="243"/>
        <v>0</v>
      </c>
      <c r="VWA62" s="754">
        <f t="shared" si="243"/>
        <v>0</v>
      </c>
      <c r="VWB62" s="754">
        <f t="shared" si="243"/>
        <v>0</v>
      </c>
      <c r="VWC62" s="754">
        <f t="shared" si="243"/>
        <v>0</v>
      </c>
      <c r="VWD62" s="754">
        <f t="shared" si="243"/>
        <v>0</v>
      </c>
      <c r="VWE62" s="754">
        <f t="shared" si="243"/>
        <v>0</v>
      </c>
      <c r="VWF62" s="754">
        <f t="shared" si="243"/>
        <v>0</v>
      </c>
      <c r="VWG62" s="754">
        <f t="shared" si="243"/>
        <v>0</v>
      </c>
      <c r="VWH62" s="754">
        <f t="shared" si="243"/>
        <v>0</v>
      </c>
      <c r="VWI62" s="754">
        <f t="shared" si="243"/>
        <v>0</v>
      </c>
      <c r="VWJ62" s="754">
        <f t="shared" si="243"/>
        <v>0</v>
      </c>
      <c r="VWK62" s="754">
        <f t="shared" si="243"/>
        <v>0</v>
      </c>
      <c r="VWL62" s="754">
        <f t="shared" si="243"/>
        <v>0</v>
      </c>
      <c r="VWM62" s="754">
        <f t="shared" si="243"/>
        <v>0</v>
      </c>
      <c r="VWN62" s="754">
        <f t="shared" si="243"/>
        <v>0</v>
      </c>
      <c r="VWO62" s="754">
        <f t="shared" si="243"/>
        <v>0</v>
      </c>
      <c r="VWP62" s="754">
        <f t="shared" si="243"/>
        <v>0</v>
      </c>
      <c r="VWQ62" s="754">
        <f t="shared" si="243"/>
        <v>0</v>
      </c>
      <c r="VWR62" s="754">
        <f t="shared" si="243"/>
        <v>0</v>
      </c>
      <c r="VWS62" s="754">
        <f t="shared" si="243"/>
        <v>0</v>
      </c>
      <c r="VWT62" s="754">
        <f t="shared" si="243"/>
        <v>0</v>
      </c>
      <c r="VWU62" s="754">
        <f t="shared" si="243"/>
        <v>0</v>
      </c>
      <c r="VWV62" s="754">
        <f t="shared" si="243"/>
        <v>0</v>
      </c>
      <c r="VWW62" s="754">
        <f t="shared" si="243"/>
        <v>0</v>
      </c>
      <c r="VWX62" s="754">
        <f t="shared" si="243"/>
        <v>0</v>
      </c>
      <c r="VWY62" s="754">
        <f t="shared" si="243"/>
        <v>0</v>
      </c>
      <c r="VWZ62" s="754">
        <f t="shared" si="243"/>
        <v>0</v>
      </c>
      <c r="VXA62" s="754">
        <f t="shared" si="243"/>
        <v>0</v>
      </c>
      <c r="VXB62" s="754">
        <f t="shared" si="243"/>
        <v>0</v>
      </c>
      <c r="VXC62" s="754">
        <f t="shared" si="243"/>
        <v>0</v>
      </c>
      <c r="VXD62" s="754">
        <f t="shared" si="243"/>
        <v>0</v>
      </c>
      <c r="VXE62" s="754">
        <f t="shared" si="243"/>
        <v>0</v>
      </c>
      <c r="VXF62" s="754">
        <f t="shared" si="243"/>
        <v>0</v>
      </c>
      <c r="VXG62" s="754">
        <f t="shared" si="243"/>
        <v>0</v>
      </c>
      <c r="VXH62" s="754">
        <f t="shared" si="243"/>
        <v>0</v>
      </c>
      <c r="VXI62" s="754">
        <f t="shared" si="243"/>
        <v>0</v>
      </c>
      <c r="VXJ62" s="754">
        <f t="shared" si="243"/>
        <v>0</v>
      </c>
      <c r="VXK62" s="754">
        <f t="shared" si="243"/>
        <v>0</v>
      </c>
      <c r="VXL62" s="754">
        <f t="shared" ref="VXL62:VZW62" si="244">VXL60*$C$62</f>
        <v>0</v>
      </c>
      <c r="VXM62" s="754">
        <f t="shared" si="244"/>
        <v>0</v>
      </c>
      <c r="VXN62" s="754">
        <f t="shared" si="244"/>
        <v>0</v>
      </c>
      <c r="VXO62" s="754">
        <f t="shared" si="244"/>
        <v>0</v>
      </c>
      <c r="VXP62" s="754">
        <f t="shared" si="244"/>
        <v>0</v>
      </c>
      <c r="VXQ62" s="754">
        <f t="shared" si="244"/>
        <v>0</v>
      </c>
      <c r="VXR62" s="754">
        <f t="shared" si="244"/>
        <v>0</v>
      </c>
      <c r="VXS62" s="754">
        <f t="shared" si="244"/>
        <v>0</v>
      </c>
      <c r="VXT62" s="754">
        <f t="shared" si="244"/>
        <v>0</v>
      </c>
      <c r="VXU62" s="754">
        <f t="shared" si="244"/>
        <v>0</v>
      </c>
      <c r="VXV62" s="754">
        <f t="shared" si="244"/>
        <v>0</v>
      </c>
      <c r="VXW62" s="754">
        <f t="shared" si="244"/>
        <v>0</v>
      </c>
      <c r="VXX62" s="754">
        <f t="shared" si="244"/>
        <v>0</v>
      </c>
      <c r="VXY62" s="754">
        <f t="shared" si="244"/>
        <v>0</v>
      </c>
      <c r="VXZ62" s="754">
        <f t="shared" si="244"/>
        <v>0</v>
      </c>
      <c r="VYA62" s="754">
        <f t="shared" si="244"/>
        <v>0</v>
      </c>
      <c r="VYB62" s="754">
        <f t="shared" si="244"/>
        <v>0</v>
      </c>
      <c r="VYC62" s="754">
        <f t="shared" si="244"/>
        <v>0</v>
      </c>
      <c r="VYD62" s="754">
        <f t="shared" si="244"/>
        <v>0</v>
      </c>
      <c r="VYE62" s="754">
        <f t="shared" si="244"/>
        <v>0</v>
      </c>
      <c r="VYF62" s="754">
        <f t="shared" si="244"/>
        <v>0</v>
      </c>
      <c r="VYG62" s="754">
        <f t="shared" si="244"/>
        <v>0</v>
      </c>
      <c r="VYH62" s="754">
        <f t="shared" si="244"/>
        <v>0</v>
      </c>
      <c r="VYI62" s="754">
        <f t="shared" si="244"/>
        <v>0</v>
      </c>
      <c r="VYJ62" s="754">
        <f t="shared" si="244"/>
        <v>0</v>
      </c>
      <c r="VYK62" s="754">
        <f t="shared" si="244"/>
        <v>0</v>
      </c>
      <c r="VYL62" s="754">
        <f t="shared" si="244"/>
        <v>0</v>
      </c>
      <c r="VYM62" s="754">
        <f t="shared" si="244"/>
        <v>0</v>
      </c>
      <c r="VYN62" s="754">
        <f t="shared" si="244"/>
        <v>0</v>
      </c>
      <c r="VYO62" s="754">
        <f t="shared" si="244"/>
        <v>0</v>
      </c>
      <c r="VYP62" s="754">
        <f t="shared" si="244"/>
        <v>0</v>
      </c>
      <c r="VYQ62" s="754">
        <f t="shared" si="244"/>
        <v>0</v>
      </c>
      <c r="VYR62" s="754">
        <f t="shared" si="244"/>
        <v>0</v>
      </c>
      <c r="VYS62" s="754">
        <f t="shared" si="244"/>
        <v>0</v>
      </c>
      <c r="VYT62" s="754">
        <f t="shared" si="244"/>
        <v>0</v>
      </c>
      <c r="VYU62" s="754">
        <f t="shared" si="244"/>
        <v>0</v>
      </c>
      <c r="VYV62" s="754">
        <f t="shared" si="244"/>
        <v>0</v>
      </c>
      <c r="VYW62" s="754">
        <f t="shared" si="244"/>
        <v>0</v>
      </c>
      <c r="VYX62" s="754">
        <f t="shared" si="244"/>
        <v>0</v>
      </c>
      <c r="VYY62" s="754">
        <f t="shared" si="244"/>
        <v>0</v>
      </c>
      <c r="VYZ62" s="754">
        <f t="shared" si="244"/>
        <v>0</v>
      </c>
      <c r="VZA62" s="754">
        <f t="shared" si="244"/>
        <v>0</v>
      </c>
      <c r="VZB62" s="754">
        <f t="shared" si="244"/>
        <v>0</v>
      </c>
      <c r="VZC62" s="754">
        <f t="shared" si="244"/>
        <v>0</v>
      </c>
      <c r="VZD62" s="754">
        <f t="shared" si="244"/>
        <v>0</v>
      </c>
      <c r="VZE62" s="754">
        <f t="shared" si="244"/>
        <v>0</v>
      </c>
      <c r="VZF62" s="754">
        <f t="shared" si="244"/>
        <v>0</v>
      </c>
      <c r="VZG62" s="754">
        <f t="shared" si="244"/>
        <v>0</v>
      </c>
      <c r="VZH62" s="754">
        <f t="shared" si="244"/>
        <v>0</v>
      </c>
      <c r="VZI62" s="754">
        <f t="shared" si="244"/>
        <v>0</v>
      </c>
      <c r="VZJ62" s="754">
        <f t="shared" si="244"/>
        <v>0</v>
      </c>
      <c r="VZK62" s="754">
        <f t="shared" si="244"/>
        <v>0</v>
      </c>
      <c r="VZL62" s="754">
        <f t="shared" si="244"/>
        <v>0</v>
      </c>
      <c r="VZM62" s="754">
        <f t="shared" si="244"/>
        <v>0</v>
      </c>
      <c r="VZN62" s="754">
        <f t="shared" si="244"/>
        <v>0</v>
      </c>
      <c r="VZO62" s="754">
        <f t="shared" si="244"/>
        <v>0</v>
      </c>
      <c r="VZP62" s="754">
        <f t="shared" si="244"/>
        <v>0</v>
      </c>
      <c r="VZQ62" s="754">
        <f t="shared" si="244"/>
        <v>0</v>
      </c>
      <c r="VZR62" s="754">
        <f t="shared" si="244"/>
        <v>0</v>
      </c>
      <c r="VZS62" s="754">
        <f t="shared" si="244"/>
        <v>0</v>
      </c>
      <c r="VZT62" s="754">
        <f t="shared" si="244"/>
        <v>0</v>
      </c>
      <c r="VZU62" s="754">
        <f t="shared" si="244"/>
        <v>0</v>
      </c>
      <c r="VZV62" s="754">
        <f t="shared" si="244"/>
        <v>0</v>
      </c>
      <c r="VZW62" s="754">
        <f t="shared" si="244"/>
        <v>0</v>
      </c>
      <c r="VZX62" s="754">
        <f t="shared" ref="VZX62:WCI62" si="245">VZX60*$C$62</f>
        <v>0</v>
      </c>
      <c r="VZY62" s="754">
        <f t="shared" si="245"/>
        <v>0</v>
      </c>
      <c r="VZZ62" s="754">
        <f t="shared" si="245"/>
        <v>0</v>
      </c>
      <c r="WAA62" s="754">
        <f t="shared" si="245"/>
        <v>0</v>
      </c>
      <c r="WAB62" s="754">
        <f t="shared" si="245"/>
        <v>0</v>
      </c>
      <c r="WAC62" s="754">
        <f t="shared" si="245"/>
        <v>0</v>
      </c>
      <c r="WAD62" s="754">
        <f t="shared" si="245"/>
        <v>0</v>
      </c>
      <c r="WAE62" s="754">
        <f t="shared" si="245"/>
        <v>0</v>
      </c>
      <c r="WAF62" s="754">
        <f t="shared" si="245"/>
        <v>0</v>
      </c>
      <c r="WAG62" s="754">
        <f t="shared" si="245"/>
        <v>0</v>
      </c>
      <c r="WAH62" s="754">
        <f t="shared" si="245"/>
        <v>0</v>
      </c>
      <c r="WAI62" s="754">
        <f t="shared" si="245"/>
        <v>0</v>
      </c>
      <c r="WAJ62" s="754">
        <f t="shared" si="245"/>
        <v>0</v>
      </c>
      <c r="WAK62" s="754">
        <f t="shared" si="245"/>
        <v>0</v>
      </c>
      <c r="WAL62" s="754">
        <f t="shared" si="245"/>
        <v>0</v>
      </c>
      <c r="WAM62" s="754">
        <f t="shared" si="245"/>
        <v>0</v>
      </c>
      <c r="WAN62" s="754">
        <f t="shared" si="245"/>
        <v>0</v>
      </c>
      <c r="WAO62" s="754">
        <f t="shared" si="245"/>
        <v>0</v>
      </c>
      <c r="WAP62" s="754">
        <f t="shared" si="245"/>
        <v>0</v>
      </c>
      <c r="WAQ62" s="754">
        <f t="shared" si="245"/>
        <v>0</v>
      </c>
      <c r="WAR62" s="754">
        <f t="shared" si="245"/>
        <v>0</v>
      </c>
      <c r="WAS62" s="754">
        <f t="shared" si="245"/>
        <v>0</v>
      </c>
      <c r="WAT62" s="754">
        <f t="shared" si="245"/>
        <v>0</v>
      </c>
      <c r="WAU62" s="754">
        <f t="shared" si="245"/>
        <v>0</v>
      </c>
      <c r="WAV62" s="754">
        <f t="shared" si="245"/>
        <v>0</v>
      </c>
      <c r="WAW62" s="754">
        <f t="shared" si="245"/>
        <v>0</v>
      </c>
      <c r="WAX62" s="754">
        <f t="shared" si="245"/>
        <v>0</v>
      </c>
      <c r="WAY62" s="754">
        <f t="shared" si="245"/>
        <v>0</v>
      </c>
      <c r="WAZ62" s="754">
        <f t="shared" si="245"/>
        <v>0</v>
      </c>
      <c r="WBA62" s="754">
        <f t="shared" si="245"/>
        <v>0</v>
      </c>
      <c r="WBB62" s="754">
        <f t="shared" si="245"/>
        <v>0</v>
      </c>
      <c r="WBC62" s="754">
        <f t="shared" si="245"/>
        <v>0</v>
      </c>
      <c r="WBD62" s="754">
        <f t="shared" si="245"/>
        <v>0</v>
      </c>
      <c r="WBE62" s="754">
        <f t="shared" si="245"/>
        <v>0</v>
      </c>
      <c r="WBF62" s="754">
        <f t="shared" si="245"/>
        <v>0</v>
      </c>
      <c r="WBG62" s="754">
        <f t="shared" si="245"/>
        <v>0</v>
      </c>
      <c r="WBH62" s="754">
        <f t="shared" si="245"/>
        <v>0</v>
      </c>
      <c r="WBI62" s="754">
        <f t="shared" si="245"/>
        <v>0</v>
      </c>
      <c r="WBJ62" s="754">
        <f t="shared" si="245"/>
        <v>0</v>
      </c>
      <c r="WBK62" s="754">
        <f t="shared" si="245"/>
        <v>0</v>
      </c>
      <c r="WBL62" s="754">
        <f t="shared" si="245"/>
        <v>0</v>
      </c>
      <c r="WBM62" s="754">
        <f t="shared" si="245"/>
        <v>0</v>
      </c>
      <c r="WBN62" s="754">
        <f t="shared" si="245"/>
        <v>0</v>
      </c>
      <c r="WBO62" s="754">
        <f t="shared" si="245"/>
        <v>0</v>
      </c>
      <c r="WBP62" s="754">
        <f t="shared" si="245"/>
        <v>0</v>
      </c>
      <c r="WBQ62" s="754">
        <f t="shared" si="245"/>
        <v>0</v>
      </c>
      <c r="WBR62" s="754">
        <f t="shared" si="245"/>
        <v>0</v>
      </c>
      <c r="WBS62" s="754">
        <f t="shared" si="245"/>
        <v>0</v>
      </c>
      <c r="WBT62" s="754">
        <f t="shared" si="245"/>
        <v>0</v>
      </c>
      <c r="WBU62" s="754">
        <f t="shared" si="245"/>
        <v>0</v>
      </c>
      <c r="WBV62" s="754">
        <f t="shared" si="245"/>
        <v>0</v>
      </c>
      <c r="WBW62" s="754">
        <f t="shared" si="245"/>
        <v>0</v>
      </c>
      <c r="WBX62" s="754">
        <f t="shared" si="245"/>
        <v>0</v>
      </c>
      <c r="WBY62" s="754">
        <f t="shared" si="245"/>
        <v>0</v>
      </c>
      <c r="WBZ62" s="754">
        <f t="shared" si="245"/>
        <v>0</v>
      </c>
      <c r="WCA62" s="754">
        <f t="shared" si="245"/>
        <v>0</v>
      </c>
      <c r="WCB62" s="754">
        <f t="shared" si="245"/>
        <v>0</v>
      </c>
      <c r="WCC62" s="754">
        <f t="shared" si="245"/>
        <v>0</v>
      </c>
      <c r="WCD62" s="754">
        <f t="shared" si="245"/>
        <v>0</v>
      </c>
      <c r="WCE62" s="754">
        <f t="shared" si="245"/>
        <v>0</v>
      </c>
      <c r="WCF62" s="754">
        <f t="shared" si="245"/>
        <v>0</v>
      </c>
      <c r="WCG62" s="754">
        <f t="shared" si="245"/>
        <v>0</v>
      </c>
      <c r="WCH62" s="754">
        <f t="shared" si="245"/>
        <v>0</v>
      </c>
      <c r="WCI62" s="754">
        <f t="shared" si="245"/>
        <v>0</v>
      </c>
      <c r="WCJ62" s="754">
        <f t="shared" ref="WCJ62:WEU62" si="246">WCJ60*$C$62</f>
        <v>0</v>
      </c>
      <c r="WCK62" s="754">
        <f t="shared" si="246"/>
        <v>0</v>
      </c>
      <c r="WCL62" s="754">
        <f t="shared" si="246"/>
        <v>0</v>
      </c>
      <c r="WCM62" s="754">
        <f t="shared" si="246"/>
        <v>0</v>
      </c>
      <c r="WCN62" s="754">
        <f t="shared" si="246"/>
        <v>0</v>
      </c>
      <c r="WCO62" s="754">
        <f t="shared" si="246"/>
        <v>0</v>
      </c>
      <c r="WCP62" s="754">
        <f t="shared" si="246"/>
        <v>0</v>
      </c>
      <c r="WCQ62" s="754">
        <f t="shared" si="246"/>
        <v>0</v>
      </c>
      <c r="WCR62" s="754">
        <f t="shared" si="246"/>
        <v>0</v>
      </c>
      <c r="WCS62" s="754">
        <f t="shared" si="246"/>
        <v>0</v>
      </c>
      <c r="WCT62" s="754">
        <f t="shared" si="246"/>
        <v>0</v>
      </c>
      <c r="WCU62" s="754">
        <f t="shared" si="246"/>
        <v>0</v>
      </c>
      <c r="WCV62" s="754">
        <f t="shared" si="246"/>
        <v>0</v>
      </c>
      <c r="WCW62" s="754">
        <f t="shared" si="246"/>
        <v>0</v>
      </c>
      <c r="WCX62" s="754">
        <f t="shared" si="246"/>
        <v>0</v>
      </c>
      <c r="WCY62" s="754">
        <f t="shared" si="246"/>
        <v>0</v>
      </c>
      <c r="WCZ62" s="754">
        <f t="shared" si="246"/>
        <v>0</v>
      </c>
      <c r="WDA62" s="754">
        <f t="shared" si="246"/>
        <v>0</v>
      </c>
      <c r="WDB62" s="754">
        <f t="shared" si="246"/>
        <v>0</v>
      </c>
      <c r="WDC62" s="754">
        <f t="shared" si="246"/>
        <v>0</v>
      </c>
      <c r="WDD62" s="754">
        <f t="shared" si="246"/>
        <v>0</v>
      </c>
      <c r="WDE62" s="754">
        <f t="shared" si="246"/>
        <v>0</v>
      </c>
      <c r="WDF62" s="754">
        <f t="shared" si="246"/>
        <v>0</v>
      </c>
      <c r="WDG62" s="754">
        <f t="shared" si="246"/>
        <v>0</v>
      </c>
      <c r="WDH62" s="754">
        <f t="shared" si="246"/>
        <v>0</v>
      </c>
      <c r="WDI62" s="754">
        <f t="shared" si="246"/>
        <v>0</v>
      </c>
      <c r="WDJ62" s="754">
        <f t="shared" si="246"/>
        <v>0</v>
      </c>
      <c r="WDK62" s="754">
        <f t="shared" si="246"/>
        <v>0</v>
      </c>
      <c r="WDL62" s="754">
        <f t="shared" si="246"/>
        <v>0</v>
      </c>
      <c r="WDM62" s="754">
        <f t="shared" si="246"/>
        <v>0</v>
      </c>
      <c r="WDN62" s="754">
        <f t="shared" si="246"/>
        <v>0</v>
      </c>
      <c r="WDO62" s="754">
        <f t="shared" si="246"/>
        <v>0</v>
      </c>
      <c r="WDP62" s="754">
        <f t="shared" si="246"/>
        <v>0</v>
      </c>
      <c r="WDQ62" s="754">
        <f t="shared" si="246"/>
        <v>0</v>
      </c>
      <c r="WDR62" s="754">
        <f t="shared" si="246"/>
        <v>0</v>
      </c>
      <c r="WDS62" s="754">
        <f t="shared" si="246"/>
        <v>0</v>
      </c>
      <c r="WDT62" s="754">
        <f t="shared" si="246"/>
        <v>0</v>
      </c>
      <c r="WDU62" s="754">
        <f t="shared" si="246"/>
        <v>0</v>
      </c>
      <c r="WDV62" s="754">
        <f t="shared" si="246"/>
        <v>0</v>
      </c>
      <c r="WDW62" s="754">
        <f t="shared" si="246"/>
        <v>0</v>
      </c>
      <c r="WDX62" s="754">
        <f t="shared" si="246"/>
        <v>0</v>
      </c>
      <c r="WDY62" s="754">
        <f t="shared" si="246"/>
        <v>0</v>
      </c>
      <c r="WDZ62" s="754">
        <f t="shared" si="246"/>
        <v>0</v>
      </c>
      <c r="WEA62" s="754">
        <f t="shared" si="246"/>
        <v>0</v>
      </c>
      <c r="WEB62" s="754">
        <f t="shared" si="246"/>
        <v>0</v>
      </c>
      <c r="WEC62" s="754">
        <f t="shared" si="246"/>
        <v>0</v>
      </c>
      <c r="WED62" s="754">
        <f t="shared" si="246"/>
        <v>0</v>
      </c>
      <c r="WEE62" s="754">
        <f t="shared" si="246"/>
        <v>0</v>
      </c>
      <c r="WEF62" s="754">
        <f t="shared" si="246"/>
        <v>0</v>
      </c>
      <c r="WEG62" s="754">
        <f t="shared" si="246"/>
        <v>0</v>
      </c>
      <c r="WEH62" s="754">
        <f t="shared" si="246"/>
        <v>0</v>
      </c>
      <c r="WEI62" s="754">
        <f t="shared" si="246"/>
        <v>0</v>
      </c>
      <c r="WEJ62" s="754">
        <f t="shared" si="246"/>
        <v>0</v>
      </c>
      <c r="WEK62" s="754">
        <f t="shared" si="246"/>
        <v>0</v>
      </c>
      <c r="WEL62" s="754">
        <f t="shared" si="246"/>
        <v>0</v>
      </c>
      <c r="WEM62" s="754">
        <f t="shared" si="246"/>
        <v>0</v>
      </c>
      <c r="WEN62" s="754">
        <f t="shared" si="246"/>
        <v>0</v>
      </c>
      <c r="WEO62" s="754">
        <f t="shared" si="246"/>
        <v>0</v>
      </c>
      <c r="WEP62" s="754">
        <f t="shared" si="246"/>
        <v>0</v>
      </c>
      <c r="WEQ62" s="754">
        <f t="shared" si="246"/>
        <v>0</v>
      </c>
      <c r="WER62" s="754">
        <f t="shared" si="246"/>
        <v>0</v>
      </c>
      <c r="WES62" s="754">
        <f t="shared" si="246"/>
        <v>0</v>
      </c>
      <c r="WET62" s="754">
        <f t="shared" si="246"/>
        <v>0</v>
      </c>
      <c r="WEU62" s="754">
        <f t="shared" si="246"/>
        <v>0</v>
      </c>
      <c r="WEV62" s="754">
        <f t="shared" ref="WEV62:WHG62" si="247">WEV60*$C$62</f>
        <v>0</v>
      </c>
      <c r="WEW62" s="754">
        <f t="shared" si="247"/>
        <v>0</v>
      </c>
      <c r="WEX62" s="754">
        <f t="shared" si="247"/>
        <v>0</v>
      </c>
      <c r="WEY62" s="754">
        <f t="shared" si="247"/>
        <v>0</v>
      </c>
      <c r="WEZ62" s="754">
        <f t="shared" si="247"/>
        <v>0</v>
      </c>
      <c r="WFA62" s="754">
        <f t="shared" si="247"/>
        <v>0</v>
      </c>
      <c r="WFB62" s="754">
        <f t="shared" si="247"/>
        <v>0</v>
      </c>
      <c r="WFC62" s="754">
        <f t="shared" si="247"/>
        <v>0</v>
      </c>
      <c r="WFD62" s="754">
        <f t="shared" si="247"/>
        <v>0</v>
      </c>
      <c r="WFE62" s="754">
        <f t="shared" si="247"/>
        <v>0</v>
      </c>
      <c r="WFF62" s="754">
        <f t="shared" si="247"/>
        <v>0</v>
      </c>
      <c r="WFG62" s="754">
        <f t="shared" si="247"/>
        <v>0</v>
      </c>
      <c r="WFH62" s="754">
        <f t="shared" si="247"/>
        <v>0</v>
      </c>
      <c r="WFI62" s="754">
        <f t="shared" si="247"/>
        <v>0</v>
      </c>
      <c r="WFJ62" s="754">
        <f t="shared" si="247"/>
        <v>0</v>
      </c>
      <c r="WFK62" s="754">
        <f t="shared" si="247"/>
        <v>0</v>
      </c>
      <c r="WFL62" s="754">
        <f t="shared" si="247"/>
        <v>0</v>
      </c>
      <c r="WFM62" s="754">
        <f t="shared" si="247"/>
        <v>0</v>
      </c>
      <c r="WFN62" s="754">
        <f t="shared" si="247"/>
        <v>0</v>
      </c>
      <c r="WFO62" s="754">
        <f t="shared" si="247"/>
        <v>0</v>
      </c>
      <c r="WFP62" s="754">
        <f t="shared" si="247"/>
        <v>0</v>
      </c>
      <c r="WFQ62" s="754">
        <f t="shared" si="247"/>
        <v>0</v>
      </c>
      <c r="WFR62" s="754">
        <f t="shared" si="247"/>
        <v>0</v>
      </c>
      <c r="WFS62" s="754">
        <f t="shared" si="247"/>
        <v>0</v>
      </c>
      <c r="WFT62" s="754">
        <f t="shared" si="247"/>
        <v>0</v>
      </c>
      <c r="WFU62" s="754">
        <f t="shared" si="247"/>
        <v>0</v>
      </c>
      <c r="WFV62" s="754">
        <f t="shared" si="247"/>
        <v>0</v>
      </c>
      <c r="WFW62" s="754">
        <f t="shared" si="247"/>
        <v>0</v>
      </c>
      <c r="WFX62" s="754">
        <f t="shared" si="247"/>
        <v>0</v>
      </c>
      <c r="WFY62" s="754">
        <f t="shared" si="247"/>
        <v>0</v>
      </c>
      <c r="WFZ62" s="754">
        <f t="shared" si="247"/>
        <v>0</v>
      </c>
      <c r="WGA62" s="754">
        <f t="shared" si="247"/>
        <v>0</v>
      </c>
      <c r="WGB62" s="754">
        <f t="shared" si="247"/>
        <v>0</v>
      </c>
      <c r="WGC62" s="754">
        <f t="shared" si="247"/>
        <v>0</v>
      </c>
      <c r="WGD62" s="754">
        <f t="shared" si="247"/>
        <v>0</v>
      </c>
      <c r="WGE62" s="754">
        <f t="shared" si="247"/>
        <v>0</v>
      </c>
      <c r="WGF62" s="754">
        <f t="shared" si="247"/>
        <v>0</v>
      </c>
      <c r="WGG62" s="754">
        <f t="shared" si="247"/>
        <v>0</v>
      </c>
      <c r="WGH62" s="754">
        <f t="shared" si="247"/>
        <v>0</v>
      </c>
      <c r="WGI62" s="754">
        <f t="shared" si="247"/>
        <v>0</v>
      </c>
      <c r="WGJ62" s="754">
        <f t="shared" si="247"/>
        <v>0</v>
      </c>
      <c r="WGK62" s="754">
        <f t="shared" si="247"/>
        <v>0</v>
      </c>
      <c r="WGL62" s="754">
        <f t="shared" si="247"/>
        <v>0</v>
      </c>
      <c r="WGM62" s="754">
        <f t="shared" si="247"/>
        <v>0</v>
      </c>
      <c r="WGN62" s="754">
        <f t="shared" si="247"/>
        <v>0</v>
      </c>
      <c r="WGO62" s="754">
        <f t="shared" si="247"/>
        <v>0</v>
      </c>
      <c r="WGP62" s="754">
        <f t="shared" si="247"/>
        <v>0</v>
      </c>
      <c r="WGQ62" s="754">
        <f t="shared" si="247"/>
        <v>0</v>
      </c>
      <c r="WGR62" s="754">
        <f t="shared" si="247"/>
        <v>0</v>
      </c>
      <c r="WGS62" s="754">
        <f t="shared" si="247"/>
        <v>0</v>
      </c>
      <c r="WGT62" s="754">
        <f t="shared" si="247"/>
        <v>0</v>
      </c>
      <c r="WGU62" s="754">
        <f t="shared" si="247"/>
        <v>0</v>
      </c>
      <c r="WGV62" s="754">
        <f t="shared" si="247"/>
        <v>0</v>
      </c>
      <c r="WGW62" s="754">
        <f t="shared" si="247"/>
        <v>0</v>
      </c>
      <c r="WGX62" s="754">
        <f t="shared" si="247"/>
        <v>0</v>
      </c>
      <c r="WGY62" s="754">
        <f t="shared" si="247"/>
        <v>0</v>
      </c>
      <c r="WGZ62" s="754">
        <f t="shared" si="247"/>
        <v>0</v>
      </c>
      <c r="WHA62" s="754">
        <f t="shared" si="247"/>
        <v>0</v>
      </c>
      <c r="WHB62" s="754">
        <f t="shared" si="247"/>
        <v>0</v>
      </c>
      <c r="WHC62" s="754">
        <f t="shared" si="247"/>
        <v>0</v>
      </c>
      <c r="WHD62" s="754">
        <f t="shared" si="247"/>
        <v>0</v>
      </c>
      <c r="WHE62" s="754">
        <f t="shared" si="247"/>
        <v>0</v>
      </c>
      <c r="WHF62" s="754">
        <f t="shared" si="247"/>
        <v>0</v>
      </c>
      <c r="WHG62" s="754">
        <f t="shared" si="247"/>
        <v>0</v>
      </c>
      <c r="WHH62" s="754">
        <f t="shared" ref="WHH62:WJS62" si="248">WHH60*$C$62</f>
        <v>0</v>
      </c>
      <c r="WHI62" s="754">
        <f t="shared" si="248"/>
        <v>0</v>
      </c>
      <c r="WHJ62" s="754">
        <f t="shared" si="248"/>
        <v>0</v>
      </c>
      <c r="WHK62" s="754">
        <f t="shared" si="248"/>
        <v>0</v>
      </c>
      <c r="WHL62" s="754">
        <f t="shared" si="248"/>
        <v>0</v>
      </c>
      <c r="WHM62" s="754">
        <f t="shared" si="248"/>
        <v>0</v>
      </c>
      <c r="WHN62" s="754">
        <f t="shared" si="248"/>
        <v>0</v>
      </c>
      <c r="WHO62" s="754">
        <f t="shared" si="248"/>
        <v>0</v>
      </c>
      <c r="WHP62" s="754">
        <f t="shared" si="248"/>
        <v>0</v>
      </c>
      <c r="WHQ62" s="754">
        <f t="shared" si="248"/>
        <v>0</v>
      </c>
      <c r="WHR62" s="754">
        <f t="shared" si="248"/>
        <v>0</v>
      </c>
      <c r="WHS62" s="754">
        <f t="shared" si="248"/>
        <v>0</v>
      </c>
      <c r="WHT62" s="754">
        <f t="shared" si="248"/>
        <v>0</v>
      </c>
      <c r="WHU62" s="754">
        <f t="shared" si="248"/>
        <v>0</v>
      </c>
      <c r="WHV62" s="754">
        <f t="shared" si="248"/>
        <v>0</v>
      </c>
      <c r="WHW62" s="754">
        <f t="shared" si="248"/>
        <v>0</v>
      </c>
      <c r="WHX62" s="754">
        <f t="shared" si="248"/>
        <v>0</v>
      </c>
      <c r="WHY62" s="754">
        <f t="shared" si="248"/>
        <v>0</v>
      </c>
      <c r="WHZ62" s="754">
        <f t="shared" si="248"/>
        <v>0</v>
      </c>
      <c r="WIA62" s="754">
        <f t="shared" si="248"/>
        <v>0</v>
      </c>
      <c r="WIB62" s="754">
        <f t="shared" si="248"/>
        <v>0</v>
      </c>
      <c r="WIC62" s="754">
        <f t="shared" si="248"/>
        <v>0</v>
      </c>
      <c r="WID62" s="754">
        <f t="shared" si="248"/>
        <v>0</v>
      </c>
      <c r="WIE62" s="754">
        <f t="shared" si="248"/>
        <v>0</v>
      </c>
      <c r="WIF62" s="754">
        <f t="shared" si="248"/>
        <v>0</v>
      </c>
      <c r="WIG62" s="754">
        <f t="shared" si="248"/>
        <v>0</v>
      </c>
      <c r="WIH62" s="754">
        <f t="shared" si="248"/>
        <v>0</v>
      </c>
      <c r="WII62" s="754">
        <f t="shared" si="248"/>
        <v>0</v>
      </c>
      <c r="WIJ62" s="754">
        <f t="shared" si="248"/>
        <v>0</v>
      </c>
      <c r="WIK62" s="754">
        <f t="shared" si="248"/>
        <v>0</v>
      </c>
      <c r="WIL62" s="754">
        <f t="shared" si="248"/>
        <v>0</v>
      </c>
      <c r="WIM62" s="754">
        <f t="shared" si="248"/>
        <v>0</v>
      </c>
      <c r="WIN62" s="754">
        <f t="shared" si="248"/>
        <v>0</v>
      </c>
      <c r="WIO62" s="754">
        <f t="shared" si="248"/>
        <v>0</v>
      </c>
      <c r="WIP62" s="754">
        <f t="shared" si="248"/>
        <v>0</v>
      </c>
      <c r="WIQ62" s="754">
        <f t="shared" si="248"/>
        <v>0</v>
      </c>
      <c r="WIR62" s="754">
        <f t="shared" si="248"/>
        <v>0</v>
      </c>
      <c r="WIS62" s="754">
        <f t="shared" si="248"/>
        <v>0</v>
      </c>
      <c r="WIT62" s="754">
        <f t="shared" si="248"/>
        <v>0</v>
      </c>
      <c r="WIU62" s="754">
        <f t="shared" si="248"/>
        <v>0</v>
      </c>
      <c r="WIV62" s="754">
        <f t="shared" si="248"/>
        <v>0</v>
      </c>
      <c r="WIW62" s="754">
        <f t="shared" si="248"/>
        <v>0</v>
      </c>
      <c r="WIX62" s="754">
        <f t="shared" si="248"/>
        <v>0</v>
      </c>
      <c r="WIY62" s="754">
        <f t="shared" si="248"/>
        <v>0</v>
      </c>
      <c r="WIZ62" s="754">
        <f t="shared" si="248"/>
        <v>0</v>
      </c>
      <c r="WJA62" s="754">
        <f t="shared" si="248"/>
        <v>0</v>
      </c>
      <c r="WJB62" s="754">
        <f t="shared" si="248"/>
        <v>0</v>
      </c>
      <c r="WJC62" s="754">
        <f t="shared" si="248"/>
        <v>0</v>
      </c>
      <c r="WJD62" s="754">
        <f t="shared" si="248"/>
        <v>0</v>
      </c>
      <c r="WJE62" s="754">
        <f t="shared" si="248"/>
        <v>0</v>
      </c>
      <c r="WJF62" s="754">
        <f t="shared" si="248"/>
        <v>0</v>
      </c>
      <c r="WJG62" s="754">
        <f t="shared" si="248"/>
        <v>0</v>
      </c>
      <c r="WJH62" s="754">
        <f t="shared" si="248"/>
        <v>0</v>
      </c>
      <c r="WJI62" s="754">
        <f t="shared" si="248"/>
        <v>0</v>
      </c>
      <c r="WJJ62" s="754">
        <f t="shared" si="248"/>
        <v>0</v>
      </c>
      <c r="WJK62" s="754">
        <f t="shared" si="248"/>
        <v>0</v>
      </c>
      <c r="WJL62" s="754">
        <f t="shared" si="248"/>
        <v>0</v>
      </c>
      <c r="WJM62" s="754">
        <f t="shared" si="248"/>
        <v>0</v>
      </c>
      <c r="WJN62" s="754">
        <f t="shared" si="248"/>
        <v>0</v>
      </c>
      <c r="WJO62" s="754">
        <f t="shared" si="248"/>
        <v>0</v>
      </c>
      <c r="WJP62" s="754">
        <f t="shared" si="248"/>
        <v>0</v>
      </c>
      <c r="WJQ62" s="754">
        <f t="shared" si="248"/>
        <v>0</v>
      </c>
      <c r="WJR62" s="754">
        <f t="shared" si="248"/>
        <v>0</v>
      </c>
      <c r="WJS62" s="754">
        <f t="shared" si="248"/>
        <v>0</v>
      </c>
      <c r="WJT62" s="754">
        <f t="shared" ref="WJT62:WME62" si="249">WJT60*$C$62</f>
        <v>0</v>
      </c>
      <c r="WJU62" s="754">
        <f t="shared" si="249"/>
        <v>0</v>
      </c>
      <c r="WJV62" s="754">
        <f t="shared" si="249"/>
        <v>0</v>
      </c>
      <c r="WJW62" s="754">
        <f t="shared" si="249"/>
        <v>0</v>
      </c>
      <c r="WJX62" s="754">
        <f t="shared" si="249"/>
        <v>0</v>
      </c>
      <c r="WJY62" s="754">
        <f t="shared" si="249"/>
        <v>0</v>
      </c>
      <c r="WJZ62" s="754">
        <f t="shared" si="249"/>
        <v>0</v>
      </c>
      <c r="WKA62" s="754">
        <f t="shared" si="249"/>
        <v>0</v>
      </c>
      <c r="WKB62" s="754">
        <f t="shared" si="249"/>
        <v>0</v>
      </c>
      <c r="WKC62" s="754">
        <f t="shared" si="249"/>
        <v>0</v>
      </c>
      <c r="WKD62" s="754">
        <f t="shared" si="249"/>
        <v>0</v>
      </c>
      <c r="WKE62" s="754">
        <f t="shared" si="249"/>
        <v>0</v>
      </c>
      <c r="WKF62" s="754">
        <f t="shared" si="249"/>
        <v>0</v>
      </c>
      <c r="WKG62" s="754">
        <f t="shared" si="249"/>
        <v>0</v>
      </c>
      <c r="WKH62" s="754">
        <f t="shared" si="249"/>
        <v>0</v>
      </c>
      <c r="WKI62" s="754">
        <f t="shared" si="249"/>
        <v>0</v>
      </c>
      <c r="WKJ62" s="754">
        <f t="shared" si="249"/>
        <v>0</v>
      </c>
      <c r="WKK62" s="754">
        <f t="shared" si="249"/>
        <v>0</v>
      </c>
      <c r="WKL62" s="754">
        <f t="shared" si="249"/>
        <v>0</v>
      </c>
      <c r="WKM62" s="754">
        <f t="shared" si="249"/>
        <v>0</v>
      </c>
      <c r="WKN62" s="754">
        <f t="shared" si="249"/>
        <v>0</v>
      </c>
      <c r="WKO62" s="754">
        <f t="shared" si="249"/>
        <v>0</v>
      </c>
      <c r="WKP62" s="754">
        <f t="shared" si="249"/>
        <v>0</v>
      </c>
      <c r="WKQ62" s="754">
        <f t="shared" si="249"/>
        <v>0</v>
      </c>
      <c r="WKR62" s="754">
        <f t="shared" si="249"/>
        <v>0</v>
      </c>
      <c r="WKS62" s="754">
        <f t="shared" si="249"/>
        <v>0</v>
      </c>
      <c r="WKT62" s="754">
        <f t="shared" si="249"/>
        <v>0</v>
      </c>
      <c r="WKU62" s="754">
        <f t="shared" si="249"/>
        <v>0</v>
      </c>
      <c r="WKV62" s="754">
        <f t="shared" si="249"/>
        <v>0</v>
      </c>
      <c r="WKW62" s="754">
        <f t="shared" si="249"/>
        <v>0</v>
      </c>
      <c r="WKX62" s="754">
        <f t="shared" si="249"/>
        <v>0</v>
      </c>
      <c r="WKY62" s="754">
        <f t="shared" si="249"/>
        <v>0</v>
      </c>
      <c r="WKZ62" s="754">
        <f t="shared" si="249"/>
        <v>0</v>
      </c>
      <c r="WLA62" s="754">
        <f t="shared" si="249"/>
        <v>0</v>
      </c>
      <c r="WLB62" s="754">
        <f t="shared" si="249"/>
        <v>0</v>
      </c>
      <c r="WLC62" s="754">
        <f t="shared" si="249"/>
        <v>0</v>
      </c>
      <c r="WLD62" s="754">
        <f t="shared" si="249"/>
        <v>0</v>
      </c>
      <c r="WLE62" s="754">
        <f t="shared" si="249"/>
        <v>0</v>
      </c>
      <c r="WLF62" s="754">
        <f t="shared" si="249"/>
        <v>0</v>
      </c>
      <c r="WLG62" s="754">
        <f t="shared" si="249"/>
        <v>0</v>
      </c>
      <c r="WLH62" s="754">
        <f t="shared" si="249"/>
        <v>0</v>
      </c>
      <c r="WLI62" s="754">
        <f t="shared" si="249"/>
        <v>0</v>
      </c>
      <c r="WLJ62" s="754">
        <f t="shared" si="249"/>
        <v>0</v>
      </c>
      <c r="WLK62" s="754">
        <f t="shared" si="249"/>
        <v>0</v>
      </c>
      <c r="WLL62" s="754">
        <f t="shared" si="249"/>
        <v>0</v>
      </c>
      <c r="WLM62" s="754">
        <f t="shared" si="249"/>
        <v>0</v>
      </c>
      <c r="WLN62" s="754">
        <f t="shared" si="249"/>
        <v>0</v>
      </c>
      <c r="WLO62" s="754">
        <f t="shared" si="249"/>
        <v>0</v>
      </c>
      <c r="WLP62" s="754">
        <f t="shared" si="249"/>
        <v>0</v>
      </c>
      <c r="WLQ62" s="754">
        <f t="shared" si="249"/>
        <v>0</v>
      </c>
      <c r="WLR62" s="754">
        <f t="shared" si="249"/>
        <v>0</v>
      </c>
      <c r="WLS62" s="754">
        <f t="shared" si="249"/>
        <v>0</v>
      </c>
      <c r="WLT62" s="754">
        <f t="shared" si="249"/>
        <v>0</v>
      </c>
      <c r="WLU62" s="754">
        <f t="shared" si="249"/>
        <v>0</v>
      </c>
      <c r="WLV62" s="754">
        <f t="shared" si="249"/>
        <v>0</v>
      </c>
      <c r="WLW62" s="754">
        <f t="shared" si="249"/>
        <v>0</v>
      </c>
      <c r="WLX62" s="754">
        <f t="shared" si="249"/>
        <v>0</v>
      </c>
      <c r="WLY62" s="754">
        <f t="shared" si="249"/>
        <v>0</v>
      </c>
      <c r="WLZ62" s="754">
        <f t="shared" si="249"/>
        <v>0</v>
      </c>
      <c r="WMA62" s="754">
        <f t="shared" si="249"/>
        <v>0</v>
      </c>
      <c r="WMB62" s="754">
        <f t="shared" si="249"/>
        <v>0</v>
      </c>
      <c r="WMC62" s="754">
        <f t="shared" si="249"/>
        <v>0</v>
      </c>
      <c r="WMD62" s="754">
        <f t="shared" si="249"/>
        <v>0</v>
      </c>
      <c r="WME62" s="754">
        <f t="shared" si="249"/>
        <v>0</v>
      </c>
      <c r="WMF62" s="754">
        <f t="shared" ref="WMF62:WOQ62" si="250">WMF60*$C$62</f>
        <v>0</v>
      </c>
      <c r="WMG62" s="754">
        <f t="shared" si="250"/>
        <v>0</v>
      </c>
      <c r="WMH62" s="754">
        <f t="shared" si="250"/>
        <v>0</v>
      </c>
      <c r="WMI62" s="754">
        <f t="shared" si="250"/>
        <v>0</v>
      </c>
      <c r="WMJ62" s="754">
        <f t="shared" si="250"/>
        <v>0</v>
      </c>
      <c r="WMK62" s="754">
        <f t="shared" si="250"/>
        <v>0</v>
      </c>
      <c r="WML62" s="754">
        <f t="shared" si="250"/>
        <v>0</v>
      </c>
      <c r="WMM62" s="754">
        <f t="shared" si="250"/>
        <v>0</v>
      </c>
      <c r="WMN62" s="754">
        <f t="shared" si="250"/>
        <v>0</v>
      </c>
      <c r="WMO62" s="754">
        <f t="shared" si="250"/>
        <v>0</v>
      </c>
      <c r="WMP62" s="754">
        <f t="shared" si="250"/>
        <v>0</v>
      </c>
      <c r="WMQ62" s="754">
        <f t="shared" si="250"/>
        <v>0</v>
      </c>
      <c r="WMR62" s="754">
        <f t="shared" si="250"/>
        <v>0</v>
      </c>
      <c r="WMS62" s="754">
        <f t="shared" si="250"/>
        <v>0</v>
      </c>
      <c r="WMT62" s="754">
        <f t="shared" si="250"/>
        <v>0</v>
      </c>
      <c r="WMU62" s="754">
        <f t="shared" si="250"/>
        <v>0</v>
      </c>
      <c r="WMV62" s="754">
        <f t="shared" si="250"/>
        <v>0</v>
      </c>
      <c r="WMW62" s="754">
        <f t="shared" si="250"/>
        <v>0</v>
      </c>
      <c r="WMX62" s="754">
        <f t="shared" si="250"/>
        <v>0</v>
      </c>
      <c r="WMY62" s="754">
        <f t="shared" si="250"/>
        <v>0</v>
      </c>
      <c r="WMZ62" s="754">
        <f t="shared" si="250"/>
        <v>0</v>
      </c>
      <c r="WNA62" s="754">
        <f t="shared" si="250"/>
        <v>0</v>
      </c>
      <c r="WNB62" s="754">
        <f t="shared" si="250"/>
        <v>0</v>
      </c>
      <c r="WNC62" s="754">
        <f t="shared" si="250"/>
        <v>0</v>
      </c>
      <c r="WND62" s="754">
        <f t="shared" si="250"/>
        <v>0</v>
      </c>
      <c r="WNE62" s="754">
        <f t="shared" si="250"/>
        <v>0</v>
      </c>
      <c r="WNF62" s="754">
        <f t="shared" si="250"/>
        <v>0</v>
      </c>
      <c r="WNG62" s="754">
        <f t="shared" si="250"/>
        <v>0</v>
      </c>
      <c r="WNH62" s="754">
        <f t="shared" si="250"/>
        <v>0</v>
      </c>
      <c r="WNI62" s="754">
        <f t="shared" si="250"/>
        <v>0</v>
      </c>
      <c r="WNJ62" s="754">
        <f t="shared" si="250"/>
        <v>0</v>
      </c>
      <c r="WNK62" s="754">
        <f t="shared" si="250"/>
        <v>0</v>
      </c>
      <c r="WNL62" s="754">
        <f t="shared" si="250"/>
        <v>0</v>
      </c>
      <c r="WNM62" s="754">
        <f t="shared" si="250"/>
        <v>0</v>
      </c>
      <c r="WNN62" s="754">
        <f t="shared" si="250"/>
        <v>0</v>
      </c>
      <c r="WNO62" s="754">
        <f t="shared" si="250"/>
        <v>0</v>
      </c>
      <c r="WNP62" s="754">
        <f t="shared" si="250"/>
        <v>0</v>
      </c>
      <c r="WNQ62" s="754">
        <f t="shared" si="250"/>
        <v>0</v>
      </c>
      <c r="WNR62" s="754">
        <f t="shared" si="250"/>
        <v>0</v>
      </c>
      <c r="WNS62" s="754">
        <f t="shared" si="250"/>
        <v>0</v>
      </c>
      <c r="WNT62" s="754">
        <f t="shared" si="250"/>
        <v>0</v>
      </c>
      <c r="WNU62" s="754">
        <f t="shared" si="250"/>
        <v>0</v>
      </c>
      <c r="WNV62" s="754">
        <f t="shared" si="250"/>
        <v>0</v>
      </c>
      <c r="WNW62" s="754">
        <f t="shared" si="250"/>
        <v>0</v>
      </c>
      <c r="WNX62" s="754">
        <f t="shared" si="250"/>
        <v>0</v>
      </c>
      <c r="WNY62" s="754">
        <f t="shared" si="250"/>
        <v>0</v>
      </c>
      <c r="WNZ62" s="754">
        <f t="shared" si="250"/>
        <v>0</v>
      </c>
      <c r="WOA62" s="754">
        <f t="shared" si="250"/>
        <v>0</v>
      </c>
      <c r="WOB62" s="754">
        <f t="shared" si="250"/>
        <v>0</v>
      </c>
      <c r="WOC62" s="754">
        <f t="shared" si="250"/>
        <v>0</v>
      </c>
      <c r="WOD62" s="754">
        <f t="shared" si="250"/>
        <v>0</v>
      </c>
      <c r="WOE62" s="754">
        <f t="shared" si="250"/>
        <v>0</v>
      </c>
      <c r="WOF62" s="754">
        <f t="shared" si="250"/>
        <v>0</v>
      </c>
      <c r="WOG62" s="754">
        <f t="shared" si="250"/>
        <v>0</v>
      </c>
      <c r="WOH62" s="754">
        <f t="shared" si="250"/>
        <v>0</v>
      </c>
      <c r="WOI62" s="754">
        <f t="shared" si="250"/>
        <v>0</v>
      </c>
      <c r="WOJ62" s="754">
        <f t="shared" si="250"/>
        <v>0</v>
      </c>
      <c r="WOK62" s="754">
        <f t="shared" si="250"/>
        <v>0</v>
      </c>
      <c r="WOL62" s="754">
        <f t="shared" si="250"/>
        <v>0</v>
      </c>
      <c r="WOM62" s="754">
        <f t="shared" si="250"/>
        <v>0</v>
      </c>
      <c r="WON62" s="754">
        <f t="shared" si="250"/>
        <v>0</v>
      </c>
      <c r="WOO62" s="754">
        <f t="shared" si="250"/>
        <v>0</v>
      </c>
      <c r="WOP62" s="754">
        <f t="shared" si="250"/>
        <v>0</v>
      </c>
      <c r="WOQ62" s="754">
        <f t="shared" si="250"/>
        <v>0</v>
      </c>
      <c r="WOR62" s="754">
        <f t="shared" ref="WOR62:WRC62" si="251">WOR60*$C$62</f>
        <v>0</v>
      </c>
      <c r="WOS62" s="754">
        <f t="shared" si="251"/>
        <v>0</v>
      </c>
      <c r="WOT62" s="754">
        <f t="shared" si="251"/>
        <v>0</v>
      </c>
      <c r="WOU62" s="754">
        <f t="shared" si="251"/>
        <v>0</v>
      </c>
      <c r="WOV62" s="754">
        <f t="shared" si="251"/>
        <v>0</v>
      </c>
      <c r="WOW62" s="754">
        <f t="shared" si="251"/>
        <v>0</v>
      </c>
      <c r="WOX62" s="754">
        <f t="shared" si="251"/>
        <v>0</v>
      </c>
      <c r="WOY62" s="754">
        <f t="shared" si="251"/>
        <v>0</v>
      </c>
      <c r="WOZ62" s="754">
        <f t="shared" si="251"/>
        <v>0</v>
      </c>
      <c r="WPA62" s="754">
        <f t="shared" si="251"/>
        <v>0</v>
      </c>
      <c r="WPB62" s="754">
        <f t="shared" si="251"/>
        <v>0</v>
      </c>
      <c r="WPC62" s="754">
        <f t="shared" si="251"/>
        <v>0</v>
      </c>
      <c r="WPD62" s="754">
        <f t="shared" si="251"/>
        <v>0</v>
      </c>
      <c r="WPE62" s="754">
        <f t="shared" si="251"/>
        <v>0</v>
      </c>
      <c r="WPF62" s="754">
        <f t="shared" si="251"/>
        <v>0</v>
      </c>
      <c r="WPG62" s="754">
        <f t="shared" si="251"/>
        <v>0</v>
      </c>
      <c r="WPH62" s="754">
        <f t="shared" si="251"/>
        <v>0</v>
      </c>
      <c r="WPI62" s="754">
        <f t="shared" si="251"/>
        <v>0</v>
      </c>
      <c r="WPJ62" s="754">
        <f t="shared" si="251"/>
        <v>0</v>
      </c>
      <c r="WPK62" s="754">
        <f t="shared" si="251"/>
        <v>0</v>
      </c>
      <c r="WPL62" s="754">
        <f t="shared" si="251"/>
        <v>0</v>
      </c>
      <c r="WPM62" s="754">
        <f t="shared" si="251"/>
        <v>0</v>
      </c>
      <c r="WPN62" s="754">
        <f t="shared" si="251"/>
        <v>0</v>
      </c>
      <c r="WPO62" s="754">
        <f t="shared" si="251"/>
        <v>0</v>
      </c>
      <c r="WPP62" s="754">
        <f t="shared" si="251"/>
        <v>0</v>
      </c>
      <c r="WPQ62" s="754">
        <f t="shared" si="251"/>
        <v>0</v>
      </c>
      <c r="WPR62" s="754">
        <f t="shared" si="251"/>
        <v>0</v>
      </c>
      <c r="WPS62" s="754">
        <f t="shared" si="251"/>
        <v>0</v>
      </c>
      <c r="WPT62" s="754">
        <f t="shared" si="251"/>
        <v>0</v>
      </c>
      <c r="WPU62" s="754">
        <f t="shared" si="251"/>
        <v>0</v>
      </c>
      <c r="WPV62" s="754">
        <f t="shared" si="251"/>
        <v>0</v>
      </c>
      <c r="WPW62" s="754">
        <f t="shared" si="251"/>
        <v>0</v>
      </c>
      <c r="WPX62" s="754">
        <f t="shared" si="251"/>
        <v>0</v>
      </c>
      <c r="WPY62" s="754">
        <f t="shared" si="251"/>
        <v>0</v>
      </c>
      <c r="WPZ62" s="754">
        <f t="shared" si="251"/>
        <v>0</v>
      </c>
      <c r="WQA62" s="754">
        <f t="shared" si="251"/>
        <v>0</v>
      </c>
      <c r="WQB62" s="754">
        <f t="shared" si="251"/>
        <v>0</v>
      </c>
      <c r="WQC62" s="754">
        <f t="shared" si="251"/>
        <v>0</v>
      </c>
      <c r="WQD62" s="754">
        <f t="shared" si="251"/>
        <v>0</v>
      </c>
      <c r="WQE62" s="754">
        <f t="shared" si="251"/>
        <v>0</v>
      </c>
      <c r="WQF62" s="754">
        <f t="shared" si="251"/>
        <v>0</v>
      </c>
      <c r="WQG62" s="754">
        <f t="shared" si="251"/>
        <v>0</v>
      </c>
      <c r="WQH62" s="754">
        <f t="shared" si="251"/>
        <v>0</v>
      </c>
      <c r="WQI62" s="754">
        <f t="shared" si="251"/>
        <v>0</v>
      </c>
      <c r="WQJ62" s="754">
        <f t="shared" si="251"/>
        <v>0</v>
      </c>
      <c r="WQK62" s="754">
        <f t="shared" si="251"/>
        <v>0</v>
      </c>
      <c r="WQL62" s="754">
        <f t="shared" si="251"/>
        <v>0</v>
      </c>
      <c r="WQM62" s="754">
        <f t="shared" si="251"/>
        <v>0</v>
      </c>
      <c r="WQN62" s="754">
        <f t="shared" si="251"/>
        <v>0</v>
      </c>
      <c r="WQO62" s="754">
        <f t="shared" si="251"/>
        <v>0</v>
      </c>
      <c r="WQP62" s="754">
        <f t="shared" si="251"/>
        <v>0</v>
      </c>
      <c r="WQQ62" s="754">
        <f t="shared" si="251"/>
        <v>0</v>
      </c>
      <c r="WQR62" s="754">
        <f t="shared" si="251"/>
        <v>0</v>
      </c>
      <c r="WQS62" s="754">
        <f t="shared" si="251"/>
        <v>0</v>
      </c>
      <c r="WQT62" s="754">
        <f t="shared" si="251"/>
        <v>0</v>
      </c>
      <c r="WQU62" s="754">
        <f t="shared" si="251"/>
        <v>0</v>
      </c>
      <c r="WQV62" s="754">
        <f t="shared" si="251"/>
        <v>0</v>
      </c>
      <c r="WQW62" s="754">
        <f t="shared" si="251"/>
        <v>0</v>
      </c>
      <c r="WQX62" s="754">
        <f t="shared" si="251"/>
        <v>0</v>
      </c>
      <c r="WQY62" s="754">
        <f t="shared" si="251"/>
        <v>0</v>
      </c>
      <c r="WQZ62" s="754">
        <f t="shared" si="251"/>
        <v>0</v>
      </c>
      <c r="WRA62" s="754">
        <f t="shared" si="251"/>
        <v>0</v>
      </c>
      <c r="WRB62" s="754">
        <f t="shared" si="251"/>
        <v>0</v>
      </c>
      <c r="WRC62" s="754">
        <f t="shared" si="251"/>
        <v>0</v>
      </c>
      <c r="WRD62" s="754">
        <f t="shared" ref="WRD62:WTO62" si="252">WRD60*$C$62</f>
        <v>0</v>
      </c>
      <c r="WRE62" s="754">
        <f t="shared" si="252"/>
        <v>0</v>
      </c>
      <c r="WRF62" s="754">
        <f t="shared" si="252"/>
        <v>0</v>
      </c>
      <c r="WRG62" s="754">
        <f t="shared" si="252"/>
        <v>0</v>
      </c>
      <c r="WRH62" s="754">
        <f t="shared" si="252"/>
        <v>0</v>
      </c>
      <c r="WRI62" s="754">
        <f t="shared" si="252"/>
        <v>0</v>
      </c>
      <c r="WRJ62" s="754">
        <f t="shared" si="252"/>
        <v>0</v>
      </c>
      <c r="WRK62" s="754">
        <f t="shared" si="252"/>
        <v>0</v>
      </c>
      <c r="WRL62" s="754">
        <f t="shared" si="252"/>
        <v>0</v>
      </c>
      <c r="WRM62" s="754">
        <f t="shared" si="252"/>
        <v>0</v>
      </c>
      <c r="WRN62" s="754">
        <f t="shared" si="252"/>
        <v>0</v>
      </c>
      <c r="WRO62" s="754">
        <f t="shared" si="252"/>
        <v>0</v>
      </c>
      <c r="WRP62" s="754">
        <f t="shared" si="252"/>
        <v>0</v>
      </c>
      <c r="WRQ62" s="754">
        <f t="shared" si="252"/>
        <v>0</v>
      </c>
      <c r="WRR62" s="754">
        <f t="shared" si="252"/>
        <v>0</v>
      </c>
      <c r="WRS62" s="754">
        <f t="shared" si="252"/>
        <v>0</v>
      </c>
      <c r="WRT62" s="754">
        <f t="shared" si="252"/>
        <v>0</v>
      </c>
      <c r="WRU62" s="754">
        <f t="shared" si="252"/>
        <v>0</v>
      </c>
      <c r="WRV62" s="754">
        <f t="shared" si="252"/>
        <v>0</v>
      </c>
      <c r="WRW62" s="754">
        <f t="shared" si="252"/>
        <v>0</v>
      </c>
      <c r="WRX62" s="754">
        <f t="shared" si="252"/>
        <v>0</v>
      </c>
      <c r="WRY62" s="754">
        <f t="shared" si="252"/>
        <v>0</v>
      </c>
      <c r="WRZ62" s="754">
        <f t="shared" si="252"/>
        <v>0</v>
      </c>
      <c r="WSA62" s="754">
        <f t="shared" si="252"/>
        <v>0</v>
      </c>
      <c r="WSB62" s="754">
        <f t="shared" si="252"/>
        <v>0</v>
      </c>
      <c r="WSC62" s="754">
        <f t="shared" si="252"/>
        <v>0</v>
      </c>
      <c r="WSD62" s="754">
        <f t="shared" si="252"/>
        <v>0</v>
      </c>
      <c r="WSE62" s="754">
        <f t="shared" si="252"/>
        <v>0</v>
      </c>
      <c r="WSF62" s="754">
        <f t="shared" si="252"/>
        <v>0</v>
      </c>
      <c r="WSG62" s="754">
        <f t="shared" si="252"/>
        <v>0</v>
      </c>
      <c r="WSH62" s="754">
        <f t="shared" si="252"/>
        <v>0</v>
      </c>
      <c r="WSI62" s="754">
        <f t="shared" si="252"/>
        <v>0</v>
      </c>
      <c r="WSJ62" s="754">
        <f t="shared" si="252"/>
        <v>0</v>
      </c>
      <c r="WSK62" s="754">
        <f t="shared" si="252"/>
        <v>0</v>
      </c>
      <c r="WSL62" s="754">
        <f t="shared" si="252"/>
        <v>0</v>
      </c>
      <c r="WSM62" s="754">
        <f t="shared" si="252"/>
        <v>0</v>
      </c>
      <c r="WSN62" s="754">
        <f t="shared" si="252"/>
        <v>0</v>
      </c>
      <c r="WSO62" s="754">
        <f t="shared" si="252"/>
        <v>0</v>
      </c>
      <c r="WSP62" s="754">
        <f t="shared" si="252"/>
        <v>0</v>
      </c>
      <c r="WSQ62" s="754">
        <f t="shared" si="252"/>
        <v>0</v>
      </c>
      <c r="WSR62" s="754">
        <f t="shared" si="252"/>
        <v>0</v>
      </c>
      <c r="WSS62" s="754">
        <f t="shared" si="252"/>
        <v>0</v>
      </c>
      <c r="WST62" s="754">
        <f t="shared" si="252"/>
        <v>0</v>
      </c>
      <c r="WSU62" s="754">
        <f t="shared" si="252"/>
        <v>0</v>
      </c>
      <c r="WSV62" s="754">
        <f t="shared" si="252"/>
        <v>0</v>
      </c>
      <c r="WSW62" s="754">
        <f t="shared" si="252"/>
        <v>0</v>
      </c>
      <c r="WSX62" s="754">
        <f t="shared" si="252"/>
        <v>0</v>
      </c>
      <c r="WSY62" s="754">
        <f t="shared" si="252"/>
        <v>0</v>
      </c>
      <c r="WSZ62" s="754">
        <f t="shared" si="252"/>
        <v>0</v>
      </c>
      <c r="WTA62" s="754">
        <f t="shared" si="252"/>
        <v>0</v>
      </c>
      <c r="WTB62" s="754">
        <f t="shared" si="252"/>
        <v>0</v>
      </c>
      <c r="WTC62" s="754">
        <f t="shared" si="252"/>
        <v>0</v>
      </c>
      <c r="WTD62" s="754">
        <f t="shared" si="252"/>
        <v>0</v>
      </c>
      <c r="WTE62" s="754">
        <f t="shared" si="252"/>
        <v>0</v>
      </c>
      <c r="WTF62" s="754">
        <f t="shared" si="252"/>
        <v>0</v>
      </c>
      <c r="WTG62" s="754">
        <f t="shared" si="252"/>
        <v>0</v>
      </c>
      <c r="WTH62" s="754">
        <f t="shared" si="252"/>
        <v>0</v>
      </c>
      <c r="WTI62" s="754">
        <f t="shared" si="252"/>
        <v>0</v>
      </c>
      <c r="WTJ62" s="754">
        <f t="shared" si="252"/>
        <v>0</v>
      </c>
      <c r="WTK62" s="754">
        <f t="shared" si="252"/>
        <v>0</v>
      </c>
      <c r="WTL62" s="754">
        <f t="shared" si="252"/>
        <v>0</v>
      </c>
      <c r="WTM62" s="754">
        <f t="shared" si="252"/>
        <v>0</v>
      </c>
      <c r="WTN62" s="754">
        <f t="shared" si="252"/>
        <v>0</v>
      </c>
      <c r="WTO62" s="754">
        <f t="shared" si="252"/>
        <v>0</v>
      </c>
      <c r="WTP62" s="754">
        <f t="shared" ref="WTP62:WWA62" si="253">WTP60*$C$62</f>
        <v>0</v>
      </c>
      <c r="WTQ62" s="754">
        <f t="shared" si="253"/>
        <v>0</v>
      </c>
      <c r="WTR62" s="754">
        <f t="shared" si="253"/>
        <v>0</v>
      </c>
      <c r="WTS62" s="754">
        <f t="shared" si="253"/>
        <v>0</v>
      </c>
      <c r="WTT62" s="754">
        <f t="shared" si="253"/>
        <v>0</v>
      </c>
      <c r="WTU62" s="754">
        <f t="shared" si="253"/>
        <v>0</v>
      </c>
      <c r="WTV62" s="754">
        <f t="shared" si="253"/>
        <v>0</v>
      </c>
      <c r="WTW62" s="754">
        <f t="shared" si="253"/>
        <v>0</v>
      </c>
      <c r="WTX62" s="754">
        <f t="shared" si="253"/>
        <v>0</v>
      </c>
      <c r="WTY62" s="754">
        <f t="shared" si="253"/>
        <v>0</v>
      </c>
      <c r="WTZ62" s="754">
        <f t="shared" si="253"/>
        <v>0</v>
      </c>
      <c r="WUA62" s="754">
        <f t="shared" si="253"/>
        <v>0</v>
      </c>
      <c r="WUB62" s="754">
        <f t="shared" si="253"/>
        <v>0</v>
      </c>
      <c r="WUC62" s="754">
        <f t="shared" si="253"/>
        <v>0</v>
      </c>
      <c r="WUD62" s="754">
        <f t="shared" si="253"/>
        <v>0</v>
      </c>
      <c r="WUE62" s="754">
        <f t="shared" si="253"/>
        <v>0</v>
      </c>
      <c r="WUF62" s="754">
        <f t="shared" si="253"/>
        <v>0</v>
      </c>
      <c r="WUG62" s="754">
        <f t="shared" si="253"/>
        <v>0</v>
      </c>
      <c r="WUH62" s="754">
        <f t="shared" si="253"/>
        <v>0</v>
      </c>
      <c r="WUI62" s="754">
        <f t="shared" si="253"/>
        <v>0</v>
      </c>
      <c r="WUJ62" s="754">
        <f t="shared" si="253"/>
        <v>0</v>
      </c>
      <c r="WUK62" s="754">
        <f t="shared" si="253"/>
        <v>0</v>
      </c>
      <c r="WUL62" s="754">
        <f t="shared" si="253"/>
        <v>0</v>
      </c>
      <c r="WUM62" s="754">
        <f t="shared" si="253"/>
        <v>0</v>
      </c>
      <c r="WUN62" s="754">
        <f t="shared" si="253"/>
        <v>0</v>
      </c>
      <c r="WUO62" s="754">
        <f t="shared" si="253"/>
        <v>0</v>
      </c>
      <c r="WUP62" s="754">
        <f t="shared" si="253"/>
        <v>0</v>
      </c>
      <c r="WUQ62" s="754">
        <f t="shared" si="253"/>
        <v>0</v>
      </c>
      <c r="WUR62" s="754">
        <f t="shared" si="253"/>
        <v>0</v>
      </c>
      <c r="WUS62" s="754">
        <f t="shared" si="253"/>
        <v>0</v>
      </c>
      <c r="WUT62" s="754">
        <f t="shared" si="253"/>
        <v>0</v>
      </c>
      <c r="WUU62" s="754">
        <f t="shared" si="253"/>
        <v>0</v>
      </c>
      <c r="WUV62" s="754">
        <f t="shared" si="253"/>
        <v>0</v>
      </c>
      <c r="WUW62" s="754">
        <f t="shared" si="253"/>
        <v>0</v>
      </c>
      <c r="WUX62" s="754">
        <f t="shared" si="253"/>
        <v>0</v>
      </c>
      <c r="WUY62" s="754">
        <f t="shared" si="253"/>
        <v>0</v>
      </c>
      <c r="WUZ62" s="754">
        <f t="shared" si="253"/>
        <v>0</v>
      </c>
      <c r="WVA62" s="754">
        <f t="shared" si="253"/>
        <v>0</v>
      </c>
      <c r="WVB62" s="754">
        <f t="shared" si="253"/>
        <v>0</v>
      </c>
      <c r="WVC62" s="754">
        <f t="shared" si="253"/>
        <v>0</v>
      </c>
      <c r="WVD62" s="754">
        <f t="shared" si="253"/>
        <v>0</v>
      </c>
      <c r="WVE62" s="754">
        <f t="shared" si="253"/>
        <v>0</v>
      </c>
      <c r="WVF62" s="754">
        <f t="shared" si="253"/>
        <v>0</v>
      </c>
      <c r="WVG62" s="754">
        <f t="shared" si="253"/>
        <v>0</v>
      </c>
      <c r="WVH62" s="754">
        <f t="shared" si="253"/>
        <v>0</v>
      </c>
      <c r="WVI62" s="754">
        <f t="shared" si="253"/>
        <v>0</v>
      </c>
      <c r="WVJ62" s="754">
        <f t="shared" si="253"/>
        <v>0</v>
      </c>
      <c r="WVK62" s="754">
        <f t="shared" si="253"/>
        <v>0</v>
      </c>
      <c r="WVL62" s="754">
        <f t="shared" si="253"/>
        <v>0</v>
      </c>
      <c r="WVM62" s="754">
        <f t="shared" si="253"/>
        <v>0</v>
      </c>
      <c r="WVN62" s="754">
        <f t="shared" si="253"/>
        <v>0</v>
      </c>
      <c r="WVO62" s="754">
        <f t="shared" si="253"/>
        <v>0</v>
      </c>
      <c r="WVP62" s="754">
        <f t="shared" si="253"/>
        <v>0</v>
      </c>
      <c r="WVQ62" s="754">
        <f t="shared" si="253"/>
        <v>0</v>
      </c>
      <c r="WVR62" s="754">
        <f t="shared" si="253"/>
        <v>0</v>
      </c>
      <c r="WVS62" s="754">
        <f t="shared" si="253"/>
        <v>0</v>
      </c>
      <c r="WVT62" s="754">
        <f t="shared" si="253"/>
        <v>0</v>
      </c>
      <c r="WVU62" s="754">
        <f t="shared" si="253"/>
        <v>0</v>
      </c>
      <c r="WVV62" s="754">
        <f t="shared" si="253"/>
        <v>0</v>
      </c>
      <c r="WVW62" s="754">
        <f t="shared" si="253"/>
        <v>0</v>
      </c>
      <c r="WVX62" s="754">
        <f t="shared" si="253"/>
        <v>0</v>
      </c>
      <c r="WVY62" s="754">
        <f t="shared" si="253"/>
        <v>0</v>
      </c>
      <c r="WVZ62" s="754">
        <f t="shared" si="253"/>
        <v>0</v>
      </c>
      <c r="WWA62" s="754">
        <f t="shared" si="253"/>
        <v>0</v>
      </c>
      <c r="WWB62" s="754">
        <f t="shared" ref="WWB62:WYM62" si="254">WWB60*$C$62</f>
        <v>0</v>
      </c>
      <c r="WWC62" s="754">
        <f t="shared" si="254"/>
        <v>0</v>
      </c>
      <c r="WWD62" s="754">
        <f t="shared" si="254"/>
        <v>0</v>
      </c>
      <c r="WWE62" s="754">
        <f t="shared" si="254"/>
        <v>0</v>
      </c>
      <c r="WWF62" s="754">
        <f t="shared" si="254"/>
        <v>0</v>
      </c>
      <c r="WWG62" s="754">
        <f t="shared" si="254"/>
        <v>0</v>
      </c>
      <c r="WWH62" s="754">
        <f t="shared" si="254"/>
        <v>0</v>
      </c>
      <c r="WWI62" s="754">
        <f t="shared" si="254"/>
        <v>0</v>
      </c>
      <c r="WWJ62" s="754">
        <f t="shared" si="254"/>
        <v>0</v>
      </c>
      <c r="WWK62" s="754">
        <f t="shared" si="254"/>
        <v>0</v>
      </c>
      <c r="WWL62" s="754">
        <f t="shared" si="254"/>
        <v>0</v>
      </c>
      <c r="WWM62" s="754">
        <f t="shared" si="254"/>
        <v>0</v>
      </c>
      <c r="WWN62" s="754">
        <f t="shared" si="254"/>
        <v>0</v>
      </c>
      <c r="WWO62" s="754">
        <f t="shared" si="254"/>
        <v>0</v>
      </c>
      <c r="WWP62" s="754">
        <f t="shared" si="254"/>
        <v>0</v>
      </c>
      <c r="WWQ62" s="754">
        <f t="shared" si="254"/>
        <v>0</v>
      </c>
      <c r="WWR62" s="754">
        <f t="shared" si="254"/>
        <v>0</v>
      </c>
      <c r="WWS62" s="754">
        <f t="shared" si="254"/>
        <v>0</v>
      </c>
      <c r="WWT62" s="754">
        <f t="shared" si="254"/>
        <v>0</v>
      </c>
      <c r="WWU62" s="754">
        <f t="shared" si="254"/>
        <v>0</v>
      </c>
      <c r="WWV62" s="754">
        <f t="shared" si="254"/>
        <v>0</v>
      </c>
      <c r="WWW62" s="754">
        <f t="shared" si="254"/>
        <v>0</v>
      </c>
      <c r="WWX62" s="754">
        <f t="shared" si="254"/>
        <v>0</v>
      </c>
      <c r="WWY62" s="754">
        <f t="shared" si="254"/>
        <v>0</v>
      </c>
      <c r="WWZ62" s="754">
        <f t="shared" si="254"/>
        <v>0</v>
      </c>
      <c r="WXA62" s="754">
        <f t="shared" si="254"/>
        <v>0</v>
      </c>
      <c r="WXB62" s="754">
        <f t="shared" si="254"/>
        <v>0</v>
      </c>
      <c r="WXC62" s="754">
        <f t="shared" si="254"/>
        <v>0</v>
      </c>
      <c r="WXD62" s="754">
        <f t="shared" si="254"/>
        <v>0</v>
      </c>
      <c r="WXE62" s="754">
        <f t="shared" si="254"/>
        <v>0</v>
      </c>
      <c r="WXF62" s="754">
        <f t="shared" si="254"/>
        <v>0</v>
      </c>
      <c r="WXG62" s="754">
        <f t="shared" si="254"/>
        <v>0</v>
      </c>
      <c r="WXH62" s="754">
        <f t="shared" si="254"/>
        <v>0</v>
      </c>
      <c r="WXI62" s="754">
        <f t="shared" si="254"/>
        <v>0</v>
      </c>
      <c r="WXJ62" s="754">
        <f t="shared" si="254"/>
        <v>0</v>
      </c>
      <c r="WXK62" s="754">
        <f t="shared" si="254"/>
        <v>0</v>
      </c>
      <c r="WXL62" s="754">
        <f t="shared" si="254"/>
        <v>0</v>
      </c>
      <c r="WXM62" s="754">
        <f t="shared" si="254"/>
        <v>0</v>
      </c>
      <c r="WXN62" s="754">
        <f t="shared" si="254"/>
        <v>0</v>
      </c>
      <c r="WXO62" s="754">
        <f t="shared" si="254"/>
        <v>0</v>
      </c>
      <c r="WXP62" s="754">
        <f t="shared" si="254"/>
        <v>0</v>
      </c>
      <c r="WXQ62" s="754">
        <f t="shared" si="254"/>
        <v>0</v>
      </c>
      <c r="WXR62" s="754">
        <f t="shared" si="254"/>
        <v>0</v>
      </c>
      <c r="WXS62" s="754">
        <f t="shared" si="254"/>
        <v>0</v>
      </c>
      <c r="WXT62" s="754">
        <f t="shared" si="254"/>
        <v>0</v>
      </c>
      <c r="WXU62" s="754">
        <f t="shared" si="254"/>
        <v>0</v>
      </c>
      <c r="WXV62" s="754">
        <f t="shared" si="254"/>
        <v>0</v>
      </c>
      <c r="WXW62" s="754">
        <f t="shared" si="254"/>
        <v>0</v>
      </c>
      <c r="WXX62" s="754">
        <f t="shared" si="254"/>
        <v>0</v>
      </c>
      <c r="WXY62" s="754">
        <f t="shared" si="254"/>
        <v>0</v>
      </c>
      <c r="WXZ62" s="754">
        <f t="shared" si="254"/>
        <v>0</v>
      </c>
      <c r="WYA62" s="754">
        <f t="shared" si="254"/>
        <v>0</v>
      </c>
      <c r="WYB62" s="754">
        <f t="shared" si="254"/>
        <v>0</v>
      </c>
      <c r="WYC62" s="754">
        <f t="shared" si="254"/>
        <v>0</v>
      </c>
      <c r="WYD62" s="754">
        <f t="shared" si="254"/>
        <v>0</v>
      </c>
      <c r="WYE62" s="754">
        <f t="shared" si="254"/>
        <v>0</v>
      </c>
      <c r="WYF62" s="754">
        <f t="shared" si="254"/>
        <v>0</v>
      </c>
      <c r="WYG62" s="754">
        <f t="shared" si="254"/>
        <v>0</v>
      </c>
      <c r="WYH62" s="754">
        <f t="shared" si="254"/>
        <v>0</v>
      </c>
      <c r="WYI62" s="754">
        <f t="shared" si="254"/>
        <v>0</v>
      </c>
      <c r="WYJ62" s="754">
        <f t="shared" si="254"/>
        <v>0</v>
      </c>
      <c r="WYK62" s="754">
        <f t="shared" si="254"/>
        <v>0</v>
      </c>
      <c r="WYL62" s="754">
        <f t="shared" si="254"/>
        <v>0</v>
      </c>
      <c r="WYM62" s="754">
        <f t="shared" si="254"/>
        <v>0</v>
      </c>
      <c r="WYN62" s="754">
        <f t="shared" ref="WYN62:XAY62" si="255">WYN60*$C$62</f>
        <v>0</v>
      </c>
      <c r="WYO62" s="754">
        <f t="shared" si="255"/>
        <v>0</v>
      </c>
      <c r="WYP62" s="754">
        <f t="shared" si="255"/>
        <v>0</v>
      </c>
      <c r="WYQ62" s="754">
        <f t="shared" si="255"/>
        <v>0</v>
      </c>
      <c r="WYR62" s="754">
        <f t="shared" si="255"/>
        <v>0</v>
      </c>
      <c r="WYS62" s="754">
        <f t="shared" si="255"/>
        <v>0</v>
      </c>
      <c r="WYT62" s="754">
        <f t="shared" si="255"/>
        <v>0</v>
      </c>
      <c r="WYU62" s="754">
        <f t="shared" si="255"/>
        <v>0</v>
      </c>
      <c r="WYV62" s="754">
        <f t="shared" si="255"/>
        <v>0</v>
      </c>
      <c r="WYW62" s="754">
        <f t="shared" si="255"/>
        <v>0</v>
      </c>
      <c r="WYX62" s="754">
        <f t="shared" si="255"/>
        <v>0</v>
      </c>
      <c r="WYY62" s="754">
        <f t="shared" si="255"/>
        <v>0</v>
      </c>
      <c r="WYZ62" s="754">
        <f t="shared" si="255"/>
        <v>0</v>
      </c>
      <c r="WZA62" s="754">
        <f t="shared" si="255"/>
        <v>0</v>
      </c>
      <c r="WZB62" s="754">
        <f t="shared" si="255"/>
        <v>0</v>
      </c>
      <c r="WZC62" s="754">
        <f t="shared" si="255"/>
        <v>0</v>
      </c>
      <c r="WZD62" s="754">
        <f t="shared" si="255"/>
        <v>0</v>
      </c>
      <c r="WZE62" s="754">
        <f t="shared" si="255"/>
        <v>0</v>
      </c>
      <c r="WZF62" s="754">
        <f t="shared" si="255"/>
        <v>0</v>
      </c>
      <c r="WZG62" s="754">
        <f t="shared" si="255"/>
        <v>0</v>
      </c>
      <c r="WZH62" s="754">
        <f t="shared" si="255"/>
        <v>0</v>
      </c>
      <c r="WZI62" s="754">
        <f t="shared" si="255"/>
        <v>0</v>
      </c>
      <c r="WZJ62" s="754">
        <f t="shared" si="255"/>
        <v>0</v>
      </c>
      <c r="WZK62" s="754">
        <f t="shared" si="255"/>
        <v>0</v>
      </c>
      <c r="WZL62" s="754">
        <f t="shared" si="255"/>
        <v>0</v>
      </c>
      <c r="WZM62" s="754">
        <f t="shared" si="255"/>
        <v>0</v>
      </c>
      <c r="WZN62" s="754">
        <f t="shared" si="255"/>
        <v>0</v>
      </c>
      <c r="WZO62" s="754">
        <f t="shared" si="255"/>
        <v>0</v>
      </c>
      <c r="WZP62" s="754">
        <f t="shared" si="255"/>
        <v>0</v>
      </c>
      <c r="WZQ62" s="754">
        <f t="shared" si="255"/>
        <v>0</v>
      </c>
      <c r="WZR62" s="754">
        <f t="shared" si="255"/>
        <v>0</v>
      </c>
      <c r="WZS62" s="754">
        <f t="shared" si="255"/>
        <v>0</v>
      </c>
      <c r="WZT62" s="754">
        <f t="shared" si="255"/>
        <v>0</v>
      </c>
      <c r="WZU62" s="754">
        <f t="shared" si="255"/>
        <v>0</v>
      </c>
      <c r="WZV62" s="754">
        <f t="shared" si="255"/>
        <v>0</v>
      </c>
      <c r="WZW62" s="754">
        <f t="shared" si="255"/>
        <v>0</v>
      </c>
      <c r="WZX62" s="754">
        <f t="shared" si="255"/>
        <v>0</v>
      </c>
      <c r="WZY62" s="754">
        <f t="shared" si="255"/>
        <v>0</v>
      </c>
      <c r="WZZ62" s="754">
        <f t="shared" si="255"/>
        <v>0</v>
      </c>
      <c r="XAA62" s="754">
        <f t="shared" si="255"/>
        <v>0</v>
      </c>
      <c r="XAB62" s="754">
        <f t="shared" si="255"/>
        <v>0</v>
      </c>
      <c r="XAC62" s="754">
        <f t="shared" si="255"/>
        <v>0</v>
      </c>
      <c r="XAD62" s="754">
        <f t="shared" si="255"/>
        <v>0</v>
      </c>
      <c r="XAE62" s="754">
        <f t="shared" si="255"/>
        <v>0</v>
      </c>
      <c r="XAF62" s="754">
        <f t="shared" si="255"/>
        <v>0</v>
      </c>
      <c r="XAG62" s="754">
        <f t="shared" si="255"/>
        <v>0</v>
      </c>
      <c r="XAH62" s="754">
        <f t="shared" si="255"/>
        <v>0</v>
      </c>
      <c r="XAI62" s="754">
        <f t="shared" si="255"/>
        <v>0</v>
      </c>
      <c r="XAJ62" s="754">
        <f t="shared" si="255"/>
        <v>0</v>
      </c>
      <c r="XAK62" s="754">
        <f t="shared" si="255"/>
        <v>0</v>
      </c>
      <c r="XAL62" s="754">
        <f t="shared" si="255"/>
        <v>0</v>
      </c>
      <c r="XAM62" s="754">
        <f t="shared" si="255"/>
        <v>0</v>
      </c>
      <c r="XAN62" s="754">
        <f t="shared" si="255"/>
        <v>0</v>
      </c>
      <c r="XAO62" s="754">
        <f t="shared" si="255"/>
        <v>0</v>
      </c>
      <c r="XAP62" s="754">
        <f t="shared" si="255"/>
        <v>0</v>
      </c>
      <c r="XAQ62" s="754">
        <f t="shared" si="255"/>
        <v>0</v>
      </c>
      <c r="XAR62" s="754">
        <f t="shared" si="255"/>
        <v>0</v>
      </c>
      <c r="XAS62" s="754">
        <f t="shared" si="255"/>
        <v>0</v>
      </c>
      <c r="XAT62" s="754">
        <f t="shared" si="255"/>
        <v>0</v>
      </c>
      <c r="XAU62" s="754">
        <f t="shared" si="255"/>
        <v>0</v>
      </c>
      <c r="XAV62" s="754">
        <f t="shared" si="255"/>
        <v>0</v>
      </c>
      <c r="XAW62" s="754">
        <f t="shared" si="255"/>
        <v>0</v>
      </c>
      <c r="XAX62" s="754">
        <f t="shared" si="255"/>
        <v>0</v>
      </c>
      <c r="XAY62" s="754">
        <f t="shared" si="255"/>
        <v>0</v>
      </c>
      <c r="XAZ62" s="754">
        <f t="shared" ref="XAZ62:XDK62" si="256">XAZ60*$C$62</f>
        <v>0</v>
      </c>
      <c r="XBA62" s="754">
        <f t="shared" si="256"/>
        <v>0</v>
      </c>
      <c r="XBB62" s="754">
        <f t="shared" si="256"/>
        <v>0</v>
      </c>
      <c r="XBC62" s="754">
        <f t="shared" si="256"/>
        <v>0</v>
      </c>
      <c r="XBD62" s="754">
        <f t="shared" si="256"/>
        <v>0</v>
      </c>
      <c r="XBE62" s="754">
        <f t="shared" si="256"/>
        <v>0</v>
      </c>
      <c r="XBF62" s="754">
        <f t="shared" si="256"/>
        <v>0</v>
      </c>
      <c r="XBG62" s="754">
        <f t="shared" si="256"/>
        <v>0</v>
      </c>
      <c r="XBH62" s="754">
        <f t="shared" si="256"/>
        <v>0</v>
      </c>
      <c r="XBI62" s="754">
        <f t="shared" si="256"/>
        <v>0</v>
      </c>
      <c r="XBJ62" s="754">
        <f t="shared" si="256"/>
        <v>0</v>
      </c>
      <c r="XBK62" s="754">
        <f t="shared" si="256"/>
        <v>0</v>
      </c>
      <c r="XBL62" s="754">
        <f t="shared" si="256"/>
        <v>0</v>
      </c>
      <c r="XBM62" s="754">
        <f t="shared" si="256"/>
        <v>0</v>
      </c>
      <c r="XBN62" s="754">
        <f t="shared" si="256"/>
        <v>0</v>
      </c>
      <c r="XBO62" s="754">
        <f t="shared" si="256"/>
        <v>0</v>
      </c>
      <c r="XBP62" s="754">
        <f t="shared" si="256"/>
        <v>0</v>
      </c>
      <c r="XBQ62" s="754">
        <f t="shared" si="256"/>
        <v>0</v>
      </c>
      <c r="XBR62" s="754">
        <f t="shared" si="256"/>
        <v>0</v>
      </c>
      <c r="XBS62" s="754">
        <f t="shared" si="256"/>
        <v>0</v>
      </c>
      <c r="XBT62" s="754">
        <f t="shared" si="256"/>
        <v>0</v>
      </c>
      <c r="XBU62" s="754">
        <f t="shared" si="256"/>
        <v>0</v>
      </c>
      <c r="XBV62" s="754">
        <f t="shared" si="256"/>
        <v>0</v>
      </c>
      <c r="XBW62" s="754">
        <f t="shared" si="256"/>
        <v>0</v>
      </c>
      <c r="XBX62" s="754">
        <f t="shared" si="256"/>
        <v>0</v>
      </c>
      <c r="XBY62" s="754">
        <f t="shared" si="256"/>
        <v>0</v>
      </c>
      <c r="XBZ62" s="754">
        <f t="shared" si="256"/>
        <v>0</v>
      </c>
      <c r="XCA62" s="754">
        <f t="shared" si="256"/>
        <v>0</v>
      </c>
      <c r="XCB62" s="754">
        <f t="shared" si="256"/>
        <v>0</v>
      </c>
      <c r="XCC62" s="754">
        <f t="shared" si="256"/>
        <v>0</v>
      </c>
      <c r="XCD62" s="754">
        <f t="shared" si="256"/>
        <v>0</v>
      </c>
      <c r="XCE62" s="754">
        <f t="shared" si="256"/>
        <v>0</v>
      </c>
      <c r="XCF62" s="754">
        <f t="shared" si="256"/>
        <v>0</v>
      </c>
      <c r="XCG62" s="754">
        <f t="shared" si="256"/>
        <v>0</v>
      </c>
      <c r="XCH62" s="754">
        <f t="shared" si="256"/>
        <v>0</v>
      </c>
      <c r="XCI62" s="754">
        <f t="shared" si="256"/>
        <v>0</v>
      </c>
      <c r="XCJ62" s="754">
        <f t="shared" si="256"/>
        <v>0</v>
      </c>
      <c r="XCK62" s="754">
        <f t="shared" si="256"/>
        <v>0</v>
      </c>
      <c r="XCL62" s="754">
        <f t="shared" si="256"/>
        <v>0</v>
      </c>
      <c r="XCM62" s="754">
        <f t="shared" si="256"/>
        <v>0</v>
      </c>
      <c r="XCN62" s="754">
        <f t="shared" si="256"/>
        <v>0</v>
      </c>
      <c r="XCO62" s="754">
        <f t="shared" si="256"/>
        <v>0</v>
      </c>
      <c r="XCP62" s="754">
        <f t="shared" si="256"/>
        <v>0</v>
      </c>
      <c r="XCQ62" s="754">
        <f t="shared" si="256"/>
        <v>0</v>
      </c>
      <c r="XCR62" s="754">
        <f t="shared" si="256"/>
        <v>0</v>
      </c>
      <c r="XCS62" s="754">
        <f t="shared" si="256"/>
        <v>0</v>
      </c>
      <c r="XCT62" s="754">
        <f t="shared" si="256"/>
        <v>0</v>
      </c>
      <c r="XCU62" s="754">
        <f t="shared" si="256"/>
        <v>0</v>
      </c>
      <c r="XCV62" s="754">
        <f t="shared" si="256"/>
        <v>0</v>
      </c>
      <c r="XCW62" s="754">
        <f t="shared" si="256"/>
        <v>0</v>
      </c>
      <c r="XCX62" s="754">
        <f t="shared" si="256"/>
        <v>0</v>
      </c>
      <c r="XCY62" s="754">
        <f t="shared" si="256"/>
        <v>0</v>
      </c>
      <c r="XCZ62" s="754">
        <f t="shared" si="256"/>
        <v>0</v>
      </c>
      <c r="XDA62" s="754">
        <f t="shared" si="256"/>
        <v>0</v>
      </c>
      <c r="XDB62" s="754">
        <f t="shared" si="256"/>
        <v>0</v>
      </c>
      <c r="XDC62" s="754">
        <f t="shared" si="256"/>
        <v>0</v>
      </c>
      <c r="XDD62" s="754">
        <f t="shared" si="256"/>
        <v>0</v>
      </c>
      <c r="XDE62" s="754">
        <f t="shared" si="256"/>
        <v>0</v>
      </c>
      <c r="XDF62" s="754">
        <f t="shared" si="256"/>
        <v>0</v>
      </c>
      <c r="XDG62" s="754">
        <f t="shared" si="256"/>
        <v>0</v>
      </c>
      <c r="XDH62" s="754">
        <f t="shared" si="256"/>
        <v>0</v>
      </c>
      <c r="XDI62" s="754">
        <f t="shared" si="256"/>
        <v>0</v>
      </c>
      <c r="XDJ62" s="754">
        <f t="shared" si="256"/>
        <v>0</v>
      </c>
      <c r="XDK62" s="754">
        <f t="shared" si="256"/>
        <v>0</v>
      </c>
      <c r="XDL62" s="754">
        <f t="shared" ref="XDL62:XFD62" si="257">XDL60*$C$62</f>
        <v>0</v>
      </c>
      <c r="XDM62" s="754">
        <f t="shared" si="257"/>
        <v>0</v>
      </c>
      <c r="XDN62" s="754">
        <f t="shared" si="257"/>
        <v>0</v>
      </c>
      <c r="XDO62" s="754">
        <f t="shared" si="257"/>
        <v>0</v>
      </c>
      <c r="XDP62" s="754">
        <f t="shared" si="257"/>
        <v>0</v>
      </c>
      <c r="XDQ62" s="754">
        <f t="shared" si="257"/>
        <v>0</v>
      </c>
      <c r="XDR62" s="754">
        <f t="shared" si="257"/>
        <v>0</v>
      </c>
      <c r="XDS62" s="754">
        <f t="shared" si="257"/>
        <v>0</v>
      </c>
      <c r="XDT62" s="754">
        <f t="shared" si="257"/>
        <v>0</v>
      </c>
      <c r="XDU62" s="754">
        <f t="shared" si="257"/>
        <v>0</v>
      </c>
      <c r="XDV62" s="754">
        <f t="shared" si="257"/>
        <v>0</v>
      </c>
      <c r="XDW62" s="754">
        <f t="shared" si="257"/>
        <v>0</v>
      </c>
      <c r="XDX62" s="754">
        <f t="shared" si="257"/>
        <v>0</v>
      </c>
      <c r="XDY62" s="754">
        <f t="shared" si="257"/>
        <v>0</v>
      </c>
      <c r="XDZ62" s="754">
        <f t="shared" si="257"/>
        <v>0</v>
      </c>
      <c r="XEA62" s="754">
        <f t="shared" si="257"/>
        <v>0</v>
      </c>
      <c r="XEB62" s="754">
        <f t="shared" si="257"/>
        <v>0</v>
      </c>
      <c r="XEC62" s="754">
        <f t="shared" si="257"/>
        <v>0</v>
      </c>
      <c r="XED62" s="754">
        <f t="shared" si="257"/>
        <v>0</v>
      </c>
      <c r="XEE62" s="754">
        <f t="shared" si="257"/>
        <v>0</v>
      </c>
      <c r="XEF62" s="754">
        <f t="shared" si="257"/>
        <v>0</v>
      </c>
      <c r="XEG62" s="754">
        <f t="shared" si="257"/>
        <v>0</v>
      </c>
      <c r="XEH62" s="754">
        <f t="shared" si="257"/>
        <v>0</v>
      </c>
      <c r="XEI62" s="754">
        <f t="shared" si="257"/>
        <v>0</v>
      </c>
      <c r="XEJ62" s="754">
        <f t="shared" si="257"/>
        <v>0</v>
      </c>
      <c r="XEK62" s="754">
        <f t="shared" si="257"/>
        <v>0</v>
      </c>
      <c r="XEL62" s="754">
        <f t="shared" si="257"/>
        <v>0</v>
      </c>
      <c r="XEM62" s="754">
        <f t="shared" si="257"/>
        <v>0</v>
      </c>
      <c r="XEN62" s="754">
        <f t="shared" si="257"/>
        <v>0</v>
      </c>
      <c r="XEO62" s="754">
        <f t="shared" si="257"/>
        <v>0</v>
      </c>
      <c r="XEP62" s="754">
        <f t="shared" si="257"/>
        <v>0</v>
      </c>
      <c r="XEQ62" s="754">
        <f t="shared" si="257"/>
        <v>0</v>
      </c>
      <c r="XER62" s="754">
        <f t="shared" si="257"/>
        <v>0</v>
      </c>
      <c r="XES62" s="754">
        <f t="shared" si="257"/>
        <v>0</v>
      </c>
      <c r="XET62" s="754">
        <f t="shared" si="257"/>
        <v>0</v>
      </c>
      <c r="XEU62" s="754">
        <f t="shared" si="257"/>
        <v>0</v>
      </c>
      <c r="XEV62" s="754">
        <f t="shared" si="257"/>
        <v>0</v>
      </c>
      <c r="XEW62" s="754">
        <f t="shared" si="257"/>
        <v>0</v>
      </c>
      <c r="XEX62" s="754">
        <f t="shared" si="257"/>
        <v>0</v>
      </c>
      <c r="XEY62" s="754">
        <f t="shared" si="257"/>
        <v>0</v>
      </c>
      <c r="XEZ62" s="754">
        <f t="shared" si="257"/>
        <v>0</v>
      </c>
      <c r="XFA62" s="754">
        <f t="shared" si="257"/>
        <v>0</v>
      </c>
      <c r="XFB62" s="754">
        <f t="shared" si="257"/>
        <v>0</v>
      </c>
      <c r="XFC62" s="754">
        <f t="shared" si="257"/>
        <v>0</v>
      </c>
      <c r="XFD62" s="754">
        <f t="shared" si="257"/>
        <v>0</v>
      </c>
    </row>
    <row r="63" spans="1:16384" s="754" customFormat="1">
      <c r="A63" s="2633" t="s">
        <v>2835</v>
      </c>
      <c r="B63" s="2633"/>
      <c r="C63" s="2633"/>
    </row>
    <row r="64" spans="1:16384" s="2" customFormat="1" ht="14.1" customHeight="1">
      <c r="C64" s="753"/>
      <c r="E64" s="752"/>
      <c r="F64" s="752"/>
      <c r="G64" s="752"/>
      <c r="H64" s="752"/>
      <c r="I64" s="752"/>
      <c r="J64" s="752"/>
      <c r="K64" s="752"/>
      <c r="L64" s="752"/>
      <c r="M64" s="752"/>
      <c r="N64" s="752"/>
      <c r="O64" s="752"/>
      <c r="P64" s="752"/>
      <c r="Q64" s="752"/>
      <c r="R64" s="752"/>
      <c r="S64" s="752"/>
      <c r="T64" s="752"/>
      <c r="U64" s="752"/>
      <c r="V64" s="752"/>
      <c r="W64" s="752"/>
      <c r="X64" s="752"/>
      <c r="Y64" s="752"/>
      <c r="Z64" s="752"/>
      <c r="AA64" s="752"/>
      <c r="AB64" s="752"/>
      <c r="AC64" s="752"/>
      <c r="AD64" s="752"/>
      <c r="AE64" s="752"/>
      <c r="AF64" s="752"/>
      <c r="AG64" s="752"/>
      <c r="AH64" s="752"/>
    </row>
    <row r="65" spans="1:16384" s="2" customFormat="1" ht="14.1" customHeight="1">
      <c r="A65" s="2" t="s">
        <v>2837</v>
      </c>
      <c r="C65" s="753">
        <v>0.05</v>
      </c>
      <c r="E65" s="752">
        <f>(E60-E62)*$C$65</f>
        <v>0</v>
      </c>
      <c r="F65" s="752"/>
      <c r="G65" s="752">
        <f t="shared" ref="G65:AG65" si="258">(G60-G62)*$C$65</f>
        <v>0</v>
      </c>
      <c r="H65" s="752"/>
      <c r="I65" s="752">
        <f t="shared" si="258"/>
        <v>0</v>
      </c>
      <c r="J65" s="752"/>
      <c r="K65" s="752">
        <f t="shared" si="258"/>
        <v>0</v>
      </c>
      <c r="L65" s="752"/>
      <c r="M65" s="752">
        <f t="shared" si="258"/>
        <v>0</v>
      </c>
      <c r="N65" s="752"/>
      <c r="O65" s="752">
        <f t="shared" si="258"/>
        <v>0</v>
      </c>
      <c r="P65" s="752"/>
      <c r="Q65" s="752">
        <f t="shared" si="258"/>
        <v>0</v>
      </c>
      <c r="R65" s="752"/>
      <c r="S65" s="752">
        <f t="shared" si="258"/>
        <v>0</v>
      </c>
      <c r="T65" s="752"/>
      <c r="U65" s="752">
        <f t="shared" si="258"/>
        <v>0</v>
      </c>
      <c r="V65" s="752"/>
      <c r="W65" s="752">
        <f t="shared" si="258"/>
        <v>0</v>
      </c>
      <c r="X65" s="752"/>
      <c r="Y65" s="752">
        <f t="shared" si="258"/>
        <v>0</v>
      </c>
      <c r="Z65" s="752"/>
      <c r="AA65" s="752">
        <f t="shared" si="258"/>
        <v>0</v>
      </c>
      <c r="AB65" s="752"/>
      <c r="AC65" s="752">
        <f t="shared" si="258"/>
        <v>0</v>
      </c>
      <c r="AD65" s="752"/>
      <c r="AE65" s="752">
        <f t="shared" si="258"/>
        <v>0</v>
      </c>
      <c r="AF65" s="752"/>
      <c r="AG65" s="752">
        <f t="shared" si="258"/>
        <v>0</v>
      </c>
      <c r="AH65" s="752"/>
    </row>
    <row r="66" spans="1:16384" s="2" customFormat="1" ht="14.1" customHeight="1">
      <c r="C66" s="753"/>
      <c r="E66" s="752"/>
      <c r="F66" s="752"/>
      <c r="G66" s="752"/>
      <c r="H66" s="752"/>
      <c r="I66" s="752"/>
      <c r="J66" s="752"/>
      <c r="K66" s="752"/>
      <c r="L66" s="752"/>
      <c r="M66" s="752"/>
      <c r="N66" s="752"/>
      <c r="O66" s="752"/>
      <c r="P66" s="752"/>
      <c r="Q66" s="752"/>
      <c r="R66" s="752"/>
      <c r="S66" s="752"/>
      <c r="T66" s="752"/>
      <c r="U66" s="752"/>
      <c r="V66" s="752"/>
      <c r="W66" s="752"/>
      <c r="X66" s="752"/>
      <c r="Y66" s="752"/>
      <c r="Z66" s="752"/>
      <c r="AA66" s="752"/>
      <c r="AB66" s="752"/>
      <c r="AC66" s="752"/>
      <c r="AD66" s="752"/>
      <c r="AE66" s="752"/>
      <c r="AF66" s="752"/>
      <c r="AG66" s="752"/>
      <c r="AH66" s="752"/>
    </row>
    <row r="67" spans="1:16384" s="2" customFormat="1">
      <c r="A67" s="2" t="s">
        <v>2664</v>
      </c>
      <c r="C67" s="751">
        <v>0.5</v>
      </c>
      <c r="E67" s="752">
        <f>E60-(E62+E65)</f>
        <v>0</v>
      </c>
      <c r="F67" s="752"/>
      <c r="G67" s="752">
        <f t="shared" ref="G67:AG67" si="259">G60-(G62+G65)</f>
        <v>0</v>
      </c>
      <c r="H67" s="752"/>
      <c r="I67" s="752">
        <f t="shared" si="259"/>
        <v>0</v>
      </c>
      <c r="J67" s="752"/>
      <c r="K67" s="752">
        <f t="shared" si="259"/>
        <v>0</v>
      </c>
      <c r="L67" s="752"/>
      <c r="M67" s="752">
        <f t="shared" si="259"/>
        <v>0</v>
      </c>
      <c r="N67" s="752"/>
      <c r="O67" s="752">
        <f t="shared" si="259"/>
        <v>0</v>
      </c>
      <c r="P67" s="752"/>
      <c r="Q67" s="752">
        <f t="shared" si="259"/>
        <v>0</v>
      </c>
      <c r="R67" s="752"/>
      <c r="S67" s="752">
        <f t="shared" si="259"/>
        <v>0</v>
      </c>
      <c r="T67" s="752"/>
      <c r="U67" s="752">
        <f t="shared" si="259"/>
        <v>0</v>
      </c>
      <c r="V67" s="752"/>
      <c r="W67" s="752">
        <f t="shared" si="259"/>
        <v>0</v>
      </c>
      <c r="X67" s="752"/>
      <c r="Y67" s="752">
        <f t="shared" si="259"/>
        <v>0</v>
      </c>
      <c r="Z67" s="752"/>
      <c r="AA67" s="752">
        <f t="shared" si="259"/>
        <v>0</v>
      </c>
      <c r="AB67" s="752"/>
      <c r="AC67" s="752">
        <f t="shared" si="259"/>
        <v>0</v>
      </c>
      <c r="AD67" s="752"/>
      <c r="AE67" s="752">
        <f t="shared" si="259"/>
        <v>0</v>
      </c>
      <c r="AF67" s="752"/>
      <c r="AG67" s="752">
        <f t="shared" si="259"/>
        <v>0</v>
      </c>
      <c r="AH67" s="752"/>
    </row>
    <row r="68" spans="1:16384" s="756" customFormat="1">
      <c r="B68" s="756" t="s">
        <v>2838</v>
      </c>
      <c r="C68" s="755"/>
      <c r="D68" s="754"/>
      <c r="E68" s="756">
        <f>E67*$C$67</f>
        <v>0</v>
      </c>
      <c r="G68" s="756">
        <f t="shared" ref="G68:AG68" si="260">G67*$C$67</f>
        <v>0</v>
      </c>
      <c r="I68" s="756">
        <f t="shared" si="260"/>
        <v>0</v>
      </c>
      <c r="K68" s="756">
        <f t="shared" si="260"/>
        <v>0</v>
      </c>
      <c r="M68" s="756">
        <f t="shared" si="260"/>
        <v>0</v>
      </c>
      <c r="O68" s="756">
        <f t="shared" si="260"/>
        <v>0</v>
      </c>
      <c r="Q68" s="756">
        <f t="shared" si="260"/>
        <v>0</v>
      </c>
      <c r="S68" s="756">
        <f t="shared" si="260"/>
        <v>0</v>
      </c>
      <c r="U68" s="756">
        <f t="shared" si="260"/>
        <v>0</v>
      </c>
      <c r="W68" s="756">
        <f t="shared" si="260"/>
        <v>0</v>
      </c>
      <c r="Y68" s="756">
        <f t="shared" si="260"/>
        <v>0</v>
      </c>
      <c r="AA68" s="756">
        <f t="shared" si="260"/>
        <v>0</v>
      </c>
      <c r="AC68" s="756">
        <f t="shared" si="260"/>
        <v>0</v>
      </c>
      <c r="AE68" s="756">
        <f t="shared" si="260"/>
        <v>0</v>
      </c>
      <c r="AG68" s="756">
        <f t="shared" si="260"/>
        <v>0</v>
      </c>
      <c r="AI68" s="756">
        <f t="shared" ref="AI68:CT68" si="261">(AI59-AI61)*$C$67</f>
        <v>0</v>
      </c>
      <c r="AJ68" s="756">
        <f t="shared" si="261"/>
        <v>0</v>
      </c>
      <c r="AK68" s="756">
        <f t="shared" si="261"/>
        <v>0</v>
      </c>
      <c r="AL68" s="756">
        <f t="shared" si="261"/>
        <v>0</v>
      </c>
      <c r="AM68" s="756">
        <f t="shared" si="261"/>
        <v>0</v>
      </c>
      <c r="AN68" s="756">
        <f t="shared" si="261"/>
        <v>0</v>
      </c>
      <c r="AO68" s="756">
        <f t="shared" si="261"/>
        <v>0</v>
      </c>
      <c r="AP68" s="756">
        <f t="shared" si="261"/>
        <v>0</v>
      </c>
      <c r="AQ68" s="756">
        <f t="shared" si="261"/>
        <v>0</v>
      </c>
      <c r="AR68" s="756">
        <f t="shared" si="261"/>
        <v>0</v>
      </c>
      <c r="AS68" s="756">
        <f t="shared" si="261"/>
        <v>0</v>
      </c>
      <c r="AT68" s="756">
        <f t="shared" si="261"/>
        <v>0</v>
      </c>
      <c r="AU68" s="756">
        <f t="shared" si="261"/>
        <v>0</v>
      </c>
      <c r="AV68" s="756">
        <f t="shared" si="261"/>
        <v>0</v>
      </c>
      <c r="AW68" s="756">
        <f t="shared" si="261"/>
        <v>0</v>
      </c>
      <c r="AX68" s="756">
        <f t="shared" si="261"/>
        <v>0</v>
      </c>
      <c r="AY68" s="756">
        <f t="shared" si="261"/>
        <v>0</v>
      </c>
      <c r="AZ68" s="756">
        <f t="shared" si="261"/>
        <v>0</v>
      </c>
      <c r="BA68" s="756">
        <f t="shared" si="261"/>
        <v>0</v>
      </c>
      <c r="BB68" s="756">
        <f t="shared" si="261"/>
        <v>0</v>
      </c>
      <c r="BC68" s="756">
        <f t="shared" si="261"/>
        <v>0</v>
      </c>
      <c r="BD68" s="756">
        <f t="shared" si="261"/>
        <v>0</v>
      </c>
      <c r="BE68" s="756">
        <f t="shared" si="261"/>
        <v>0</v>
      </c>
      <c r="BF68" s="756">
        <f t="shared" si="261"/>
        <v>0</v>
      </c>
      <c r="BG68" s="756">
        <f t="shared" si="261"/>
        <v>0</v>
      </c>
      <c r="BH68" s="756">
        <f t="shared" si="261"/>
        <v>0</v>
      </c>
      <c r="BI68" s="756">
        <f t="shared" si="261"/>
        <v>0</v>
      </c>
      <c r="BJ68" s="756">
        <f t="shared" si="261"/>
        <v>0</v>
      </c>
      <c r="BK68" s="756">
        <f t="shared" si="261"/>
        <v>0</v>
      </c>
      <c r="BL68" s="756">
        <f t="shared" si="261"/>
        <v>0</v>
      </c>
      <c r="BM68" s="756">
        <f t="shared" si="261"/>
        <v>0</v>
      </c>
      <c r="BN68" s="756">
        <f t="shared" si="261"/>
        <v>0</v>
      </c>
      <c r="BO68" s="756">
        <f t="shared" si="261"/>
        <v>0</v>
      </c>
      <c r="BP68" s="756">
        <f t="shared" si="261"/>
        <v>0</v>
      </c>
      <c r="BQ68" s="756">
        <f t="shared" si="261"/>
        <v>0</v>
      </c>
      <c r="BR68" s="756">
        <f t="shared" si="261"/>
        <v>0</v>
      </c>
      <c r="BS68" s="756">
        <f t="shared" si="261"/>
        <v>0</v>
      </c>
      <c r="BT68" s="756">
        <f t="shared" si="261"/>
        <v>0</v>
      </c>
      <c r="BU68" s="756">
        <f t="shared" si="261"/>
        <v>0</v>
      </c>
      <c r="BV68" s="756">
        <f t="shared" si="261"/>
        <v>0</v>
      </c>
      <c r="BW68" s="756">
        <f t="shared" si="261"/>
        <v>0</v>
      </c>
      <c r="BX68" s="756">
        <f t="shared" si="261"/>
        <v>0</v>
      </c>
      <c r="BY68" s="756">
        <f t="shared" si="261"/>
        <v>0</v>
      </c>
      <c r="BZ68" s="756">
        <f t="shared" si="261"/>
        <v>0</v>
      </c>
      <c r="CA68" s="756">
        <f t="shared" si="261"/>
        <v>0</v>
      </c>
      <c r="CB68" s="756">
        <f t="shared" si="261"/>
        <v>0</v>
      </c>
      <c r="CC68" s="756">
        <f t="shared" si="261"/>
        <v>0</v>
      </c>
      <c r="CD68" s="756">
        <f t="shared" si="261"/>
        <v>0</v>
      </c>
      <c r="CE68" s="756">
        <f t="shared" si="261"/>
        <v>0</v>
      </c>
      <c r="CF68" s="756">
        <f t="shared" si="261"/>
        <v>0</v>
      </c>
      <c r="CG68" s="756">
        <f t="shared" si="261"/>
        <v>0</v>
      </c>
      <c r="CH68" s="756">
        <f t="shared" si="261"/>
        <v>0</v>
      </c>
      <c r="CI68" s="756">
        <f t="shared" si="261"/>
        <v>0</v>
      </c>
      <c r="CJ68" s="756">
        <f t="shared" si="261"/>
        <v>0</v>
      </c>
      <c r="CK68" s="756">
        <f t="shared" si="261"/>
        <v>0</v>
      </c>
      <c r="CL68" s="756">
        <f t="shared" si="261"/>
        <v>0</v>
      </c>
      <c r="CM68" s="756">
        <f t="shared" si="261"/>
        <v>0</v>
      </c>
      <c r="CN68" s="756">
        <f t="shared" si="261"/>
        <v>0</v>
      </c>
      <c r="CO68" s="756">
        <f t="shared" si="261"/>
        <v>0</v>
      </c>
      <c r="CP68" s="756">
        <f t="shared" si="261"/>
        <v>0</v>
      </c>
      <c r="CQ68" s="756">
        <f t="shared" si="261"/>
        <v>0</v>
      </c>
      <c r="CR68" s="756">
        <f t="shared" si="261"/>
        <v>0</v>
      </c>
      <c r="CS68" s="756">
        <f t="shared" si="261"/>
        <v>0</v>
      </c>
      <c r="CT68" s="756">
        <f t="shared" si="261"/>
        <v>0</v>
      </c>
      <c r="CU68" s="756">
        <f t="shared" ref="CU68:FF68" si="262">(CU59-CU61)*$C$67</f>
        <v>0</v>
      </c>
      <c r="CV68" s="756">
        <f t="shared" si="262"/>
        <v>0</v>
      </c>
      <c r="CW68" s="756">
        <f t="shared" si="262"/>
        <v>0</v>
      </c>
      <c r="CX68" s="756">
        <f t="shared" si="262"/>
        <v>0</v>
      </c>
      <c r="CY68" s="756">
        <f t="shared" si="262"/>
        <v>0</v>
      </c>
      <c r="CZ68" s="756">
        <f t="shared" si="262"/>
        <v>0</v>
      </c>
      <c r="DA68" s="756">
        <f t="shared" si="262"/>
        <v>0</v>
      </c>
      <c r="DB68" s="756">
        <f t="shared" si="262"/>
        <v>0</v>
      </c>
      <c r="DC68" s="756">
        <f t="shared" si="262"/>
        <v>0</v>
      </c>
      <c r="DD68" s="756">
        <f t="shared" si="262"/>
        <v>0</v>
      </c>
      <c r="DE68" s="756">
        <f t="shared" si="262"/>
        <v>0</v>
      </c>
      <c r="DF68" s="756">
        <f t="shared" si="262"/>
        <v>0</v>
      </c>
      <c r="DG68" s="756">
        <f t="shared" si="262"/>
        <v>0</v>
      </c>
      <c r="DH68" s="756">
        <f t="shared" si="262"/>
        <v>0</v>
      </c>
      <c r="DI68" s="756">
        <f t="shared" si="262"/>
        <v>0</v>
      </c>
      <c r="DJ68" s="756">
        <f t="shared" si="262"/>
        <v>0</v>
      </c>
      <c r="DK68" s="756">
        <f t="shared" si="262"/>
        <v>0</v>
      </c>
      <c r="DL68" s="756">
        <f t="shared" si="262"/>
        <v>0</v>
      </c>
      <c r="DM68" s="756">
        <f t="shared" si="262"/>
        <v>0</v>
      </c>
      <c r="DN68" s="756">
        <f t="shared" si="262"/>
        <v>0</v>
      </c>
      <c r="DO68" s="756">
        <f t="shared" si="262"/>
        <v>0</v>
      </c>
      <c r="DP68" s="756">
        <f t="shared" si="262"/>
        <v>0</v>
      </c>
      <c r="DQ68" s="756">
        <f t="shared" si="262"/>
        <v>0</v>
      </c>
      <c r="DR68" s="756">
        <f t="shared" si="262"/>
        <v>0</v>
      </c>
      <c r="DS68" s="756">
        <f t="shared" si="262"/>
        <v>0</v>
      </c>
      <c r="DT68" s="756">
        <f t="shared" si="262"/>
        <v>0</v>
      </c>
      <c r="DU68" s="756">
        <f t="shared" si="262"/>
        <v>0</v>
      </c>
      <c r="DV68" s="756">
        <f t="shared" si="262"/>
        <v>0</v>
      </c>
      <c r="DW68" s="756">
        <f t="shared" si="262"/>
        <v>0</v>
      </c>
      <c r="DX68" s="756">
        <f t="shared" si="262"/>
        <v>0</v>
      </c>
      <c r="DY68" s="756">
        <f t="shared" si="262"/>
        <v>0</v>
      </c>
      <c r="DZ68" s="756">
        <f t="shared" si="262"/>
        <v>0</v>
      </c>
      <c r="EA68" s="756">
        <f t="shared" si="262"/>
        <v>0</v>
      </c>
      <c r="EB68" s="756">
        <f t="shared" si="262"/>
        <v>0</v>
      </c>
      <c r="EC68" s="756">
        <f t="shared" si="262"/>
        <v>0</v>
      </c>
      <c r="ED68" s="756">
        <f t="shared" si="262"/>
        <v>0</v>
      </c>
      <c r="EE68" s="756">
        <f t="shared" si="262"/>
        <v>0</v>
      </c>
      <c r="EF68" s="756">
        <f t="shared" si="262"/>
        <v>0</v>
      </c>
      <c r="EG68" s="756">
        <f t="shared" si="262"/>
        <v>0</v>
      </c>
      <c r="EH68" s="756">
        <f t="shared" si="262"/>
        <v>0</v>
      </c>
      <c r="EI68" s="756">
        <f t="shared" si="262"/>
        <v>0</v>
      </c>
      <c r="EJ68" s="756">
        <f t="shared" si="262"/>
        <v>0</v>
      </c>
      <c r="EK68" s="756">
        <f t="shared" si="262"/>
        <v>0</v>
      </c>
      <c r="EL68" s="756">
        <f t="shared" si="262"/>
        <v>0</v>
      </c>
      <c r="EM68" s="756">
        <f t="shared" si="262"/>
        <v>0</v>
      </c>
      <c r="EN68" s="756">
        <f t="shared" si="262"/>
        <v>0</v>
      </c>
      <c r="EO68" s="756">
        <f t="shared" si="262"/>
        <v>0</v>
      </c>
      <c r="EP68" s="756">
        <f t="shared" si="262"/>
        <v>0</v>
      </c>
      <c r="EQ68" s="756">
        <f t="shared" si="262"/>
        <v>0</v>
      </c>
      <c r="ER68" s="756">
        <f t="shared" si="262"/>
        <v>0</v>
      </c>
      <c r="ES68" s="756">
        <f t="shared" si="262"/>
        <v>0</v>
      </c>
      <c r="ET68" s="756">
        <f t="shared" si="262"/>
        <v>0</v>
      </c>
      <c r="EU68" s="756">
        <f t="shared" si="262"/>
        <v>0</v>
      </c>
      <c r="EV68" s="756">
        <f t="shared" si="262"/>
        <v>0</v>
      </c>
      <c r="EW68" s="756">
        <f t="shared" si="262"/>
        <v>0</v>
      </c>
      <c r="EX68" s="756">
        <f t="shared" si="262"/>
        <v>0</v>
      </c>
      <c r="EY68" s="756">
        <f t="shared" si="262"/>
        <v>0</v>
      </c>
      <c r="EZ68" s="756">
        <f t="shared" si="262"/>
        <v>0</v>
      </c>
      <c r="FA68" s="756">
        <f t="shared" si="262"/>
        <v>0</v>
      </c>
      <c r="FB68" s="756">
        <f t="shared" si="262"/>
        <v>0</v>
      </c>
      <c r="FC68" s="756">
        <f t="shared" si="262"/>
        <v>0</v>
      </c>
      <c r="FD68" s="756">
        <f t="shared" si="262"/>
        <v>0</v>
      </c>
      <c r="FE68" s="756">
        <f t="shared" si="262"/>
        <v>0</v>
      </c>
      <c r="FF68" s="756">
        <f t="shared" si="262"/>
        <v>0</v>
      </c>
      <c r="FG68" s="756">
        <f t="shared" ref="FG68:HR68" si="263">(FG59-FG61)*$C$67</f>
        <v>0</v>
      </c>
      <c r="FH68" s="756">
        <f t="shared" si="263"/>
        <v>0</v>
      </c>
      <c r="FI68" s="756">
        <f t="shared" si="263"/>
        <v>0</v>
      </c>
      <c r="FJ68" s="756">
        <f t="shared" si="263"/>
        <v>0</v>
      </c>
      <c r="FK68" s="756">
        <f t="shared" si="263"/>
        <v>0</v>
      </c>
      <c r="FL68" s="756">
        <f t="shared" si="263"/>
        <v>0</v>
      </c>
      <c r="FM68" s="756">
        <f t="shared" si="263"/>
        <v>0</v>
      </c>
      <c r="FN68" s="756">
        <f t="shared" si="263"/>
        <v>0</v>
      </c>
      <c r="FO68" s="756">
        <f t="shared" si="263"/>
        <v>0</v>
      </c>
      <c r="FP68" s="756">
        <f t="shared" si="263"/>
        <v>0</v>
      </c>
      <c r="FQ68" s="756">
        <f t="shared" si="263"/>
        <v>0</v>
      </c>
      <c r="FR68" s="756">
        <f t="shared" si="263"/>
        <v>0</v>
      </c>
      <c r="FS68" s="756">
        <f t="shared" si="263"/>
        <v>0</v>
      </c>
      <c r="FT68" s="756">
        <f t="shared" si="263"/>
        <v>0</v>
      </c>
      <c r="FU68" s="756">
        <f t="shared" si="263"/>
        <v>0</v>
      </c>
      <c r="FV68" s="756">
        <f t="shared" si="263"/>
        <v>0</v>
      </c>
      <c r="FW68" s="756">
        <f t="shared" si="263"/>
        <v>0</v>
      </c>
      <c r="FX68" s="756">
        <f t="shared" si="263"/>
        <v>0</v>
      </c>
      <c r="FY68" s="756">
        <f t="shared" si="263"/>
        <v>0</v>
      </c>
      <c r="FZ68" s="756">
        <f t="shared" si="263"/>
        <v>0</v>
      </c>
      <c r="GA68" s="756">
        <f t="shared" si="263"/>
        <v>0</v>
      </c>
      <c r="GB68" s="756">
        <f t="shared" si="263"/>
        <v>0</v>
      </c>
      <c r="GC68" s="756">
        <f t="shared" si="263"/>
        <v>0</v>
      </c>
      <c r="GD68" s="756">
        <f t="shared" si="263"/>
        <v>0</v>
      </c>
      <c r="GE68" s="756">
        <f t="shared" si="263"/>
        <v>0</v>
      </c>
      <c r="GF68" s="756">
        <f t="shared" si="263"/>
        <v>0</v>
      </c>
      <c r="GG68" s="756">
        <f t="shared" si="263"/>
        <v>0</v>
      </c>
      <c r="GH68" s="756">
        <f t="shared" si="263"/>
        <v>0</v>
      </c>
      <c r="GI68" s="756">
        <f t="shared" si="263"/>
        <v>0</v>
      </c>
      <c r="GJ68" s="756">
        <f t="shared" si="263"/>
        <v>0</v>
      </c>
      <c r="GK68" s="756">
        <f t="shared" si="263"/>
        <v>0</v>
      </c>
      <c r="GL68" s="756">
        <f t="shared" si="263"/>
        <v>0</v>
      </c>
      <c r="GM68" s="756">
        <f t="shared" si="263"/>
        <v>0</v>
      </c>
      <c r="GN68" s="756">
        <f t="shared" si="263"/>
        <v>0</v>
      </c>
      <c r="GO68" s="756">
        <f t="shared" si="263"/>
        <v>0</v>
      </c>
      <c r="GP68" s="756">
        <f t="shared" si="263"/>
        <v>0</v>
      </c>
      <c r="GQ68" s="756">
        <f t="shared" si="263"/>
        <v>0</v>
      </c>
      <c r="GR68" s="756">
        <f t="shared" si="263"/>
        <v>0</v>
      </c>
      <c r="GS68" s="756">
        <f t="shared" si="263"/>
        <v>0</v>
      </c>
      <c r="GT68" s="756">
        <f t="shared" si="263"/>
        <v>0</v>
      </c>
      <c r="GU68" s="756">
        <f t="shared" si="263"/>
        <v>0</v>
      </c>
      <c r="GV68" s="756">
        <f t="shared" si="263"/>
        <v>0</v>
      </c>
      <c r="GW68" s="756">
        <f t="shared" si="263"/>
        <v>0</v>
      </c>
      <c r="GX68" s="756">
        <f t="shared" si="263"/>
        <v>0</v>
      </c>
      <c r="GY68" s="756">
        <f t="shared" si="263"/>
        <v>0</v>
      </c>
      <c r="GZ68" s="756">
        <f t="shared" si="263"/>
        <v>0</v>
      </c>
      <c r="HA68" s="756">
        <f t="shared" si="263"/>
        <v>0</v>
      </c>
      <c r="HB68" s="756">
        <f t="shared" si="263"/>
        <v>0</v>
      </c>
      <c r="HC68" s="756">
        <f t="shared" si="263"/>
        <v>0</v>
      </c>
      <c r="HD68" s="756">
        <f t="shared" si="263"/>
        <v>0</v>
      </c>
      <c r="HE68" s="756">
        <f t="shared" si="263"/>
        <v>0</v>
      </c>
      <c r="HF68" s="756">
        <f t="shared" si="263"/>
        <v>0</v>
      </c>
      <c r="HG68" s="756">
        <f t="shared" si="263"/>
        <v>0</v>
      </c>
      <c r="HH68" s="756">
        <f t="shared" si="263"/>
        <v>0</v>
      </c>
      <c r="HI68" s="756">
        <f t="shared" si="263"/>
        <v>0</v>
      </c>
      <c r="HJ68" s="756">
        <f t="shared" si="263"/>
        <v>0</v>
      </c>
      <c r="HK68" s="756">
        <f t="shared" si="263"/>
        <v>0</v>
      </c>
      <c r="HL68" s="756">
        <f t="shared" si="263"/>
        <v>0</v>
      </c>
      <c r="HM68" s="756">
        <f t="shared" si="263"/>
        <v>0</v>
      </c>
      <c r="HN68" s="756">
        <f t="shared" si="263"/>
        <v>0</v>
      </c>
      <c r="HO68" s="756">
        <f t="shared" si="263"/>
        <v>0</v>
      </c>
      <c r="HP68" s="756">
        <f t="shared" si="263"/>
        <v>0</v>
      </c>
      <c r="HQ68" s="756">
        <f t="shared" si="263"/>
        <v>0</v>
      </c>
      <c r="HR68" s="756">
        <f t="shared" si="263"/>
        <v>0</v>
      </c>
      <c r="HS68" s="756">
        <f t="shared" ref="HS68:KD68" si="264">(HS59-HS61)*$C$67</f>
        <v>0</v>
      </c>
      <c r="HT68" s="756">
        <f t="shared" si="264"/>
        <v>0</v>
      </c>
      <c r="HU68" s="756">
        <f t="shared" si="264"/>
        <v>0</v>
      </c>
      <c r="HV68" s="756">
        <f t="shared" si="264"/>
        <v>0</v>
      </c>
      <c r="HW68" s="756">
        <f t="shared" si="264"/>
        <v>0</v>
      </c>
      <c r="HX68" s="756">
        <f t="shared" si="264"/>
        <v>0</v>
      </c>
      <c r="HY68" s="756">
        <f t="shared" si="264"/>
        <v>0</v>
      </c>
      <c r="HZ68" s="756">
        <f t="shared" si="264"/>
        <v>0</v>
      </c>
      <c r="IA68" s="756">
        <f t="shared" si="264"/>
        <v>0</v>
      </c>
      <c r="IB68" s="756">
        <f t="shared" si="264"/>
        <v>0</v>
      </c>
      <c r="IC68" s="756">
        <f t="shared" si="264"/>
        <v>0</v>
      </c>
      <c r="ID68" s="756">
        <f t="shared" si="264"/>
        <v>0</v>
      </c>
      <c r="IE68" s="756">
        <f t="shared" si="264"/>
        <v>0</v>
      </c>
      <c r="IF68" s="756">
        <f t="shared" si="264"/>
        <v>0</v>
      </c>
      <c r="IG68" s="756">
        <f t="shared" si="264"/>
        <v>0</v>
      </c>
      <c r="IH68" s="756">
        <f t="shared" si="264"/>
        <v>0</v>
      </c>
      <c r="II68" s="756">
        <f t="shared" si="264"/>
        <v>0</v>
      </c>
      <c r="IJ68" s="756">
        <f t="shared" si="264"/>
        <v>0</v>
      </c>
      <c r="IK68" s="756">
        <f t="shared" si="264"/>
        <v>0</v>
      </c>
      <c r="IL68" s="756">
        <f t="shared" si="264"/>
        <v>0</v>
      </c>
      <c r="IM68" s="756">
        <f t="shared" si="264"/>
        <v>0</v>
      </c>
      <c r="IN68" s="756">
        <f t="shared" si="264"/>
        <v>0</v>
      </c>
      <c r="IO68" s="756">
        <f t="shared" si="264"/>
        <v>0</v>
      </c>
      <c r="IP68" s="756">
        <f t="shared" si="264"/>
        <v>0</v>
      </c>
      <c r="IQ68" s="756">
        <f t="shared" si="264"/>
        <v>0</v>
      </c>
      <c r="IR68" s="756">
        <f t="shared" si="264"/>
        <v>0</v>
      </c>
      <c r="IS68" s="756">
        <f t="shared" si="264"/>
        <v>0</v>
      </c>
      <c r="IT68" s="756">
        <f t="shared" si="264"/>
        <v>0</v>
      </c>
      <c r="IU68" s="756">
        <f t="shared" si="264"/>
        <v>0</v>
      </c>
      <c r="IV68" s="756">
        <f t="shared" si="264"/>
        <v>0</v>
      </c>
      <c r="IW68" s="756">
        <f t="shared" si="264"/>
        <v>0</v>
      </c>
      <c r="IX68" s="756">
        <f t="shared" si="264"/>
        <v>0</v>
      </c>
      <c r="IY68" s="756">
        <f t="shared" si="264"/>
        <v>0</v>
      </c>
      <c r="IZ68" s="756">
        <f t="shared" si="264"/>
        <v>0</v>
      </c>
      <c r="JA68" s="756">
        <f t="shared" si="264"/>
        <v>0</v>
      </c>
      <c r="JB68" s="756">
        <f t="shared" si="264"/>
        <v>0</v>
      </c>
      <c r="JC68" s="756">
        <f t="shared" si="264"/>
        <v>0</v>
      </c>
      <c r="JD68" s="756">
        <f t="shared" si="264"/>
        <v>0</v>
      </c>
      <c r="JE68" s="756">
        <f t="shared" si="264"/>
        <v>0</v>
      </c>
      <c r="JF68" s="756">
        <f t="shared" si="264"/>
        <v>0</v>
      </c>
      <c r="JG68" s="756">
        <f t="shared" si="264"/>
        <v>0</v>
      </c>
      <c r="JH68" s="756">
        <f t="shared" si="264"/>
        <v>0</v>
      </c>
      <c r="JI68" s="756">
        <f t="shared" si="264"/>
        <v>0</v>
      </c>
      <c r="JJ68" s="756">
        <f t="shared" si="264"/>
        <v>0</v>
      </c>
      <c r="JK68" s="756">
        <f t="shared" si="264"/>
        <v>0</v>
      </c>
      <c r="JL68" s="756">
        <f t="shared" si="264"/>
        <v>0</v>
      </c>
      <c r="JM68" s="756">
        <f t="shared" si="264"/>
        <v>0</v>
      </c>
      <c r="JN68" s="756">
        <f t="shared" si="264"/>
        <v>0</v>
      </c>
      <c r="JO68" s="756">
        <f t="shared" si="264"/>
        <v>0</v>
      </c>
      <c r="JP68" s="756">
        <f t="shared" si="264"/>
        <v>0</v>
      </c>
      <c r="JQ68" s="756">
        <f t="shared" si="264"/>
        <v>0</v>
      </c>
      <c r="JR68" s="756">
        <f t="shared" si="264"/>
        <v>0</v>
      </c>
      <c r="JS68" s="756">
        <f t="shared" si="264"/>
        <v>0</v>
      </c>
      <c r="JT68" s="756">
        <f t="shared" si="264"/>
        <v>0</v>
      </c>
      <c r="JU68" s="756">
        <f t="shared" si="264"/>
        <v>0</v>
      </c>
      <c r="JV68" s="756">
        <f t="shared" si="264"/>
        <v>0</v>
      </c>
      <c r="JW68" s="756">
        <f t="shared" si="264"/>
        <v>0</v>
      </c>
      <c r="JX68" s="756">
        <f t="shared" si="264"/>
        <v>0</v>
      </c>
      <c r="JY68" s="756">
        <f t="shared" si="264"/>
        <v>0</v>
      </c>
      <c r="JZ68" s="756">
        <f t="shared" si="264"/>
        <v>0</v>
      </c>
      <c r="KA68" s="756">
        <f t="shared" si="264"/>
        <v>0</v>
      </c>
      <c r="KB68" s="756">
        <f t="shared" si="264"/>
        <v>0</v>
      </c>
      <c r="KC68" s="756">
        <f t="shared" si="264"/>
        <v>0</v>
      </c>
      <c r="KD68" s="756">
        <f t="shared" si="264"/>
        <v>0</v>
      </c>
      <c r="KE68" s="756">
        <f t="shared" ref="KE68:MP68" si="265">(KE59-KE61)*$C$67</f>
        <v>0</v>
      </c>
      <c r="KF68" s="756">
        <f t="shared" si="265"/>
        <v>0</v>
      </c>
      <c r="KG68" s="756">
        <f t="shared" si="265"/>
        <v>0</v>
      </c>
      <c r="KH68" s="756">
        <f t="shared" si="265"/>
        <v>0</v>
      </c>
      <c r="KI68" s="756">
        <f t="shared" si="265"/>
        <v>0</v>
      </c>
      <c r="KJ68" s="756">
        <f t="shared" si="265"/>
        <v>0</v>
      </c>
      <c r="KK68" s="756">
        <f t="shared" si="265"/>
        <v>0</v>
      </c>
      <c r="KL68" s="756">
        <f t="shared" si="265"/>
        <v>0</v>
      </c>
      <c r="KM68" s="756">
        <f t="shared" si="265"/>
        <v>0</v>
      </c>
      <c r="KN68" s="756">
        <f t="shared" si="265"/>
        <v>0</v>
      </c>
      <c r="KO68" s="756">
        <f t="shared" si="265"/>
        <v>0</v>
      </c>
      <c r="KP68" s="756">
        <f t="shared" si="265"/>
        <v>0</v>
      </c>
      <c r="KQ68" s="756">
        <f t="shared" si="265"/>
        <v>0</v>
      </c>
      <c r="KR68" s="756">
        <f t="shared" si="265"/>
        <v>0</v>
      </c>
      <c r="KS68" s="756">
        <f t="shared" si="265"/>
        <v>0</v>
      </c>
      <c r="KT68" s="756">
        <f t="shared" si="265"/>
        <v>0</v>
      </c>
      <c r="KU68" s="756">
        <f t="shared" si="265"/>
        <v>0</v>
      </c>
      <c r="KV68" s="756">
        <f t="shared" si="265"/>
        <v>0</v>
      </c>
      <c r="KW68" s="756">
        <f t="shared" si="265"/>
        <v>0</v>
      </c>
      <c r="KX68" s="756">
        <f t="shared" si="265"/>
        <v>0</v>
      </c>
      <c r="KY68" s="756">
        <f t="shared" si="265"/>
        <v>0</v>
      </c>
      <c r="KZ68" s="756">
        <f t="shared" si="265"/>
        <v>0</v>
      </c>
      <c r="LA68" s="756">
        <f t="shared" si="265"/>
        <v>0</v>
      </c>
      <c r="LB68" s="756">
        <f t="shared" si="265"/>
        <v>0</v>
      </c>
      <c r="LC68" s="756">
        <f t="shared" si="265"/>
        <v>0</v>
      </c>
      <c r="LD68" s="756">
        <f t="shared" si="265"/>
        <v>0</v>
      </c>
      <c r="LE68" s="756">
        <f t="shared" si="265"/>
        <v>0</v>
      </c>
      <c r="LF68" s="756">
        <f t="shared" si="265"/>
        <v>0</v>
      </c>
      <c r="LG68" s="756">
        <f t="shared" si="265"/>
        <v>0</v>
      </c>
      <c r="LH68" s="756">
        <f t="shared" si="265"/>
        <v>0</v>
      </c>
      <c r="LI68" s="756">
        <f t="shared" si="265"/>
        <v>0</v>
      </c>
      <c r="LJ68" s="756">
        <f t="shared" si="265"/>
        <v>0</v>
      </c>
      <c r="LK68" s="756">
        <f t="shared" si="265"/>
        <v>0</v>
      </c>
      <c r="LL68" s="756">
        <f t="shared" si="265"/>
        <v>0</v>
      </c>
      <c r="LM68" s="756">
        <f t="shared" si="265"/>
        <v>0</v>
      </c>
      <c r="LN68" s="756">
        <f t="shared" si="265"/>
        <v>0</v>
      </c>
      <c r="LO68" s="756">
        <f t="shared" si="265"/>
        <v>0</v>
      </c>
      <c r="LP68" s="756">
        <f t="shared" si="265"/>
        <v>0</v>
      </c>
      <c r="LQ68" s="756">
        <f t="shared" si="265"/>
        <v>0</v>
      </c>
      <c r="LR68" s="756">
        <f t="shared" si="265"/>
        <v>0</v>
      </c>
      <c r="LS68" s="756">
        <f t="shared" si="265"/>
        <v>0</v>
      </c>
      <c r="LT68" s="756">
        <f t="shared" si="265"/>
        <v>0</v>
      </c>
      <c r="LU68" s="756">
        <f t="shared" si="265"/>
        <v>0</v>
      </c>
      <c r="LV68" s="756">
        <f t="shared" si="265"/>
        <v>0</v>
      </c>
      <c r="LW68" s="756">
        <f t="shared" si="265"/>
        <v>0</v>
      </c>
      <c r="LX68" s="756">
        <f t="shared" si="265"/>
        <v>0</v>
      </c>
      <c r="LY68" s="756">
        <f t="shared" si="265"/>
        <v>0</v>
      </c>
      <c r="LZ68" s="756">
        <f t="shared" si="265"/>
        <v>0</v>
      </c>
      <c r="MA68" s="756">
        <f t="shared" si="265"/>
        <v>0</v>
      </c>
      <c r="MB68" s="756">
        <f t="shared" si="265"/>
        <v>0</v>
      </c>
      <c r="MC68" s="756">
        <f t="shared" si="265"/>
        <v>0</v>
      </c>
      <c r="MD68" s="756">
        <f t="shared" si="265"/>
        <v>0</v>
      </c>
      <c r="ME68" s="756">
        <f t="shared" si="265"/>
        <v>0</v>
      </c>
      <c r="MF68" s="756">
        <f t="shared" si="265"/>
        <v>0</v>
      </c>
      <c r="MG68" s="756">
        <f t="shared" si="265"/>
        <v>0</v>
      </c>
      <c r="MH68" s="756">
        <f t="shared" si="265"/>
        <v>0</v>
      </c>
      <c r="MI68" s="756">
        <f t="shared" si="265"/>
        <v>0</v>
      </c>
      <c r="MJ68" s="756">
        <f t="shared" si="265"/>
        <v>0</v>
      </c>
      <c r="MK68" s="756">
        <f t="shared" si="265"/>
        <v>0</v>
      </c>
      <c r="ML68" s="756">
        <f t="shared" si="265"/>
        <v>0</v>
      </c>
      <c r="MM68" s="756">
        <f t="shared" si="265"/>
        <v>0</v>
      </c>
      <c r="MN68" s="756">
        <f t="shared" si="265"/>
        <v>0</v>
      </c>
      <c r="MO68" s="756">
        <f t="shared" si="265"/>
        <v>0</v>
      </c>
      <c r="MP68" s="756">
        <f t="shared" si="265"/>
        <v>0</v>
      </c>
      <c r="MQ68" s="756">
        <f t="shared" ref="MQ68:PB68" si="266">(MQ59-MQ61)*$C$67</f>
        <v>0</v>
      </c>
      <c r="MR68" s="756">
        <f t="shared" si="266"/>
        <v>0</v>
      </c>
      <c r="MS68" s="756">
        <f t="shared" si="266"/>
        <v>0</v>
      </c>
      <c r="MT68" s="756">
        <f t="shared" si="266"/>
        <v>0</v>
      </c>
      <c r="MU68" s="756">
        <f t="shared" si="266"/>
        <v>0</v>
      </c>
      <c r="MV68" s="756">
        <f t="shared" si="266"/>
        <v>0</v>
      </c>
      <c r="MW68" s="756">
        <f t="shared" si="266"/>
        <v>0</v>
      </c>
      <c r="MX68" s="756">
        <f t="shared" si="266"/>
        <v>0</v>
      </c>
      <c r="MY68" s="756">
        <f t="shared" si="266"/>
        <v>0</v>
      </c>
      <c r="MZ68" s="756">
        <f t="shared" si="266"/>
        <v>0</v>
      </c>
      <c r="NA68" s="756">
        <f t="shared" si="266"/>
        <v>0</v>
      </c>
      <c r="NB68" s="756">
        <f t="shared" si="266"/>
        <v>0</v>
      </c>
      <c r="NC68" s="756">
        <f t="shared" si="266"/>
        <v>0</v>
      </c>
      <c r="ND68" s="756">
        <f t="shared" si="266"/>
        <v>0</v>
      </c>
      <c r="NE68" s="756">
        <f t="shared" si="266"/>
        <v>0</v>
      </c>
      <c r="NF68" s="756">
        <f t="shared" si="266"/>
        <v>0</v>
      </c>
      <c r="NG68" s="756">
        <f t="shared" si="266"/>
        <v>0</v>
      </c>
      <c r="NH68" s="756">
        <f t="shared" si="266"/>
        <v>0</v>
      </c>
      <c r="NI68" s="756">
        <f t="shared" si="266"/>
        <v>0</v>
      </c>
      <c r="NJ68" s="756">
        <f t="shared" si="266"/>
        <v>0</v>
      </c>
      <c r="NK68" s="756">
        <f t="shared" si="266"/>
        <v>0</v>
      </c>
      <c r="NL68" s="756">
        <f t="shared" si="266"/>
        <v>0</v>
      </c>
      <c r="NM68" s="756">
        <f t="shared" si="266"/>
        <v>0</v>
      </c>
      <c r="NN68" s="756">
        <f t="shared" si="266"/>
        <v>0</v>
      </c>
      <c r="NO68" s="756">
        <f t="shared" si="266"/>
        <v>0</v>
      </c>
      <c r="NP68" s="756">
        <f t="shared" si="266"/>
        <v>0</v>
      </c>
      <c r="NQ68" s="756">
        <f t="shared" si="266"/>
        <v>0</v>
      </c>
      <c r="NR68" s="756">
        <f t="shared" si="266"/>
        <v>0</v>
      </c>
      <c r="NS68" s="756">
        <f t="shared" si="266"/>
        <v>0</v>
      </c>
      <c r="NT68" s="756">
        <f t="shared" si="266"/>
        <v>0</v>
      </c>
      <c r="NU68" s="756">
        <f t="shared" si="266"/>
        <v>0</v>
      </c>
      <c r="NV68" s="756">
        <f t="shared" si="266"/>
        <v>0</v>
      </c>
      <c r="NW68" s="756">
        <f t="shared" si="266"/>
        <v>0</v>
      </c>
      <c r="NX68" s="756">
        <f t="shared" si="266"/>
        <v>0</v>
      </c>
      <c r="NY68" s="756">
        <f t="shared" si="266"/>
        <v>0</v>
      </c>
      <c r="NZ68" s="756">
        <f t="shared" si="266"/>
        <v>0</v>
      </c>
      <c r="OA68" s="756">
        <f t="shared" si="266"/>
        <v>0</v>
      </c>
      <c r="OB68" s="756">
        <f t="shared" si="266"/>
        <v>0</v>
      </c>
      <c r="OC68" s="756">
        <f t="shared" si="266"/>
        <v>0</v>
      </c>
      <c r="OD68" s="756">
        <f t="shared" si="266"/>
        <v>0</v>
      </c>
      <c r="OE68" s="756">
        <f t="shared" si="266"/>
        <v>0</v>
      </c>
      <c r="OF68" s="756">
        <f t="shared" si="266"/>
        <v>0</v>
      </c>
      <c r="OG68" s="756">
        <f t="shared" si="266"/>
        <v>0</v>
      </c>
      <c r="OH68" s="756">
        <f t="shared" si="266"/>
        <v>0</v>
      </c>
      <c r="OI68" s="756">
        <f t="shared" si="266"/>
        <v>0</v>
      </c>
      <c r="OJ68" s="756">
        <f t="shared" si="266"/>
        <v>0</v>
      </c>
      <c r="OK68" s="756">
        <f t="shared" si="266"/>
        <v>0</v>
      </c>
      <c r="OL68" s="756">
        <f t="shared" si="266"/>
        <v>0</v>
      </c>
      <c r="OM68" s="756">
        <f t="shared" si="266"/>
        <v>0</v>
      </c>
      <c r="ON68" s="756">
        <f t="shared" si="266"/>
        <v>0</v>
      </c>
      <c r="OO68" s="756">
        <f t="shared" si="266"/>
        <v>0</v>
      </c>
      <c r="OP68" s="756">
        <f t="shared" si="266"/>
        <v>0</v>
      </c>
      <c r="OQ68" s="756">
        <f t="shared" si="266"/>
        <v>0</v>
      </c>
      <c r="OR68" s="756">
        <f t="shared" si="266"/>
        <v>0</v>
      </c>
      <c r="OS68" s="756">
        <f t="shared" si="266"/>
        <v>0</v>
      </c>
      <c r="OT68" s="756">
        <f t="shared" si="266"/>
        <v>0</v>
      </c>
      <c r="OU68" s="756">
        <f t="shared" si="266"/>
        <v>0</v>
      </c>
      <c r="OV68" s="756">
        <f t="shared" si="266"/>
        <v>0</v>
      </c>
      <c r="OW68" s="756">
        <f t="shared" si="266"/>
        <v>0</v>
      </c>
      <c r="OX68" s="756">
        <f t="shared" si="266"/>
        <v>0</v>
      </c>
      <c r="OY68" s="756">
        <f t="shared" si="266"/>
        <v>0</v>
      </c>
      <c r="OZ68" s="756">
        <f t="shared" si="266"/>
        <v>0</v>
      </c>
      <c r="PA68" s="756">
        <f t="shared" si="266"/>
        <v>0</v>
      </c>
      <c r="PB68" s="756">
        <f t="shared" si="266"/>
        <v>0</v>
      </c>
      <c r="PC68" s="756">
        <f t="shared" ref="PC68:RN68" si="267">(PC59-PC61)*$C$67</f>
        <v>0</v>
      </c>
      <c r="PD68" s="756">
        <f t="shared" si="267"/>
        <v>0</v>
      </c>
      <c r="PE68" s="756">
        <f t="shared" si="267"/>
        <v>0</v>
      </c>
      <c r="PF68" s="756">
        <f t="shared" si="267"/>
        <v>0</v>
      </c>
      <c r="PG68" s="756">
        <f t="shared" si="267"/>
        <v>0</v>
      </c>
      <c r="PH68" s="756">
        <f t="shared" si="267"/>
        <v>0</v>
      </c>
      <c r="PI68" s="756">
        <f t="shared" si="267"/>
        <v>0</v>
      </c>
      <c r="PJ68" s="756">
        <f t="shared" si="267"/>
        <v>0</v>
      </c>
      <c r="PK68" s="756">
        <f t="shared" si="267"/>
        <v>0</v>
      </c>
      <c r="PL68" s="756">
        <f t="shared" si="267"/>
        <v>0</v>
      </c>
      <c r="PM68" s="756">
        <f t="shared" si="267"/>
        <v>0</v>
      </c>
      <c r="PN68" s="756">
        <f t="shared" si="267"/>
        <v>0</v>
      </c>
      <c r="PO68" s="756">
        <f t="shared" si="267"/>
        <v>0</v>
      </c>
      <c r="PP68" s="756">
        <f t="shared" si="267"/>
        <v>0</v>
      </c>
      <c r="PQ68" s="756">
        <f t="shared" si="267"/>
        <v>0</v>
      </c>
      <c r="PR68" s="756">
        <f t="shared" si="267"/>
        <v>0</v>
      </c>
      <c r="PS68" s="756">
        <f t="shared" si="267"/>
        <v>0</v>
      </c>
      <c r="PT68" s="756">
        <f t="shared" si="267"/>
        <v>0</v>
      </c>
      <c r="PU68" s="756">
        <f t="shared" si="267"/>
        <v>0</v>
      </c>
      <c r="PV68" s="756">
        <f t="shared" si="267"/>
        <v>0</v>
      </c>
      <c r="PW68" s="756">
        <f t="shared" si="267"/>
        <v>0</v>
      </c>
      <c r="PX68" s="756">
        <f t="shared" si="267"/>
        <v>0</v>
      </c>
      <c r="PY68" s="756">
        <f t="shared" si="267"/>
        <v>0</v>
      </c>
      <c r="PZ68" s="756">
        <f t="shared" si="267"/>
        <v>0</v>
      </c>
      <c r="QA68" s="756">
        <f t="shared" si="267"/>
        <v>0</v>
      </c>
      <c r="QB68" s="756">
        <f t="shared" si="267"/>
        <v>0</v>
      </c>
      <c r="QC68" s="756">
        <f t="shared" si="267"/>
        <v>0</v>
      </c>
      <c r="QD68" s="756">
        <f t="shared" si="267"/>
        <v>0</v>
      </c>
      <c r="QE68" s="756">
        <f t="shared" si="267"/>
        <v>0</v>
      </c>
      <c r="QF68" s="756">
        <f t="shared" si="267"/>
        <v>0</v>
      </c>
      <c r="QG68" s="756">
        <f t="shared" si="267"/>
        <v>0</v>
      </c>
      <c r="QH68" s="756">
        <f t="shared" si="267"/>
        <v>0</v>
      </c>
      <c r="QI68" s="756">
        <f t="shared" si="267"/>
        <v>0</v>
      </c>
      <c r="QJ68" s="756">
        <f t="shared" si="267"/>
        <v>0</v>
      </c>
      <c r="QK68" s="756">
        <f t="shared" si="267"/>
        <v>0</v>
      </c>
      <c r="QL68" s="756">
        <f t="shared" si="267"/>
        <v>0</v>
      </c>
      <c r="QM68" s="756">
        <f t="shared" si="267"/>
        <v>0</v>
      </c>
      <c r="QN68" s="756">
        <f t="shared" si="267"/>
        <v>0</v>
      </c>
      <c r="QO68" s="756">
        <f t="shared" si="267"/>
        <v>0</v>
      </c>
      <c r="QP68" s="756">
        <f t="shared" si="267"/>
        <v>0</v>
      </c>
      <c r="QQ68" s="756">
        <f t="shared" si="267"/>
        <v>0</v>
      </c>
      <c r="QR68" s="756">
        <f t="shared" si="267"/>
        <v>0</v>
      </c>
      <c r="QS68" s="756">
        <f t="shared" si="267"/>
        <v>0</v>
      </c>
      <c r="QT68" s="756">
        <f t="shared" si="267"/>
        <v>0</v>
      </c>
      <c r="QU68" s="756">
        <f t="shared" si="267"/>
        <v>0</v>
      </c>
      <c r="QV68" s="756">
        <f t="shared" si="267"/>
        <v>0</v>
      </c>
      <c r="QW68" s="756">
        <f t="shared" si="267"/>
        <v>0</v>
      </c>
      <c r="QX68" s="756">
        <f t="shared" si="267"/>
        <v>0</v>
      </c>
      <c r="QY68" s="756">
        <f t="shared" si="267"/>
        <v>0</v>
      </c>
      <c r="QZ68" s="756">
        <f t="shared" si="267"/>
        <v>0</v>
      </c>
      <c r="RA68" s="756">
        <f t="shared" si="267"/>
        <v>0</v>
      </c>
      <c r="RB68" s="756">
        <f t="shared" si="267"/>
        <v>0</v>
      </c>
      <c r="RC68" s="756">
        <f t="shared" si="267"/>
        <v>0</v>
      </c>
      <c r="RD68" s="756">
        <f t="shared" si="267"/>
        <v>0</v>
      </c>
      <c r="RE68" s="756">
        <f t="shared" si="267"/>
        <v>0</v>
      </c>
      <c r="RF68" s="756">
        <f t="shared" si="267"/>
        <v>0</v>
      </c>
      <c r="RG68" s="756">
        <f t="shared" si="267"/>
        <v>0</v>
      </c>
      <c r="RH68" s="756">
        <f t="shared" si="267"/>
        <v>0</v>
      </c>
      <c r="RI68" s="756">
        <f t="shared" si="267"/>
        <v>0</v>
      </c>
      <c r="RJ68" s="756">
        <f t="shared" si="267"/>
        <v>0</v>
      </c>
      <c r="RK68" s="756">
        <f t="shared" si="267"/>
        <v>0</v>
      </c>
      <c r="RL68" s="756">
        <f t="shared" si="267"/>
        <v>0</v>
      </c>
      <c r="RM68" s="756">
        <f t="shared" si="267"/>
        <v>0</v>
      </c>
      <c r="RN68" s="756">
        <f t="shared" si="267"/>
        <v>0</v>
      </c>
      <c r="RO68" s="756">
        <f t="shared" ref="RO68:TZ68" si="268">(RO59-RO61)*$C$67</f>
        <v>0</v>
      </c>
      <c r="RP68" s="756">
        <f t="shared" si="268"/>
        <v>0</v>
      </c>
      <c r="RQ68" s="756">
        <f t="shared" si="268"/>
        <v>0</v>
      </c>
      <c r="RR68" s="756">
        <f t="shared" si="268"/>
        <v>0</v>
      </c>
      <c r="RS68" s="756">
        <f t="shared" si="268"/>
        <v>0</v>
      </c>
      <c r="RT68" s="756">
        <f t="shared" si="268"/>
        <v>0</v>
      </c>
      <c r="RU68" s="756">
        <f t="shared" si="268"/>
        <v>0</v>
      </c>
      <c r="RV68" s="756">
        <f t="shared" si="268"/>
        <v>0</v>
      </c>
      <c r="RW68" s="756">
        <f t="shared" si="268"/>
        <v>0</v>
      </c>
      <c r="RX68" s="756">
        <f t="shared" si="268"/>
        <v>0</v>
      </c>
      <c r="RY68" s="756">
        <f t="shared" si="268"/>
        <v>0</v>
      </c>
      <c r="RZ68" s="756">
        <f t="shared" si="268"/>
        <v>0</v>
      </c>
      <c r="SA68" s="756">
        <f t="shared" si="268"/>
        <v>0</v>
      </c>
      <c r="SB68" s="756">
        <f t="shared" si="268"/>
        <v>0</v>
      </c>
      <c r="SC68" s="756">
        <f t="shared" si="268"/>
        <v>0</v>
      </c>
      <c r="SD68" s="756">
        <f t="shared" si="268"/>
        <v>0</v>
      </c>
      <c r="SE68" s="756">
        <f t="shared" si="268"/>
        <v>0</v>
      </c>
      <c r="SF68" s="756">
        <f t="shared" si="268"/>
        <v>0</v>
      </c>
      <c r="SG68" s="756">
        <f t="shared" si="268"/>
        <v>0</v>
      </c>
      <c r="SH68" s="756">
        <f t="shared" si="268"/>
        <v>0</v>
      </c>
      <c r="SI68" s="756">
        <f t="shared" si="268"/>
        <v>0</v>
      </c>
      <c r="SJ68" s="756">
        <f t="shared" si="268"/>
        <v>0</v>
      </c>
      <c r="SK68" s="756">
        <f t="shared" si="268"/>
        <v>0</v>
      </c>
      <c r="SL68" s="756">
        <f t="shared" si="268"/>
        <v>0</v>
      </c>
      <c r="SM68" s="756">
        <f t="shared" si="268"/>
        <v>0</v>
      </c>
      <c r="SN68" s="756">
        <f t="shared" si="268"/>
        <v>0</v>
      </c>
      <c r="SO68" s="756">
        <f t="shared" si="268"/>
        <v>0</v>
      </c>
      <c r="SP68" s="756">
        <f t="shared" si="268"/>
        <v>0</v>
      </c>
      <c r="SQ68" s="756">
        <f t="shared" si="268"/>
        <v>0</v>
      </c>
      <c r="SR68" s="756">
        <f t="shared" si="268"/>
        <v>0</v>
      </c>
      <c r="SS68" s="756">
        <f t="shared" si="268"/>
        <v>0</v>
      </c>
      <c r="ST68" s="756">
        <f t="shared" si="268"/>
        <v>0</v>
      </c>
      <c r="SU68" s="756">
        <f t="shared" si="268"/>
        <v>0</v>
      </c>
      <c r="SV68" s="756">
        <f t="shared" si="268"/>
        <v>0</v>
      </c>
      <c r="SW68" s="756">
        <f t="shared" si="268"/>
        <v>0</v>
      </c>
      <c r="SX68" s="756">
        <f t="shared" si="268"/>
        <v>0</v>
      </c>
      <c r="SY68" s="756">
        <f t="shared" si="268"/>
        <v>0</v>
      </c>
      <c r="SZ68" s="756">
        <f t="shared" si="268"/>
        <v>0</v>
      </c>
      <c r="TA68" s="756">
        <f t="shared" si="268"/>
        <v>0</v>
      </c>
      <c r="TB68" s="756">
        <f t="shared" si="268"/>
        <v>0</v>
      </c>
      <c r="TC68" s="756">
        <f t="shared" si="268"/>
        <v>0</v>
      </c>
      <c r="TD68" s="756">
        <f t="shared" si="268"/>
        <v>0</v>
      </c>
      <c r="TE68" s="756">
        <f t="shared" si="268"/>
        <v>0</v>
      </c>
      <c r="TF68" s="756">
        <f t="shared" si="268"/>
        <v>0</v>
      </c>
      <c r="TG68" s="756">
        <f t="shared" si="268"/>
        <v>0</v>
      </c>
      <c r="TH68" s="756">
        <f t="shared" si="268"/>
        <v>0</v>
      </c>
      <c r="TI68" s="756">
        <f t="shared" si="268"/>
        <v>0</v>
      </c>
      <c r="TJ68" s="756">
        <f t="shared" si="268"/>
        <v>0</v>
      </c>
      <c r="TK68" s="756">
        <f t="shared" si="268"/>
        <v>0</v>
      </c>
      <c r="TL68" s="756">
        <f t="shared" si="268"/>
        <v>0</v>
      </c>
      <c r="TM68" s="756">
        <f t="shared" si="268"/>
        <v>0</v>
      </c>
      <c r="TN68" s="756">
        <f t="shared" si="268"/>
        <v>0</v>
      </c>
      <c r="TO68" s="756">
        <f t="shared" si="268"/>
        <v>0</v>
      </c>
      <c r="TP68" s="756">
        <f t="shared" si="268"/>
        <v>0</v>
      </c>
      <c r="TQ68" s="756">
        <f t="shared" si="268"/>
        <v>0</v>
      </c>
      <c r="TR68" s="756">
        <f t="shared" si="268"/>
        <v>0</v>
      </c>
      <c r="TS68" s="756">
        <f t="shared" si="268"/>
        <v>0</v>
      </c>
      <c r="TT68" s="756">
        <f t="shared" si="268"/>
        <v>0</v>
      </c>
      <c r="TU68" s="756">
        <f t="shared" si="268"/>
        <v>0</v>
      </c>
      <c r="TV68" s="756">
        <f t="shared" si="268"/>
        <v>0</v>
      </c>
      <c r="TW68" s="756">
        <f t="shared" si="268"/>
        <v>0</v>
      </c>
      <c r="TX68" s="756">
        <f t="shared" si="268"/>
        <v>0</v>
      </c>
      <c r="TY68" s="756">
        <f t="shared" si="268"/>
        <v>0</v>
      </c>
      <c r="TZ68" s="756">
        <f t="shared" si="268"/>
        <v>0</v>
      </c>
      <c r="UA68" s="756">
        <f t="shared" ref="UA68:WL68" si="269">(UA59-UA61)*$C$67</f>
        <v>0</v>
      </c>
      <c r="UB68" s="756">
        <f t="shared" si="269"/>
        <v>0</v>
      </c>
      <c r="UC68" s="756">
        <f t="shared" si="269"/>
        <v>0</v>
      </c>
      <c r="UD68" s="756">
        <f t="shared" si="269"/>
        <v>0</v>
      </c>
      <c r="UE68" s="756">
        <f t="shared" si="269"/>
        <v>0</v>
      </c>
      <c r="UF68" s="756">
        <f t="shared" si="269"/>
        <v>0</v>
      </c>
      <c r="UG68" s="756">
        <f t="shared" si="269"/>
        <v>0</v>
      </c>
      <c r="UH68" s="756">
        <f t="shared" si="269"/>
        <v>0</v>
      </c>
      <c r="UI68" s="756">
        <f t="shared" si="269"/>
        <v>0</v>
      </c>
      <c r="UJ68" s="756">
        <f t="shared" si="269"/>
        <v>0</v>
      </c>
      <c r="UK68" s="756">
        <f t="shared" si="269"/>
        <v>0</v>
      </c>
      <c r="UL68" s="756">
        <f t="shared" si="269"/>
        <v>0</v>
      </c>
      <c r="UM68" s="756">
        <f t="shared" si="269"/>
        <v>0</v>
      </c>
      <c r="UN68" s="756">
        <f t="shared" si="269"/>
        <v>0</v>
      </c>
      <c r="UO68" s="756">
        <f t="shared" si="269"/>
        <v>0</v>
      </c>
      <c r="UP68" s="756">
        <f t="shared" si="269"/>
        <v>0</v>
      </c>
      <c r="UQ68" s="756">
        <f t="shared" si="269"/>
        <v>0</v>
      </c>
      <c r="UR68" s="756">
        <f t="shared" si="269"/>
        <v>0</v>
      </c>
      <c r="US68" s="756">
        <f t="shared" si="269"/>
        <v>0</v>
      </c>
      <c r="UT68" s="756">
        <f t="shared" si="269"/>
        <v>0</v>
      </c>
      <c r="UU68" s="756">
        <f t="shared" si="269"/>
        <v>0</v>
      </c>
      <c r="UV68" s="756">
        <f t="shared" si="269"/>
        <v>0</v>
      </c>
      <c r="UW68" s="756">
        <f t="shared" si="269"/>
        <v>0</v>
      </c>
      <c r="UX68" s="756">
        <f t="shared" si="269"/>
        <v>0</v>
      </c>
      <c r="UY68" s="756">
        <f t="shared" si="269"/>
        <v>0</v>
      </c>
      <c r="UZ68" s="756">
        <f t="shared" si="269"/>
        <v>0</v>
      </c>
      <c r="VA68" s="756">
        <f t="shared" si="269"/>
        <v>0</v>
      </c>
      <c r="VB68" s="756">
        <f t="shared" si="269"/>
        <v>0</v>
      </c>
      <c r="VC68" s="756">
        <f t="shared" si="269"/>
        <v>0</v>
      </c>
      <c r="VD68" s="756">
        <f t="shared" si="269"/>
        <v>0</v>
      </c>
      <c r="VE68" s="756">
        <f t="shared" si="269"/>
        <v>0</v>
      </c>
      <c r="VF68" s="756">
        <f t="shared" si="269"/>
        <v>0</v>
      </c>
      <c r="VG68" s="756">
        <f t="shared" si="269"/>
        <v>0</v>
      </c>
      <c r="VH68" s="756">
        <f t="shared" si="269"/>
        <v>0</v>
      </c>
      <c r="VI68" s="756">
        <f t="shared" si="269"/>
        <v>0</v>
      </c>
      <c r="VJ68" s="756">
        <f t="shared" si="269"/>
        <v>0</v>
      </c>
      <c r="VK68" s="756">
        <f t="shared" si="269"/>
        <v>0</v>
      </c>
      <c r="VL68" s="756">
        <f t="shared" si="269"/>
        <v>0</v>
      </c>
      <c r="VM68" s="756">
        <f t="shared" si="269"/>
        <v>0</v>
      </c>
      <c r="VN68" s="756">
        <f t="shared" si="269"/>
        <v>0</v>
      </c>
      <c r="VO68" s="756">
        <f t="shared" si="269"/>
        <v>0</v>
      </c>
      <c r="VP68" s="756">
        <f t="shared" si="269"/>
        <v>0</v>
      </c>
      <c r="VQ68" s="756">
        <f t="shared" si="269"/>
        <v>0</v>
      </c>
      <c r="VR68" s="756">
        <f t="shared" si="269"/>
        <v>0</v>
      </c>
      <c r="VS68" s="756">
        <f t="shared" si="269"/>
        <v>0</v>
      </c>
      <c r="VT68" s="756">
        <f t="shared" si="269"/>
        <v>0</v>
      </c>
      <c r="VU68" s="756">
        <f t="shared" si="269"/>
        <v>0</v>
      </c>
      <c r="VV68" s="756">
        <f t="shared" si="269"/>
        <v>0</v>
      </c>
      <c r="VW68" s="756">
        <f t="shared" si="269"/>
        <v>0</v>
      </c>
      <c r="VX68" s="756">
        <f t="shared" si="269"/>
        <v>0</v>
      </c>
      <c r="VY68" s="756">
        <f t="shared" si="269"/>
        <v>0</v>
      </c>
      <c r="VZ68" s="756">
        <f t="shared" si="269"/>
        <v>0</v>
      </c>
      <c r="WA68" s="756">
        <f t="shared" si="269"/>
        <v>0</v>
      </c>
      <c r="WB68" s="756">
        <f t="shared" si="269"/>
        <v>0</v>
      </c>
      <c r="WC68" s="756">
        <f t="shared" si="269"/>
        <v>0</v>
      </c>
      <c r="WD68" s="756">
        <f t="shared" si="269"/>
        <v>0</v>
      </c>
      <c r="WE68" s="756">
        <f t="shared" si="269"/>
        <v>0</v>
      </c>
      <c r="WF68" s="756">
        <f t="shared" si="269"/>
        <v>0</v>
      </c>
      <c r="WG68" s="756">
        <f t="shared" si="269"/>
        <v>0</v>
      </c>
      <c r="WH68" s="756">
        <f t="shared" si="269"/>
        <v>0</v>
      </c>
      <c r="WI68" s="756">
        <f t="shared" si="269"/>
        <v>0</v>
      </c>
      <c r="WJ68" s="756">
        <f t="shared" si="269"/>
        <v>0</v>
      </c>
      <c r="WK68" s="756">
        <f t="shared" si="269"/>
        <v>0</v>
      </c>
      <c r="WL68" s="756">
        <f t="shared" si="269"/>
        <v>0</v>
      </c>
      <c r="WM68" s="756">
        <f t="shared" ref="WM68:YX68" si="270">(WM59-WM61)*$C$67</f>
        <v>0</v>
      </c>
      <c r="WN68" s="756">
        <f t="shared" si="270"/>
        <v>0</v>
      </c>
      <c r="WO68" s="756">
        <f t="shared" si="270"/>
        <v>0</v>
      </c>
      <c r="WP68" s="756">
        <f t="shared" si="270"/>
        <v>0</v>
      </c>
      <c r="WQ68" s="756">
        <f t="shared" si="270"/>
        <v>0</v>
      </c>
      <c r="WR68" s="756">
        <f t="shared" si="270"/>
        <v>0</v>
      </c>
      <c r="WS68" s="756">
        <f t="shared" si="270"/>
        <v>0</v>
      </c>
      <c r="WT68" s="756">
        <f t="shared" si="270"/>
        <v>0</v>
      </c>
      <c r="WU68" s="756">
        <f t="shared" si="270"/>
        <v>0</v>
      </c>
      <c r="WV68" s="756">
        <f t="shared" si="270"/>
        <v>0</v>
      </c>
      <c r="WW68" s="756">
        <f t="shared" si="270"/>
        <v>0</v>
      </c>
      <c r="WX68" s="756">
        <f t="shared" si="270"/>
        <v>0</v>
      </c>
      <c r="WY68" s="756">
        <f t="shared" si="270"/>
        <v>0</v>
      </c>
      <c r="WZ68" s="756">
        <f t="shared" si="270"/>
        <v>0</v>
      </c>
      <c r="XA68" s="756">
        <f t="shared" si="270"/>
        <v>0</v>
      </c>
      <c r="XB68" s="756">
        <f t="shared" si="270"/>
        <v>0</v>
      </c>
      <c r="XC68" s="756">
        <f t="shared" si="270"/>
        <v>0</v>
      </c>
      <c r="XD68" s="756">
        <f t="shared" si="270"/>
        <v>0</v>
      </c>
      <c r="XE68" s="756">
        <f t="shared" si="270"/>
        <v>0</v>
      </c>
      <c r="XF68" s="756">
        <f t="shared" si="270"/>
        <v>0</v>
      </c>
      <c r="XG68" s="756">
        <f t="shared" si="270"/>
        <v>0</v>
      </c>
      <c r="XH68" s="756">
        <f t="shared" si="270"/>
        <v>0</v>
      </c>
      <c r="XI68" s="756">
        <f t="shared" si="270"/>
        <v>0</v>
      </c>
      <c r="XJ68" s="756">
        <f t="shared" si="270"/>
        <v>0</v>
      </c>
      <c r="XK68" s="756">
        <f t="shared" si="270"/>
        <v>0</v>
      </c>
      <c r="XL68" s="756">
        <f t="shared" si="270"/>
        <v>0</v>
      </c>
      <c r="XM68" s="756">
        <f t="shared" si="270"/>
        <v>0</v>
      </c>
      <c r="XN68" s="756">
        <f t="shared" si="270"/>
        <v>0</v>
      </c>
      <c r="XO68" s="756">
        <f t="shared" si="270"/>
        <v>0</v>
      </c>
      <c r="XP68" s="756">
        <f t="shared" si="270"/>
        <v>0</v>
      </c>
      <c r="XQ68" s="756">
        <f t="shared" si="270"/>
        <v>0</v>
      </c>
      <c r="XR68" s="756">
        <f t="shared" si="270"/>
        <v>0</v>
      </c>
      <c r="XS68" s="756">
        <f t="shared" si="270"/>
        <v>0</v>
      </c>
      <c r="XT68" s="756">
        <f t="shared" si="270"/>
        <v>0</v>
      </c>
      <c r="XU68" s="756">
        <f t="shared" si="270"/>
        <v>0</v>
      </c>
      <c r="XV68" s="756">
        <f t="shared" si="270"/>
        <v>0</v>
      </c>
      <c r="XW68" s="756">
        <f t="shared" si="270"/>
        <v>0</v>
      </c>
      <c r="XX68" s="756">
        <f t="shared" si="270"/>
        <v>0</v>
      </c>
      <c r="XY68" s="756">
        <f t="shared" si="270"/>
        <v>0</v>
      </c>
      <c r="XZ68" s="756">
        <f t="shared" si="270"/>
        <v>0</v>
      </c>
      <c r="YA68" s="756">
        <f t="shared" si="270"/>
        <v>0</v>
      </c>
      <c r="YB68" s="756">
        <f t="shared" si="270"/>
        <v>0</v>
      </c>
      <c r="YC68" s="756">
        <f t="shared" si="270"/>
        <v>0</v>
      </c>
      <c r="YD68" s="756">
        <f t="shared" si="270"/>
        <v>0</v>
      </c>
      <c r="YE68" s="756">
        <f t="shared" si="270"/>
        <v>0</v>
      </c>
      <c r="YF68" s="756">
        <f t="shared" si="270"/>
        <v>0</v>
      </c>
      <c r="YG68" s="756">
        <f t="shared" si="270"/>
        <v>0</v>
      </c>
      <c r="YH68" s="756">
        <f t="shared" si="270"/>
        <v>0</v>
      </c>
      <c r="YI68" s="756">
        <f t="shared" si="270"/>
        <v>0</v>
      </c>
      <c r="YJ68" s="756">
        <f t="shared" si="270"/>
        <v>0</v>
      </c>
      <c r="YK68" s="756">
        <f t="shared" si="270"/>
        <v>0</v>
      </c>
      <c r="YL68" s="756">
        <f t="shared" si="270"/>
        <v>0</v>
      </c>
      <c r="YM68" s="756">
        <f t="shared" si="270"/>
        <v>0</v>
      </c>
      <c r="YN68" s="756">
        <f t="shared" si="270"/>
        <v>0</v>
      </c>
      <c r="YO68" s="756">
        <f t="shared" si="270"/>
        <v>0</v>
      </c>
      <c r="YP68" s="756">
        <f t="shared" si="270"/>
        <v>0</v>
      </c>
      <c r="YQ68" s="756">
        <f t="shared" si="270"/>
        <v>0</v>
      </c>
      <c r="YR68" s="756">
        <f t="shared" si="270"/>
        <v>0</v>
      </c>
      <c r="YS68" s="756">
        <f t="shared" si="270"/>
        <v>0</v>
      </c>
      <c r="YT68" s="756">
        <f t="shared" si="270"/>
        <v>0</v>
      </c>
      <c r="YU68" s="756">
        <f t="shared" si="270"/>
        <v>0</v>
      </c>
      <c r="YV68" s="756">
        <f t="shared" si="270"/>
        <v>0</v>
      </c>
      <c r="YW68" s="756">
        <f t="shared" si="270"/>
        <v>0</v>
      </c>
      <c r="YX68" s="756">
        <f t="shared" si="270"/>
        <v>0</v>
      </c>
      <c r="YY68" s="756">
        <f t="shared" ref="YY68:ABJ68" si="271">(YY59-YY61)*$C$67</f>
        <v>0</v>
      </c>
      <c r="YZ68" s="756">
        <f t="shared" si="271"/>
        <v>0</v>
      </c>
      <c r="ZA68" s="756">
        <f t="shared" si="271"/>
        <v>0</v>
      </c>
      <c r="ZB68" s="756">
        <f t="shared" si="271"/>
        <v>0</v>
      </c>
      <c r="ZC68" s="756">
        <f t="shared" si="271"/>
        <v>0</v>
      </c>
      <c r="ZD68" s="756">
        <f t="shared" si="271"/>
        <v>0</v>
      </c>
      <c r="ZE68" s="756">
        <f t="shared" si="271"/>
        <v>0</v>
      </c>
      <c r="ZF68" s="756">
        <f t="shared" si="271"/>
        <v>0</v>
      </c>
      <c r="ZG68" s="756">
        <f t="shared" si="271"/>
        <v>0</v>
      </c>
      <c r="ZH68" s="756">
        <f t="shared" si="271"/>
        <v>0</v>
      </c>
      <c r="ZI68" s="756">
        <f t="shared" si="271"/>
        <v>0</v>
      </c>
      <c r="ZJ68" s="756">
        <f t="shared" si="271"/>
        <v>0</v>
      </c>
      <c r="ZK68" s="756">
        <f t="shared" si="271"/>
        <v>0</v>
      </c>
      <c r="ZL68" s="756">
        <f t="shared" si="271"/>
        <v>0</v>
      </c>
      <c r="ZM68" s="756">
        <f t="shared" si="271"/>
        <v>0</v>
      </c>
      <c r="ZN68" s="756">
        <f t="shared" si="271"/>
        <v>0</v>
      </c>
      <c r="ZO68" s="756">
        <f t="shared" si="271"/>
        <v>0</v>
      </c>
      <c r="ZP68" s="756">
        <f t="shared" si="271"/>
        <v>0</v>
      </c>
      <c r="ZQ68" s="756">
        <f t="shared" si="271"/>
        <v>0</v>
      </c>
      <c r="ZR68" s="756">
        <f t="shared" si="271"/>
        <v>0</v>
      </c>
      <c r="ZS68" s="756">
        <f t="shared" si="271"/>
        <v>0</v>
      </c>
      <c r="ZT68" s="756">
        <f t="shared" si="271"/>
        <v>0</v>
      </c>
      <c r="ZU68" s="756">
        <f t="shared" si="271"/>
        <v>0</v>
      </c>
      <c r="ZV68" s="756">
        <f t="shared" si="271"/>
        <v>0</v>
      </c>
      <c r="ZW68" s="756">
        <f t="shared" si="271"/>
        <v>0</v>
      </c>
      <c r="ZX68" s="756">
        <f t="shared" si="271"/>
        <v>0</v>
      </c>
      <c r="ZY68" s="756">
        <f t="shared" si="271"/>
        <v>0</v>
      </c>
      <c r="ZZ68" s="756">
        <f t="shared" si="271"/>
        <v>0</v>
      </c>
      <c r="AAA68" s="756">
        <f t="shared" si="271"/>
        <v>0</v>
      </c>
      <c r="AAB68" s="756">
        <f t="shared" si="271"/>
        <v>0</v>
      </c>
      <c r="AAC68" s="756">
        <f t="shared" si="271"/>
        <v>0</v>
      </c>
      <c r="AAD68" s="756">
        <f t="shared" si="271"/>
        <v>0</v>
      </c>
      <c r="AAE68" s="756">
        <f t="shared" si="271"/>
        <v>0</v>
      </c>
      <c r="AAF68" s="756">
        <f t="shared" si="271"/>
        <v>0</v>
      </c>
      <c r="AAG68" s="756">
        <f t="shared" si="271"/>
        <v>0</v>
      </c>
      <c r="AAH68" s="756">
        <f t="shared" si="271"/>
        <v>0</v>
      </c>
      <c r="AAI68" s="756">
        <f t="shared" si="271"/>
        <v>0</v>
      </c>
      <c r="AAJ68" s="756">
        <f t="shared" si="271"/>
        <v>0</v>
      </c>
      <c r="AAK68" s="756">
        <f t="shared" si="271"/>
        <v>0</v>
      </c>
      <c r="AAL68" s="756">
        <f t="shared" si="271"/>
        <v>0</v>
      </c>
      <c r="AAM68" s="756">
        <f t="shared" si="271"/>
        <v>0</v>
      </c>
      <c r="AAN68" s="756">
        <f t="shared" si="271"/>
        <v>0</v>
      </c>
      <c r="AAO68" s="756">
        <f t="shared" si="271"/>
        <v>0</v>
      </c>
      <c r="AAP68" s="756">
        <f t="shared" si="271"/>
        <v>0</v>
      </c>
      <c r="AAQ68" s="756">
        <f t="shared" si="271"/>
        <v>0</v>
      </c>
      <c r="AAR68" s="756">
        <f t="shared" si="271"/>
        <v>0</v>
      </c>
      <c r="AAS68" s="756">
        <f t="shared" si="271"/>
        <v>0</v>
      </c>
      <c r="AAT68" s="756">
        <f t="shared" si="271"/>
        <v>0</v>
      </c>
      <c r="AAU68" s="756">
        <f t="shared" si="271"/>
        <v>0</v>
      </c>
      <c r="AAV68" s="756">
        <f t="shared" si="271"/>
        <v>0</v>
      </c>
      <c r="AAW68" s="756">
        <f t="shared" si="271"/>
        <v>0</v>
      </c>
      <c r="AAX68" s="756">
        <f t="shared" si="271"/>
        <v>0</v>
      </c>
      <c r="AAY68" s="756">
        <f t="shared" si="271"/>
        <v>0</v>
      </c>
      <c r="AAZ68" s="756">
        <f t="shared" si="271"/>
        <v>0</v>
      </c>
      <c r="ABA68" s="756">
        <f t="shared" si="271"/>
        <v>0</v>
      </c>
      <c r="ABB68" s="756">
        <f t="shared" si="271"/>
        <v>0</v>
      </c>
      <c r="ABC68" s="756">
        <f t="shared" si="271"/>
        <v>0</v>
      </c>
      <c r="ABD68" s="756">
        <f t="shared" si="271"/>
        <v>0</v>
      </c>
      <c r="ABE68" s="756">
        <f t="shared" si="271"/>
        <v>0</v>
      </c>
      <c r="ABF68" s="756">
        <f t="shared" si="271"/>
        <v>0</v>
      </c>
      <c r="ABG68" s="756">
        <f t="shared" si="271"/>
        <v>0</v>
      </c>
      <c r="ABH68" s="756">
        <f t="shared" si="271"/>
        <v>0</v>
      </c>
      <c r="ABI68" s="756">
        <f t="shared" si="271"/>
        <v>0</v>
      </c>
      <c r="ABJ68" s="756">
        <f t="shared" si="271"/>
        <v>0</v>
      </c>
      <c r="ABK68" s="756">
        <f t="shared" ref="ABK68:ADV68" si="272">(ABK59-ABK61)*$C$67</f>
        <v>0</v>
      </c>
      <c r="ABL68" s="756">
        <f t="shared" si="272"/>
        <v>0</v>
      </c>
      <c r="ABM68" s="756">
        <f t="shared" si="272"/>
        <v>0</v>
      </c>
      <c r="ABN68" s="756">
        <f t="shared" si="272"/>
        <v>0</v>
      </c>
      <c r="ABO68" s="756">
        <f t="shared" si="272"/>
        <v>0</v>
      </c>
      <c r="ABP68" s="756">
        <f t="shared" si="272"/>
        <v>0</v>
      </c>
      <c r="ABQ68" s="756">
        <f t="shared" si="272"/>
        <v>0</v>
      </c>
      <c r="ABR68" s="756">
        <f t="shared" si="272"/>
        <v>0</v>
      </c>
      <c r="ABS68" s="756">
        <f t="shared" si="272"/>
        <v>0</v>
      </c>
      <c r="ABT68" s="756">
        <f t="shared" si="272"/>
        <v>0</v>
      </c>
      <c r="ABU68" s="756">
        <f t="shared" si="272"/>
        <v>0</v>
      </c>
      <c r="ABV68" s="756">
        <f t="shared" si="272"/>
        <v>0</v>
      </c>
      <c r="ABW68" s="756">
        <f t="shared" si="272"/>
        <v>0</v>
      </c>
      <c r="ABX68" s="756">
        <f t="shared" si="272"/>
        <v>0</v>
      </c>
      <c r="ABY68" s="756">
        <f t="shared" si="272"/>
        <v>0</v>
      </c>
      <c r="ABZ68" s="756">
        <f t="shared" si="272"/>
        <v>0</v>
      </c>
      <c r="ACA68" s="756">
        <f t="shared" si="272"/>
        <v>0</v>
      </c>
      <c r="ACB68" s="756">
        <f t="shared" si="272"/>
        <v>0</v>
      </c>
      <c r="ACC68" s="756">
        <f t="shared" si="272"/>
        <v>0</v>
      </c>
      <c r="ACD68" s="756">
        <f t="shared" si="272"/>
        <v>0</v>
      </c>
      <c r="ACE68" s="756">
        <f t="shared" si="272"/>
        <v>0</v>
      </c>
      <c r="ACF68" s="756">
        <f t="shared" si="272"/>
        <v>0</v>
      </c>
      <c r="ACG68" s="756">
        <f t="shared" si="272"/>
        <v>0</v>
      </c>
      <c r="ACH68" s="756">
        <f t="shared" si="272"/>
        <v>0</v>
      </c>
      <c r="ACI68" s="756">
        <f t="shared" si="272"/>
        <v>0</v>
      </c>
      <c r="ACJ68" s="756">
        <f t="shared" si="272"/>
        <v>0</v>
      </c>
      <c r="ACK68" s="756">
        <f t="shared" si="272"/>
        <v>0</v>
      </c>
      <c r="ACL68" s="756">
        <f t="shared" si="272"/>
        <v>0</v>
      </c>
      <c r="ACM68" s="756">
        <f t="shared" si="272"/>
        <v>0</v>
      </c>
      <c r="ACN68" s="756">
        <f t="shared" si="272"/>
        <v>0</v>
      </c>
      <c r="ACO68" s="756">
        <f t="shared" si="272"/>
        <v>0</v>
      </c>
      <c r="ACP68" s="756">
        <f t="shared" si="272"/>
        <v>0</v>
      </c>
      <c r="ACQ68" s="756">
        <f t="shared" si="272"/>
        <v>0</v>
      </c>
      <c r="ACR68" s="756">
        <f t="shared" si="272"/>
        <v>0</v>
      </c>
      <c r="ACS68" s="756">
        <f t="shared" si="272"/>
        <v>0</v>
      </c>
      <c r="ACT68" s="756">
        <f t="shared" si="272"/>
        <v>0</v>
      </c>
      <c r="ACU68" s="756">
        <f t="shared" si="272"/>
        <v>0</v>
      </c>
      <c r="ACV68" s="756">
        <f t="shared" si="272"/>
        <v>0</v>
      </c>
      <c r="ACW68" s="756">
        <f t="shared" si="272"/>
        <v>0</v>
      </c>
      <c r="ACX68" s="756">
        <f t="shared" si="272"/>
        <v>0</v>
      </c>
      <c r="ACY68" s="756">
        <f t="shared" si="272"/>
        <v>0</v>
      </c>
      <c r="ACZ68" s="756">
        <f t="shared" si="272"/>
        <v>0</v>
      </c>
      <c r="ADA68" s="756">
        <f t="shared" si="272"/>
        <v>0</v>
      </c>
      <c r="ADB68" s="756">
        <f t="shared" si="272"/>
        <v>0</v>
      </c>
      <c r="ADC68" s="756">
        <f t="shared" si="272"/>
        <v>0</v>
      </c>
      <c r="ADD68" s="756">
        <f t="shared" si="272"/>
        <v>0</v>
      </c>
      <c r="ADE68" s="756">
        <f t="shared" si="272"/>
        <v>0</v>
      </c>
      <c r="ADF68" s="756">
        <f t="shared" si="272"/>
        <v>0</v>
      </c>
      <c r="ADG68" s="756">
        <f t="shared" si="272"/>
        <v>0</v>
      </c>
      <c r="ADH68" s="756">
        <f t="shared" si="272"/>
        <v>0</v>
      </c>
      <c r="ADI68" s="756">
        <f t="shared" si="272"/>
        <v>0</v>
      </c>
      <c r="ADJ68" s="756">
        <f t="shared" si="272"/>
        <v>0</v>
      </c>
      <c r="ADK68" s="756">
        <f t="shared" si="272"/>
        <v>0</v>
      </c>
      <c r="ADL68" s="756">
        <f t="shared" si="272"/>
        <v>0</v>
      </c>
      <c r="ADM68" s="756">
        <f t="shared" si="272"/>
        <v>0</v>
      </c>
      <c r="ADN68" s="756">
        <f t="shared" si="272"/>
        <v>0</v>
      </c>
      <c r="ADO68" s="756">
        <f t="shared" si="272"/>
        <v>0</v>
      </c>
      <c r="ADP68" s="756">
        <f t="shared" si="272"/>
        <v>0</v>
      </c>
      <c r="ADQ68" s="756">
        <f t="shared" si="272"/>
        <v>0</v>
      </c>
      <c r="ADR68" s="756">
        <f t="shared" si="272"/>
        <v>0</v>
      </c>
      <c r="ADS68" s="756">
        <f t="shared" si="272"/>
        <v>0</v>
      </c>
      <c r="ADT68" s="756">
        <f t="shared" si="272"/>
        <v>0</v>
      </c>
      <c r="ADU68" s="756">
        <f t="shared" si="272"/>
        <v>0</v>
      </c>
      <c r="ADV68" s="756">
        <f t="shared" si="272"/>
        <v>0</v>
      </c>
      <c r="ADW68" s="756">
        <f t="shared" ref="ADW68:AGH68" si="273">(ADW59-ADW61)*$C$67</f>
        <v>0</v>
      </c>
      <c r="ADX68" s="756">
        <f t="shared" si="273"/>
        <v>0</v>
      </c>
      <c r="ADY68" s="756">
        <f t="shared" si="273"/>
        <v>0</v>
      </c>
      <c r="ADZ68" s="756">
        <f t="shared" si="273"/>
        <v>0</v>
      </c>
      <c r="AEA68" s="756">
        <f t="shared" si="273"/>
        <v>0</v>
      </c>
      <c r="AEB68" s="756">
        <f t="shared" si="273"/>
        <v>0</v>
      </c>
      <c r="AEC68" s="756">
        <f t="shared" si="273"/>
        <v>0</v>
      </c>
      <c r="AED68" s="756">
        <f t="shared" si="273"/>
        <v>0</v>
      </c>
      <c r="AEE68" s="756">
        <f t="shared" si="273"/>
        <v>0</v>
      </c>
      <c r="AEF68" s="756">
        <f t="shared" si="273"/>
        <v>0</v>
      </c>
      <c r="AEG68" s="756">
        <f t="shared" si="273"/>
        <v>0</v>
      </c>
      <c r="AEH68" s="756">
        <f t="shared" si="273"/>
        <v>0</v>
      </c>
      <c r="AEI68" s="756">
        <f t="shared" si="273"/>
        <v>0</v>
      </c>
      <c r="AEJ68" s="756">
        <f t="shared" si="273"/>
        <v>0</v>
      </c>
      <c r="AEK68" s="756">
        <f t="shared" si="273"/>
        <v>0</v>
      </c>
      <c r="AEL68" s="756">
        <f t="shared" si="273"/>
        <v>0</v>
      </c>
      <c r="AEM68" s="756">
        <f t="shared" si="273"/>
        <v>0</v>
      </c>
      <c r="AEN68" s="756">
        <f t="shared" si="273"/>
        <v>0</v>
      </c>
      <c r="AEO68" s="756">
        <f t="shared" si="273"/>
        <v>0</v>
      </c>
      <c r="AEP68" s="756">
        <f t="shared" si="273"/>
        <v>0</v>
      </c>
      <c r="AEQ68" s="756">
        <f t="shared" si="273"/>
        <v>0</v>
      </c>
      <c r="AER68" s="756">
        <f t="shared" si="273"/>
        <v>0</v>
      </c>
      <c r="AES68" s="756">
        <f t="shared" si="273"/>
        <v>0</v>
      </c>
      <c r="AET68" s="756">
        <f t="shared" si="273"/>
        <v>0</v>
      </c>
      <c r="AEU68" s="756">
        <f t="shared" si="273"/>
        <v>0</v>
      </c>
      <c r="AEV68" s="756">
        <f t="shared" si="273"/>
        <v>0</v>
      </c>
      <c r="AEW68" s="756">
        <f t="shared" si="273"/>
        <v>0</v>
      </c>
      <c r="AEX68" s="756">
        <f t="shared" si="273"/>
        <v>0</v>
      </c>
      <c r="AEY68" s="756">
        <f t="shared" si="273"/>
        <v>0</v>
      </c>
      <c r="AEZ68" s="756">
        <f t="shared" si="273"/>
        <v>0</v>
      </c>
      <c r="AFA68" s="756">
        <f t="shared" si="273"/>
        <v>0</v>
      </c>
      <c r="AFB68" s="756">
        <f t="shared" si="273"/>
        <v>0</v>
      </c>
      <c r="AFC68" s="756">
        <f t="shared" si="273"/>
        <v>0</v>
      </c>
      <c r="AFD68" s="756">
        <f t="shared" si="273"/>
        <v>0</v>
      </c>
      <c r="AFE68" s="756">
        <f t="shared" si="273"/>
        <v>0</v>
      </c>
      <c r="AFF68" s="756">
        <f t="shared" si="273"/>
        <v>0</v>
      </c>
      <c r="AFG68" s="756">
        <f t="shared" si="273"/>
        <v>0</v>
      </c>
      <c r="AFH68" s="756">
        <f t="shared" si="273"/>
        <v>0</v>
      </c>
      <c r="AFI68" s="756">
        <f t="shared" si="273"/>
        <v>0</v>
      </c>
      <c r="AFJ68" s="756">
        <f t="shared" si="273"/>
        <v>0</v>
      </c>
      <c r="AFK68" s="756">
        <f t="shared" si="273"/>
        <v>0</v>
      </c>
      <c r="AFL68" s="756">
        <f t="shared" si="273"/>
        <v>0</v>
      </c>
      <c r="AFM68" s="756">
        <f t="shared" si="273"/>
        <v>0</v>
      </c>
      <c r="AFN68" s="756">
        <f t="shared" si="273"/>
        <v>0</v>
      </c>
      <c r="AFO68" s="756">
        <f t="shared" si="273"/>
        <v>0</v>
      </c>
      <c r="AFP68" s="756">
        <f t="shared" si="273"/>
        <v>0</v>
      </c>
      <c r="AFQ68" s="756">
        <f t="shared" si="273"/>
        <v>0</v>
      </c>
      <c r="AFR68" s="756">
        <f t="shared" si="273"/>
        <v>0</v>
      </c>
      <c r="AFS68" s="756">
        <f t="shared" si="273"/>
        <v>0</v>
      </c>
      <c r="AFT68" s="756">
        <f t="shared" si="273"/>
        <v>0</v>
      </c>
      <c r="AFU68" s="756">
        <f t="shared" si="273"/>
        <v>0</v>
      </c>
      <c r="AFV68" s="756">
        <f t="shared" si="273"/>
        <v>0</v>
      </c>
      <c r="AFW68" s="756">
        <f t="shared" si="273"/>
        <v>0</v>
      </c>
      <c r="AFX68" s="756">
        <f t="shared" si="273"/>
        <v>0</v>
      </c>
      <c r="AFY68" s="756">
        <f t="shared" si="273"/>
        <v>0</v>
      </c>
      <c r="AFZ68" s="756">
        <f t="shared" si="273"/>
        <v>0</v>
      </c>
      <c r="AGA68" s="756">
        <f t="shared" si="273"/>
        <v>0</v>
      </c>
      <c r="AGB68" s="756">
        <f t="shared" si="273"/>
        <v>0</v>
      </c>
      <c r="AGC68" s="756">
        <f t="shared" si="273"/>
        <v>0</v>
      </c>
      <c r="AGD68" s="756">
        <f t="shared" si="273"/>
        <v>0</v>
      </c>
      <c r="AGE68" s="756">
        <f t="shared" si="273"/>
        <v>0</v>
      </c>
      <c r="AGF68" s="756">
        <f t="shared" si="273"/>
        <v>0</v>
      </c>
      <c r="AGG68" s="756">
        <f t="shared" si="273"/>
        <v>0</v>
      </c>
      <c r="AGH68" s="756">
        <f t="shared" si="273"/>
        <v>0</v>
      </c>
      <c r="AGI68" s="756">
        <f t="shared" ref="AGI68:AIT68" si="274">(AGI59-AGI61)*$C$67</f>
        <v>0</v>
      </c>
      <c r="AGJ68" s="756">
        <f t="shared" si="274"/>
        <v>0</v>
      </c>
      <c r="AGK68" s="756">
        <f t="shared" si="274"/>
        <v>0</v>
      </c>
      <c r="AGL68" s="756">
        <f t="shared" si="274"/>
        <v>0</v>
      </c>
      <c r="AGM68" s="756">
        <f t="shared" si="274"/>
        <v>0</v>
      </c>
      <c r="AGN68" s="756">
        <f t="shared" si="274"/>
        <v>0</v>
      </c>
      <c r="AGO68" s="756">
        <f t="shared" si="274"/>
        <v>0</v>
      </c>
      <c r="AGP68" s="756">
        <f t="shared" si="274"/>
        <v>0</v>
      </c>
      <c r="AGQ68" s="756">
        <f t="shared" si="274"/>
        <v>0</v>
      </c>
      <c r="AGR68" s="756">
        <f t="shared" si="274"/>
        <v>0</v>
      </c>
      <c r="AGS68" s="756">
        <f t="shared" si="274"/>
        <v>0</v>
      </c>
      <c r="AGT68" s="756">
        <f t="shared" si="274"/>
        <v>0</v>
      </c>
      <c r="AGU68" s="756">
        <f t="shared" si="274"/>
        <v>0</v>
      </c>
      <c r="AGV68" s="756">
        <f t="shared" si="274"/>
        <v>0</v>
      </c>
      <c r="AGW68" s="756">
        <f t="shared" si="274"/>
        <v>0</v>
      </c>
      <c r="AGX68" s="756">
        <f t="shared" si="274"/>
        <v>0</v>
      </c>
      <c r="AGY68" s="756">
        <f t="shared" si="274"/>
        <v>0</v>
      </c>
      <c r="AGZ68" s="756">
        <f t="shared" si="274"/>
        <v>0</v>
      </c>
      <c r="AHA68" s="756">
        <f t="shared" si="274"/>
        <v>0</v>
      </c>
      <c r="AHB68" s="756">
        <f t="shared" si="274"/>
        <v>0</v>
      </c>
      <c r="AHC68" s="756">
        <f t="shared" si="274"/>
        <v>0</v>
      </c>
      <c r="AHD68" s="756">
        <f t="shared" si="274"/>
        <v>0</v>
      </c>
      <c r="AHE68" s="756">
        <f t="shared" si="274"/>
        <v>0</v>
      </c>
      <c r="AHF68" s="756">
        <f t="shared" si="274"/>
        <v>0</v>
      </c>
      <c r="AHG68" s="756">
        <f t="shared" si="274"/>
        <v>0</v>
      </c>
      <c r="AHH68" s="756">
        <f t="shared" si="274"/>
        <v>0</v>
      </c>
      <c r="AHI68" s="756">
        <f t="shared" si="274"/>
        <v>0</v>
      </c>
      <c r="AHJ68" s="756">
        <f t="shared" si="274"/>
        <v>0</v>
      </c>
      <c r="AHK68" s="756">
        <f t="shared" si="274"/>
        <v>0</v>
      </c>
      <c r="AHL68" s="756">
        <f t="shared" si="274"/>
        <v>0</v>
      </c>
      <c r="AHM68" s="756">
        <f t="shared" si="274"/>
        <v>0</v>
      </c>
      <c r="AHN68" s="756">
        <f t="shared" si="274"/>
        <v>0</v>
      </c>
      <c r="AHO68" s="756">
        <f t="shared" si="274"/>
        <v>0</v>
      </c>
      <c r="AHP68" s="756">
        <f t="shared" si="274"/>
        <v>0</v>
      </c>
      <c r="AHQ68" s="756">
        <f t="shared" si="274"/>
        <v>0</v>
      </c>
      <c r="AHR68" s="756">
        <f t="shared" si="274"/>
        <v>0</v>
      </c>
      <c r="AHS68" s="756">
        <f t="shared" si="274"/>
        <v>0</v>
      </c>
      <c r="AHT68" s="756">
        <f t="shared" si="274"/>
        <v>0</v>
      </c>
      <c r="AHU68" s="756">
        <f t="shared" si="274"/>
        <v>0</v>
      </c>
      <c r="AHV68" s="756">
        <f t="shared" si="274"/>
        <v>0</v>
      </c>
      <c r="AHW68" s="756">
        <f t="shared" si="274"/>
        <v>0</v>
      </c>
      <c r="AHX68" s="756">
        <f t="shared" si="274"/>
        <v>0</v>
      </c>
      <c r="AHY68" s="756">
        <f t="shared" si="274"/>
        <v>0</v>
      </c>
      <c r="AHZ68" s="756">
        <f t="shared" si="274"/>
        <v>0</v>
      </c>
      <c r="AIA68" s="756">
        <f t="shared" si="274"/>
        <v>0</v>
      </c>
      <c r="AIB68" s="756">
        <f t="shared" si="274"/>
        <v>0</v>
      </c>
      <c r="AIC68" s="756">
        <f t="shared" si="274"/>
        <v>0</v>
      </c>
      <c r="AID68" s="756">
        <f t="shared" si="274"/>
        <v>0</v>
      </c>
      <c r="AIE68" s="756">
        <f t="shared" si="274"/>
        <v>0</v>
      </c>
      <c r="AIF68" s="756">
        <f t="shared" si="274"/>
        <v>0</v>
      </c>
      <c r="AIG68" s="756">
        <f t="shared" si="274"/>
        <v>0</v>
      </c>
      <c r="AIH68" s="756">
        <f t="shared" si="274"/>
        <v>0</v>
      </c>
      <c r="AII68" s="756">
        <f t="shared" si="274"/>
        <v>0</v>
      </c>
      <c r="AIJ68" s="756">
        <f t="shared" si="274"/>
        <v>0</v>
      </c>
      <c r="AIK68" s="756">
        <f t="shared" si="274"/>
        <v>0</v>
      </c>
      <c r="AIL68" s="756">
        <f t="shared" si="274"/>
        <v>0</v>
      </c>
      <c r="AIM68" s="756">
        <f t="shared" si="274"/>
        <v>0</v>
      </c>
      <c r="AIN68" s="756">
        <f t="shared" si="274"/>
        <v>0</v>
      </c>
      <c r="AIO68" s="756">
        <f t="shared" si="274"/>
        <v>0</v>
      </c>
      <c r="AIP68" s="756">
        <f t="shared" si="274"/>
        <v>0</v>
      </c>
      <c r="AIQ68" s="756">
        <f t="shared" si="274"/>
        <v>0</v>
      </c>
      <c r="AIR68" s="756">
        <f t="shared" si="274"/>
        <v>0</v>
      </c>
      <c r="AIS68" s="756">
        <f t="shared" si="274"/>
        <v>0</v>
      </c>
      <c r="AIT68" s="756">
        <f t="shared" si="274"/>
        <v>0</v>
      </c>
      <c r="AIU68" s="756">
        <f t="shared" ref="AIU68:ALF68" si="275">(AIU59-AIU61)*$C$67</f>
        <v>0</v>
      </c>
      <c r="AIV68" s="756">
        <f t="shared" si="275"/>
        <v>0</v>
      </c>
      <c r="AIW68" s="756">
        <f t="shared" si="275"/>
        <v>0</v>
      </c>
      <c r="AIX68" s="756">
        <f t="shared" si="275"/>
        <v>0</v>
      </c>
      <c r="AIY68" s="756">
        <f t="shared" si="275"/>
        <v>0</v>
      </c>
      <c r="AIZ68" s="756">
        <f t="shared" si="275"/>
        <v>0</v>
      </c>
      <c r="AJA68" s="756">
        <f t="shared" si="275"/>
        <v>0</v>
      </c>
      <c r="AJB68" s="756">
        <f t="shared" si="275"/>
        <v>0</v>
      </c>
      <c r="AJC68" s="756">
        <f t="shared" si="275"/>
        <v>0</v>
      </c>
      <c r="AJD68" s="756">
        <f t="shared" si="275"/>
        <v>0</v>
      </c>
      <c r="AJE68" s="756">
        <f t="shared" si="275"/>
        <v>0</v>
      </c>
      <c r="AJF68" s="756">
        <f t="shared" si="275"/>
        <v>0</v>
      </c>
      <c r="AJG68" s="756">
        <f t="shared" si="275"/>
        <v>0</v>
      </c>
      <c r="AJH68" s="756">
        <f t="shared" si="275"/>
        <v>0</v>
      </c>
      <c r="AJI68" s="756">
        <f t="shared" si="275"/>
        <v>0</v>
      </c>
      <c r="AJJ68" s="756">
        <f t="shared" si="275"/>
        <v>0</v>
      </c>
      <c r="AJK68" s="756">
        <f t="shared" si="275"/>
        <v>0</v>
      </c>
      <c r="AJL68" s="756">
        <f t="shared" si="275"/>
        <v>0</v>
      </c>
      <c r="AJM68" s="756">
        <f t="shared" si="275"/>
        <v>0</v>
      </c>
      <c r="AJN68" s="756">
        <f t="shared" si="275"/>
        <v>0</v>
      </c>
      <c r="AJO68" s="756">
        <f t="shared" si="275"/>
        <v>0</v>
      </c>
      <c r="AJP68" s="756">
        <f t="shared" si="275"/>
        <v>0</v>
      </c>
      <c r="AJQ68" s="756">
        <f t="shared" si="275"/>
        <v>0</v>
      </c>
      <c r="AJR68" s="756">
        <f t="shared" si="275"/>
        <v>0</v>
      </c>
      <c r="AJS68" s="756">
        <f t="shared" si="275"/>
        <v>0</v>
      </c>
      <c r="AJT68" s="756">
        <f t="shared" si="275"/>
        <v>0</v>
      </c>
      <c r="AJU68" s="756">
        <f t="shared" si="275"/>
        <v>0</v>
      </c>
      <c r="AJV68" s="756">
        <f t="shared" si="275"/>
        <v>0</v>
      </c>
      <c r="AJW68" s="756">
        <f t="shared" si="275"/>
        <v>0</v>
      </c>
      <c r="AJX68" s="756">
        <f t="shared" si="275"/>
        <v>0</v>
      </c>
      <c r="AJY68" s="756">
        <f t="shared" si="275"/>
        <v>0</v>
      </c>
      <c r="AJZ68" s="756">
        <f t="shared" si="275"/>
        <v>0</v>
      </c>
      <c r="AKA68" s="756">
        <f t="shared" si="275"/>
        <v>0</v>
      </c>
      <c r="AKB68" s="756">
        <f t="shared" si="275"/>
        <v>0</v>
      </c>
      <c r="AKC68" s="756">
        <f t="shared" si="275"/>
        <v>0</v>
      </c>
      <c r="AKD68" s="756">
        <f t="shared" si="275"/>
        <v>0</v>
      </c>
      <c r="AKE68" s="756">
        <f t="shared" si="275"/>
        <v>0</v>
      </c>
      <c r="AKF68" s="756">
        <f t="shared" si="275"/>
        <v>0</v>
      </c>
      <c r="AKG68" s="756">
        <f t="shared" si="275"/>
        <v>0</v>
      </c>
      <c r="AKH68" s="756">
        <f t="shared" si="275"/>
        <v>0</v>
      </c>
      <c r="AKI68" s="756">
        <f t="shared" si="275"/>
        <v>0</v>
      </c>
      <c r="AKJ68" s="756">
        <f t="shared" si="275"/>
        <v>0</v>
      </c>
      <c r="AKK68" s="756">
        <f t="shared" si="275"/>
        <v>0</v>
      </c>
      <c r="AKL68" s="756">
        <f t="shared" si="275"/>
        <v>0</v>
      </c>
      <c r="AKM68" s="756">
        <f t="shared" si="275"/>
        <v>0</v>
      </c>
      <c r="AKN68" s="756">
        <f t="shared" si="275"/>
        <v>0</v>
      </c>
      <c r="AKO68" s="756">
        <f t="shared" si="275"/>
        <v>0</v>
      </c>
      <c r="AKP68" s="756">
        <f t="shared" si="275"/>
        <v>0</v>
      </c>
      <c r="AKQ68" s="756">
        <f t="shared" si="275"/>
        <v>0</v>
      </c>
      <c r="AKR68" s="756">
        <f t="shared" si="275"/>
        <v>0</v>
      </c>
      <c r="AKS68" s="756">
        <f t="shared" si="275"/>
        <v>0</v>
      </c>
      <c r="AKT68" s="756">
        <f t="shared" si="275"/>
        <v>0</v>
      </c>
      <c r="AKU68" s="756">
        <f t="shared" si="275"/>
        <v>0</v>
      </c>
      <c r="AKV68" s="756">
        <f t="shared" si="275"/>
        <v>0</v>
      </c>
      <c r="AKW68" s="756">
        <f t="shared" si="275"/>
        <v>0</v>
      </c>
      <c r="AKX68" s="756">
        <f t="shared" si="275"/>
        <v>0</v>
      </c>
      <c r="AKY68" s="756">
        <f t="shared" si="275"/>
        <v>0</v>
      </c>
      <c r="AKZ68" s="756">
        <f t="shared" si="275"/>
        <v>0</v>
      </c>
      <c r="ALA68" s="756">
        <f t="shared" si="275"/>
        <v>0</v>
      </c>
      <c r="ALB68" s="756">
        <f t="shared" si="275"/>
        <v>0</v>
      </c>
      <c r="ALC68" s="756">
        <f t="shared" si="275"/>
        <v>0</v>
      </c>
      <c r="ALD68" s="756">
        <f t="shared" si="275"/>
        <v>0</v>
      </c>
      <c r="ALE68" s="756">
        <f t="shared" si="275"/>
        <v>0</v>
      </c>
      <c r="ALF68" s="756">
        <f t="shared" si="275"/>
        <v>0</v>
      </c>
      <c r="ALG68" s="756">
        <f t="shared" ref="ALG68:ANR68" si="276">(ALG59-ALG61)*$C$67</f>
        <v>0</v>
      </c>
      <c r="ALH68" s="756">
        <f t="shared" si="276"/>
        <v>0</v>
      </c>
      <c r="ALI68" s="756">
        <f t="shared" si="276"/>
        <v>0</v>
      </c>
      <c r="ALJ68" s="756">
        <f t="shared" si="276"/>
        <v>0</v>
      </c>
      <c r="ALK68" s="756">
        <f t="shared" si="276"/>
        <v>0</v>
      </c>
      <c r="ALL68" s="756">
        <f t="shared" si="276"/>
        <v>0</v>
      </c>
      <c r="ALM68" s="756">
        <f t="shared" si="276"/>
        <v>0</v>
      </c>
      <c r="ALN68" s="756">
        <f t="shared" si="276"/>
        <v>0</v>
      </c>
      <c r="ALO68" s="756">
        <f t="shared" si="276"/>
        <v>0</v>
      </c>
      <c r="ALP68" s="756">
        <f t="shared" si="276"/>
        <v>0</v>
      </c>
      <c r="ALQ68" s="756">
        <f t="shared" si="276"/>
        <v>0</v>
      </c>
      <c r="ALR68" s="756">
        <f t="shared" si="276"/>
        <v>0</v>
      </c>
      <c r="ALS68" s="756">
        <f t="shared" si="276"/>
        <v>0</v>
      </c>
      <c r="ALT68" s="756">
        <f t="shared" si="276"/>
        <v>0</v>
      </c>
      <c r="ALU68" s="756">
        <f t="shared" si="276"/>
        <v>0</v>
      </c>
      <c r="ALV68" s="756">
        <f t="shared" si="276"/>
        <v>0</v>
      </c>
      <c r="ALW68" s="756">
        <f t="shared" si="276"/>
        <v>0</v>
      </c>
      <c r="ALX68" s="756">
        <f t="shared" si="276"/>
        <v>0</v>
      </c>
      <c r="ALY68" s="756">
        <f t="shared" si="276"/>
        <v>0</v>
      </c>
      <c r="ALZ68" s="756">
        <f t="shared" si="276"/>
        <v>0</v>
      </c>
      <c r="AMA68" s="756">
        <f t="shared" si="276"/>
        <v>0</v>
      </c>
      <c r="AMB68" s="756">
        <f t="shared" si="276"/>
        <v>0</v>
      </c>
      <c r="AMC68" s="756">
        <f t="shared" si="276"/>
        <v>0</v>
      </c>
      <c r="AMD68" s="756">
        <f t="shared" si="276"/>
        <v>0</v>
      </c>
      <c r="AME68" s="756">
        <f t="shared" si="276"/>
        <v>0</v>
      </c>
      <c r="AMF68" s="756">
        <f t="shared" si="276"/>
        <v>0</v>
      </c>
      <c r="AMG68" s="756">
        <f t="shared" si="276"/>
        <v>0</v>
      </c>
      <c r="AMH68" s="756">
        <f t="shared" si="276"/>
        <v>0</v>
      </c>
      <c r="AMI68" s="756">
        <f t="shared" si="276"/>
        <v>0</v>
      </c>
      <c r="AMJ68" s="756">
        <f t="shared" si="276"/>
        <v>0</v>
      </c>
      <c r="AMK68" s="756">
        <f t="shared" si="276"/>
        <v>0</v>
      </c>
      <c r="AML68" s="756">
        <f t="shared" si="276"/>
        <v>0</v>
      </c>
      <c r="AMM68" s="756">
        <f t="shared" si="276"/>
        <v>0</v>
      </c>
      <c r="AMN68" s="756">
        <f t="shared" si="276"/>
        <v>0</v>
      </c>
      <c r="AMO68" s="756">
        <f t="shared" si="276"/>
        <v>0</v>
      </c>
      <c r="AMP68" s="756">
        <f t="shared" si="276"/>
        <v>0</v>
      </c>
      <c r="AMQ68" s="756">
        <f t="shared" si="276"/>
        <v>0</v>
      </c>
      <c r="AMR68" s="756">
        <f t="shared" si="276"/>
        <v>0</v>
      </c>
      <c r="AMS68" s="756">
        <f t="shared" si="276"/>
        <v>0</v>
      </c>
      <c r="AMT68" s="756">
        <f t="shared" si="276"/>
        <v>0</v>
      </c>
      <c r="AMU68" s="756">
        <f t="shared" si="276"/>
        <v>0</v>
      </c>
      <c r="AMV68" s="756">
        <f t="shared" si="276"/>
        <v>0</v>
      </c>
      <c r="AMW68" s="756">
        <f t="shared" si="276"/>
        <v>0</v>
      </c>
      <c r="AMX68" s="756">
        <f t="shared" si="276"/>
        <v>0</v>
      </c>
      <c r="AMY68" s="756">
        <f t="shared" si="276"/>
        <v>0</v>
      </c>
      <c r="AMZ68" s="756">
        <f t="shared" si="276"/>
        <v>0</v>
      </c>
      <c r="ANA68" s="756">
        <f t="shared" si="276"/>
        <v>0</v>
      </c>
      <c r="ANB68" s="756">
        <f t="shared" si="276"/>
        <v>0</v>
      </c>
      <c r="ANC68" s="756">
        <f t="shared" si="276"/>
        <v>0</v>
      </c>
      <c r="AND68" s="756">
        <f t="shared" si="276"/>
        <v>0</v>
      </c>
      <c r="ANE68" s="756">
        <f t="shared" si="276"/>
        <v>0</v>
      </c>
      <c r="ANF68" s="756">
        <f t="shared" si="276"/>
        <v>0</v>
      </c>
      <c r="ANG68" s="756">
        <f t="shared" si="276"/>
        <v>0</v>
      </c>
      <c r="ANH68" s="756">
        <f t="shared" si="276"/>
        <v>0</v>
      </c>
      <c r="ANI68" s="756">
        <f t="shared" si="276"/>
        <v>0</v>
      </c>
      <c r="ANJ68" s="756">
        <f t="shared" si="276"/>
        <v>0</v>
      </c>
      <c r="ANK68" s="756">
        <f t="shared" si="276"/>
        <v>0</v>
      </c>
      <c r="ANL68" s="756">
        <f t="shared" si="276"/>
        <v>0</v>
      </c>
      <c r="ANM68" s="756">
        <f t="shared" si="276"/>
        <v>0</v>
      </c>
      <c r="ANN68" s="756">
        <f t="shared" si="276"/>
        <v>0</v>
      </c>
      <c r="ANO68" s="756">
        <f t="shared" si="276"/>
        <v>0</v>
      </c>
      <c r="ANP68" s="756">
        <f t="shared" si="276"/>
        <v>0</v>
      </c>
      <c r="ANQ68" s="756">
        <f t="shared" si="276"/>
        <v>0</v>
      </c>
      <c r="ANR68" s="756">
        <f t="shared" si="276"/>
        <v>0</v>
      </c>
      <c r="ANS68" s="756">
        <f t="shared" ref="ANS68:AQD68" si="277">(ANS59-ANS61)*$C$67</f>
        <v>0</v>
      </c>
      <c r="ANT68" s="756">
        <f t="shared" si="277"/>
        <v>0</v>
      </c>
      <c r="ANU68" s="756">
        <f t="shared" si="277"/>
        <v>0</v>
      </c>
      <c r="ANV68" s="756">
        <f t="shared" si="277"/>
        <v>0</v>
      </c>
      <c r="ANW68" s="756">
        <f t="shared" si="277"/>
        <v>0</v>
      </c>
      <c r="ANX68" s="756">
        <f t="shared" si="277"/>
        <v>0</v>
      </c>
      <c r="ANY68" s="756">
        <f t="shared" si="277"/>
        <v>0</v>
      </c>
      <c r="ANZ68" s="756">
        <f t="shared" si="277"/>
        <v>0</v>
      </c>
      <c r="AOA68" s="756">
        <f t="shared" si="277"/>
        <v>0</v>
      </c>
      <c r="AOB68" s="756">
        <f t="shared" si="277"/>
        <v>0</v>
      </c>
      <c r="AOC68" s="756">
        <f t="shared" si="277"/>
        <v>0</v>
      </c>
      <c r="AOD68" s="756">
        <f t="shared" si="277"/>
        <v>0</v>
      </c>
      <c r="AOE68" s="756">
        <f t="shared" si="277"/>
        <v>0</v>
      </c>
      <c r="AOF68" s="756">
        <f t="shared" si="277"/>
        <v>0</v>
      </c>
      <c r="AOG68" s="756">
        <f t="shared" si="277"/>
        <v>0</v>
      </c>
      <c r="AOH68" s="756">
        <f t="shared" si="277"/>
        <v>0</v>
      </c>
      <c r="AOI68" s="756">
        <f t="shared" si="277"/>
        <v>0</v>
      </c>
      <c r="AOJ68" s="756">
        <f t="shared" si="277"/>
        <v>0</v>
      </c>
      <c r="AOK68" s="756">
        <f t="shared" si="277"/>
        <v>0</v>
      </c>
      <c r="AOL68" s="756">
        <f t="shared" si="277"/>
        <v>0</v>
      </c>
      <c r="AOM68" s="756">
        <f t="shared" si="277"/>
        <v>0</v>
      </c>
      <c r="AON68" s="756">
        <f t="shared" si="277"/>
        <v>0</v>
      </c>
      <c r="AOO68" s="756">
        <f t="shared" si="277"/>
        <v>0</v>
      </c>
      <c r="AOP68" s="756">
        <f t="shared" si="277"/>
        <v>0</v>
      </c>
      <c r="AOQ68" s="756">
        <f t="shared" si="277"/>
        <v>0</v>
      </c>
      <c r="AOR68" s="756">
        <f t="shared" si="277"/>
        <v>0</v>
      </c>
      <c r="AOS68" s="756">
        <f t="shared" si="277"/>
        <v>0</v>
      </c>
      <c r="AOT68" s="756">
        <f t="shared" si="277"/>
        <v>0</v>
      </c>
      <c r="AOU68" s="756">
        <f t="shared" si="277"/>
        <v>0</v>
      </c>
      <c r="AOV68" s="756">
        <f t="shared" si="277"/>
        <v>0</v>
      </c>
      <c r="AOW68" s="756">
        <f t="shared" si="277"/>
        <v>0</v>
      </c>
      <c r="AOX68" s="756">
        <f t="shared" si="277"/>
        <v>0</v>
      </c>
      <c r="AOY68" s="756">
        <f t="shared" si="277"/>
        <v>0</v>
      </c>
      <c r="AOZ68" s="756">
        <f t="shared" si="277"/>
        <v>0</v>
      </c>
      <c r="APA68" s="756">
        <f t="shared" si="277"/>
        <v>0</v>
      </c>
      <c r="APB68" s="756">
        <f t="shared" si="277"/>
        <v>0</v>
      </c>
      <c r="APC68" s="756">
        <f t="shared" si="277"/>
        <v>0</v>
      </c>
      <c r="APD68" s="756">
        <f t="shared" si="277"/>
        <v>0</v>
      </c>
      <c r="APE68" s="756">
        <f t="shared" si="277"/>
        <v>0</v>
      </c>
      <c r="APF68" s="756">
        <f t="shared" si="277"/>
        <v>0</v>
      </c>
      <c r="APG68" s="756">
        <f t="shared" si="277"/>
        <v>0</v>
      </c>
      <c r="APH68" s="756">
        <f t="shared" si="277"/>
        <v>0</v>
      </c>
      <c r="API68" s="756">
        <f t="shared" si="277"/>
        <v>0</v>
      </c>
      <c r="APJ68" s="756">
        <f t="shared" si="277"/>
        <v>0</v>
      </c>
      <c r="APK68" s="756">
        <f t="shared" si="277"/>
        <v>0</v>
      </c>
      <c r="APL68" s="756">
        <f t="shared" si="277"/>
        <v>0</v>
      </c>
      <c r="APM68" s="756">
        <f t="shared" si="277"/>
        <v>0</v>
      </c>
      <c r="APN68" s="756">
        <f t="shared" si="277"/>
        <v>0</v>
      </c>
      <c r="APO68" s="756">
        <f t="shared" si="277"/>
        <v>0</v>
      </c>
      <c r="APP68" s="756">
        <f t="shared" si="277"/>
        <v>0</v>
      </c>
      <c r="APQ68" s="756">
        <f t="shared" si="277"/>
        <v>0</v>
      </c>
      <c r="APR68" s="756">
        <f t="shared" si="277"/>
        <v>0</v>
      </c>
      <c r="APS68" s="756">
        <f t="shared" si="277"/>
        <v>0</v>
      </c>
      <c r="APT68" s="756">
        <f t="shared" si="277"/>
        <v>0</v>
      </c>
      <c r="APU68" s="756">
        <f t="shared" si="277"/>
        <v>0</v>
      </c>
      <c r="APV68" s="756">
        <f t="shared" si="277"/>
        <v>0</v>
      </c>
      <c r="APW68" s="756">
        <f t="shared" si="277"/>
        <v>0</v>
      </c>
      <c r="APX68" s="756">
        <f t="shared" si="277"/>
        <v>0</v>
      </c>
      <c r="APY68" s="756">
        <f t="shared" si="277"/>
        <v>0</v>
      </c>
      <c r="APZ68" s="756">
        <f t="shared" si="277"/>
        <v>0</v>
      </c>
      <c r="AQA68" s="756">
        <f t="shared" si="277"/>
        <v>0</v>
      </c>
      <c r="AQB68" s="756">
        <f t="shared" si="277"/>
        <v>0</v>
      </c>
      <c r="AQC68" s="756">
        <f t="shared" si="277"/>
        <v>0</v>
      </c>
      <c r="AQD68" s="756">
        <f t="shared" si="277"/>
        <v>0</v>
      </c>
      <c r="AQE68" s="756">
        <f t="shared" ref="AQE68:ASP68" si="278">(AQE59-AQE61)*$C$67</f>
        <v>0</v>
      </c>
      <c r="AQF68" s="756">
        <f t="shared" si="278"/>
        <v>0</v>
      </c>
      <c r="AQG68" s="756">
        <f t="shared" si="278"/>
        <v>0</v>
      </c>
      <c r="AQH68" s="756">
        <f t="shared" si="278"/>
        <v>0</v>
      </c>
      <c r="AQI68" s="756">
        <f t="shared" si="278"/>
        <v>0</v>
      </c>
      <c r="AQJ68" s="756">
        <f t="shared" si="278"/>
        <v>0</v>
      </c>
      <c r="AQK68" s="756">
        <f t="shared" si="278"/>
        <v>0</v>
      </c>
      <c r="AQL68" s="756">
        <f t="shared" si="278"/>
        <v>0</v>
      </c>
      <c r="AQM68" s="756">
        <f t="shared" si="278"/>
        <v>0</v>
      </c>
      <c r="AQN68" s="756">
        <f t="shared" si="278"/>
        <v>0</v>
      </c>
      <c r="AQO68" s="756">
        <f t="shared" si="278"/>
        <v>0</v>
      </c>
      <c r="AQP68" s="756">
        <f t="shared" si="278"/>
        <v>0</v>
      </c>
      <c r="AQQ68" s="756">
        <f t="shared" si="278"/>
        <v>0</v>
      </c>
      <c r="AQR68" s="756">
        <f t="shared" si="278"/>
        <v>0</v>
      </c>
      <c r="AQS68" s="756">
        <f t="shared" si="278"/>
        <v>0</v>
      </c>
      <c r="AQT68" s="756">
        <f t="shared" si="278"/>
        <v>0</v>
      </c>
      <c r="AQU68" s="756">
        <f t="shared" si="278"/>
        <v>0</v>
      </c>
      <c r="AQV68" s="756">
        <f t="shared" si="278"/>
        <v>0</v>
      </c>
      <c r="AQW68" s="756">
        <f t="shared" si="278"/>
        <v>0</v>
      </c>
      <c r="AQX68" s="756">
        <f t="shared" si="278"/>
        <v>0</v>
      </c>
      <c r="AQY68" s="756">
        <f t="shared" si="278"/>
        <v>0</v>
      </c>
      <c r="AQZ68" s="756">
        <f t="shared" si="278"/>
        <v>0</v>
      </c>
      <c r="ARA68" s="756">
        <f t="shared" si="278"/>
        <v>0</v>
      </c>
      <c r="ARB68" s="756">
        <f t="shared" si="278"/>
        <v>0</v>
      </c>
      <c r="ARC68" s="756">
        <f t="shared" si="278"/>
        <v>0</v>
      </c>
      <c r="ARD68" s="756">
        <f t="shared" si="278"/>
        <v>0</v>
      </c>
      <c r="ARE68" s="756">
        <f t="shared" si="278"/>
        <v>0</v>
      </c>
      <c r="ARF68" s="756">
        <f t="shared" si="278"/>
        <v>0</v>
      </c>
      <c r="ARG68" s="756">
        <f t="shared" si="278"/>
        <v>0</v>
      </c>
      <c r="ARH68" s="756">
        <f t="shared" si="278"/>
        <v>0</v>
      </c>
      <c r="ARI68" s="756">
        <f t="shared" si="278"/>
        <v>0</v>
      </c>
      <c r="ARJ68" s="756">
        <f t="shared" si="278"/>
        <v>0</v>
      </c>
      <c r="ARK68" s="756">
        <f t="shared" si="278"/>
        <v>0</v>
      </c>
      <c r="ARL68" s="756">
        <f t="shared" si="278"/>
        <v>0</v>
      </c>
      <c r="ARM68" s="756">
        <f t="shared" si="278"/>
        <v>0</v>
      </c>
      <c r="ARN68" s="756">
        <f t="shared" si="278"/>
        <v>0</v>
      </c>
      <c r="ARO68" s="756">
        <f t="shared" si="278"/>
        <v>0</v>
      </c>
      <c r="ARP68" s="756">
        <f t="shared" si="278"/>
        <v>0</v>
      </c>
      <c r="ARQ68" s="756">
        <f t="shared" si="278"/>
        <v>0</v>
      </c>
      <c r="ARR68" s="756">
        <f t="shared" si="278"/>
        <v>0</v>
      </c>
      <c r="ARS68" s="756">
        <f t="shared" si="278"/>
        <v>0</v>
      </c>
      <c r="ART68" s="756">
        <f t="shared" si="278"/>
        <v>0</v>
      </c>
      <c r="ARU68" s="756">
        <f t="shared" si="278"/>
        <v>0</v>
      </c>
      <c r="ARV68" s="756">
        <f t="shared" si="278"/>
        <v>0</v>
      </c>
      <c r="ARW68" s="756">
        <f t="shared" si="278"/>
        <v>0</v>
      </c>
      <c r="ARX68" s="756">
        <f t="shared" si="278"/>
        <v>0</v>
      </c>
      <c r="ARY68" s="756">
        <f t="shared" si="278"/>
        <v>0</v>
      </c>
      <c r="ARZ68" s="756">
        <f t="shared" si="278"/>
        <v>0</v>
      </c>
      <c r="ASA68" s="756">
        <f t="shared" si="278"/>
        <v>0</v>
      </c>
      <c r="ASB68" s="756">
        <f t="shared" si="278"/>
        <v>0</v>
      </c>
      <c r="ASC68" s="756">
        <f t="shared" si="278"/>
        <v>0</v>
      </c>
      <c r="ASD68" s="756">
        <f t="shared" si="278"/>
        <v>0</v>
      </c>
      <c r="ASE68" s="756">
        <f t="shared" si="278"/>
        <v>0</v>
      </c>
      <c r="ASF68" s="756">
        <f t="shared" si="278"/>
        <v>0</v>
      </c>
      <c r="ASG68" s="756">
        <f t="shared" si="278"/>
        <v>0</v>
      </c>
      <c r="ASH68" s="756">
        <f t="shared" si="278"/>
        <v>0</v>
      </c>
      <c r="ASI68" s="756">
        <f t="shared" si="278"/>
        <v>0</v>
      </c>
      <c r="ASJ68" s="756">
        <f t="shared" si="278"/>
        <v>0</v>
      </c>
      <c r="ASK68" s="756">
        <f t="shared" si="278"/>
        <v>0</v>
      </c>
      <c r="ASL68" s="756">
        <f t="shared" si="278"/>
        <v>0</v>
      </c>
      <c r="ASM68" s="756">
        <f t="shared" si="278"/>
        <v>0</v>
      </c>
      <c r="ASN68" s="756">
        <f t="shared" si="278"/>
        <v>0</v>
      </c>
      <c r="ASO68" s="756">
        <f t="shared" si="278"/>
        <v>0</v>
      </c>
      <c r="ASP68" s="756">
        <f t="shared" si="278"/>
        <v>0</v>
      </c>
      <c r="ASQ68" s="756">
        <f t="shared" ref="ASQ68:AVB68" si="279">(ASQ59-ASQ61)*$C$67</f>
        <v>0</v>
      </c>
      <c r="ASR68" s="756">
        <f t="shared" si="279"/>
        <v>0</v>
      </c>
      <c r="ASS68" s="756">
        <f t="shared" si="279"/>
        <v>0</v>
      </c>
      <c r="AST68" s="756">
        <f t="shared" si="279"/>
        <v>0</v>
      </c>
      <c r="ASU68" s="756">
        <f t="shared" si="279"/>
        <v>0</v>
      </c>
      <c r="ASV68" s="756">
        <f t="shared" si="279"/>
        <v>0</v>
      </c>
      <c r="ASW68" s="756">
        <f t="shared" si="279"/>
        <v>0</v>
      </c>
      <c r="ASX68" s="756">
        <f t="shared" si="279"/>
        <v>0</v>
      </c>
      <c r="ASY68" s="756">
        <f t="shared" si="279"/>
        <v>0</v>
      </c>
      <c r="ASZ68" s="756">
        <f t="shared" si="279"/>
        <v>0</v>
      </c>
      <c r="ATA68" s="756">
        <f t="shared" si="279"/>
        <v>0</v>
      </c>
      <c r="ATB68" s="756">
        <f t="shared" si="279"/>
        <v>0</v>
      </c>
      <c r="ATC68" s="756">
        <f t="shared" si="279"/>
        <v>0</v>
      </c>
      <c r="ATD68" s="756">
        <f t="shared" si="279"/>
        <v>0</v>
      </c>
      <c r="ATE68" s="756">
        <f t="shared" si="279"/>
        <v>0</v>
      </c>
      <c r="ATF68" s="756">
        <f t="shared" si="279"/>
        <v>0</v>
      </c>
      <c r="ATG68" s="756">
        <f t="shared" si="279"/>
        <v>0</v>
      </c>
      <c r="ATH68" s="756">
        <f t="shared" si="279"/>
        <v>0</v>
      </c>
      <c r="ATI68" s="756">
        <f t="shared" si="279"/>
        <v>0</v>
      </c>
      <c r="ATJ68" s="756">
        <f t="shared" si="279"/>
        <v>0</v>
      </c>
      <c r="ATK68" s="756">
        <f t="shared" si="279"/>
        <v>0</v>
      </c>
      <c r="ATL68" s="756">
        <f t="shared" si="279"/>
        <v>0</v>
      </c>
      <c r="ATM68" s="756">
        <f t="shared" si="279"/>
        <v>0</v>
      </c>
      <c r="ATN68" s="756">
        <f t="shared" si="279"/>
        <v>0</v>
      </c>
      <c r="ATO68" s="756">
        <f t="shared" si="279"/>
        <v>0</v>
      </c>
      <c r="ATP68" s="756">
        <f t="shared" si="279"/>
        <v>0</v>
      </c>
      <c r="ATQ68" s="756">
        <f t="shared" si="279"/>
        <v>0</v>
      </c>
      <c r="ATR68" s="756">
        <f t="shared" si="279"/>
        <v>0</v>
      </c>
      <c r="ATS68" s="756">
        <f t="shared" si="279"/>
        <v>0</v>
      </c>
      <c r="ATT68" s="756">
        <f t="shared" si="279"/>
        <v>0</v>
      </c>
      <c r="ATU68" s="756">
        <f t="shared" si="279"/>
        <v>0</v>
      </c>
      <c r="ATV68" s="756">
        <f t="shared" si="279"/>
        <v>0</v>
      </c>
      <c r="ATW68" s="756">
        <f t="shared" si="279"/>
        <v>0</v>
      </c>
      <c r="ATX68" s="756">
        <f t="shared" si="279"/>
        <v>0</v>
      </c>
      <c r="ATY68" s="756">
        <f t="shared" si="279"/>
        <v>0</v>
      </c>
      <c r="ATZ68" s="756">
        <f t="shared" si="279"/>
        <v>0</v>
      </c>
      <c r="AUA68" s="756">
        <f t="shared" si="279"/>
        <v>0</v>
      </c>
      <c r="AUB68" s="756">
        <f t="shared" si="279"/>
        <v>0</v>
      </c>
      <c r="AUC68" s="756">
        <f t="shared" si="279"/>
        <v>0</v>
      </c>
      <c r="AUD68" s="756">
        <f t="shared" si="279"/>
        <v>0</v>
      </c>
      <c r="AUE68" s="756">
        <f t="shared" si="279"/>
        <v>0</v>
      </c>
      <c r="AUF68" s="756">
        <f t="shared" si="279"/>
        <v>0</v>
      </c>
      <c r="AUG68" s="756">
        <f t="shared" si="279"/>
        <v>0</v>
      </c>
      <c r="AUH68" s="756">
        <f t="shared" si="279"/>
        <v>0</v>
      </c>
      <c r="AUI68" s="756">
        <f t="shared" si="279"/>
        <v>0</v>
      </c>
      <c r="AUJ68" s="756">
        <f t="shared" si="279"/>
        <v>0</v>
      </c>
      <c r="AUK68" s="756">
        <f t="shared" si="279"/>
        <v>0</v>
      </c>
      <c r="AUL68" s="756">
        <f t="shared" si="279"/>
        <v>0</v>
      </c>
      <c r="AUM68" s="756">
        <f t="shared" si="279"/>
        <v>0</v>
      </c>
      <c r="AUN68" s="756">
        <f t="shared" si="279"/>
        <v>0</v>
      </c>
      <c r="AUO68" s="756">
        <f t="shared" si="279"/>
        <v>0</v>
      </c>
      <c r="AUP68" s="756">
        <f t="shared" si="279"/>
        <v>0</v>
      </c>
      <c r="AUQ68" s="756">
        <f t="shared" si="279"/>
        <v>0</v>
      </c>
      <c r="AUR68" s="756">
        <f t="shared" si="279"/>
        <v>0</v>
      </c>
      <c r="AUS68" s="756">
        <f t="shared" si="279"/>
        <v>0</v>
      </c>
      <c r="AUT68" s="756">
        <f t="shared" si="279"/>
        <v>0</v>
      </c>
      <c r="AUU68" s="756">
        <f t="shared" si="279"/>
        <v>0</v>
      </c>
      <c r="AUV68" s="756">
        <f t="shared" si="279"/>
        <v>0</v>
      </c>
      <c r="AUW68" s="756">
        <f t="shared" si="279"/>
        <v>0</v>
      </c>
      <c r="AUX68" s="756">
        <f t="shared" si="279"/>
        <v>0</v>
      </c>
      <c r="AUY68" s="756">
        <f t="shared" si="279"/>
        <v>0</v>
      </c>
      <c r="AUZ68" s="756">
        <f t="shared" si="279"/>
        <v>0</v>
      </c>
      <c r="AVA68" s="756">
        <f t="shared" si="279"/>
        <v>0</v>
      </c>
      <c r="AVB68" s="756">
        <f t="shared" si="279"/>
        <v>0</v>
      </c>
      <c r="AVC68" s="756">
        <f t="shared" ref="AVC68:AXN68" si="280">(AVC59-AVC61)*$C$67</f>
        <v>0</v>
      </c>
      <c r="AVD68" s="756">
        <f t="shared" si="280"/>
        <v>0</v>
      </c>
      <c r="AVE68" s="756">
        <f t="shared" si="280"/>
        <v>0</v>
      </c>
      <c r="AVF68" s="756">
        <f t="shared" si="280"/>
        <v>0</v>
      </c>
      <c r="AVG68" s="756">
        <f t="shared" si="280"/>
        <v>0</v>
      </c>
      <c r="AVH68" s="756">
        <f t="shared" si="280"/>
        <v>0</v>
      </c>
      <c r="AVI68" s="756">
        <f t="shared" si="280"/>
        <v>0</v>
      </c>
      <c r="AVJ68" s="756">
        <f t="shared" si="280"/>
        <v>0</v>
      </c>
      <c r="AVK68" s="756">
        <f t="shared" si="280"/>
        <v>0</v>
      </c>
      <c r="AVL68" s="756">
        <f t="shared" si="280"/>
        <v>0</v>
      </c>
      <c r="AVM68" s="756">
        <f t="shared" si="280"/>
        <v>0</v>
      </c>
      <c r="AVN68" s="756">
        <f t="shared" si="280"/>
        <v>0</v>
      </c>
      <c r="AVO68" s="756">
        <f t="shared" si="280"/>
        <v>0</v>
      </c>
      <c r="AVP68" s="756">
        <f t="shared" si="280"/>
        <v>0</v>
      </c>
      <c r="AVQ68" s="756">
        <f t="shared" si="280"/>
        <v>0</v>
      </c>
      <c r="AVR68" s="756">
        <f t="shared" si="280"/>
        <v>0</v>
      </c>
      <c r="AVS68" s="756">
        <f t="shared" si="280"/>
        <v>0</v>
      </c>
      <c r="AVT68" s="756">
        <f t="shared" si="280"/>
        <v>0</v>
      </c>
      <c r="AVU68" s="756">
        <f t="shared" si="280"/>
        <v>0</v>
      </c>
      <c r="AVV68" s="756">
        <f t="shared" si="280"/>
        <v>0</v>
      </c>
      <c r="AVW68" s="756">
        <f t="shared" si="280"/>
        <v>0</v>
      </c>
      <c r="AVX68" s="756">
        <f t="shared" si="280"/>
        <v>0</v>
      </c>
      <c r="AVY68" s="756">
        <f t="shared" si="280"/>
        <v>0</v>
      </c>
      <c r="AVZ68" s="756">
        <f t="shared" si="280"/>
        <v>0</v>
      </c>
      <c r="AWA68" s="756">
        <f t="shared" si="280"/>
        <v>0</v>
      </c>
      <c r="AWB68" s="756">
        <f t="shared" si="280"/>
        <v>0</v>
      </c>
      <c r="AWC68" s="756">
        <f t="shared" si="280"/>
        <v>0</v>
      </c>
      <c r="AWD68" s="756">
        <f t="shared" si="280"/>
        <v>0</v>
      </c>
      <c r="AWE68" s="756">
        <f t="shared" si="280"/>
        <v>0</v>
      </c>
      <c r="AWF68" s="756">
        <f t="shared" si="280"/>
        <v>0</v>
      </c>
      <c r="AWG68" s="756">
        <f t="shared" si="280"/>
        <v>0</v>
      </c>
      <c r="AWH68" s="756">
        <f t="shared" si="280"/>
        <v>0</v>
      </c>
      <c r="AWI68" s="756">
        <f t="shared" si="280"/>
        <v>0</v>
      </c>
      <c r="AWJ68" s="756">
        <f t="shared" si="280"/>
        <v>0</v>
      </c>
      <c r="AWK68" s="756">
        <f t="shared" si="280"/>
        <v>0</v>
      </c>
      <c r="AWL68" s="756">
        <f t="shared" si="280"/>
        <v>0</v>
      </c>
      <c r="AWM68" s="756">
        <f t="shared" si="280"/>
        <v>0</v>
      </c>
      <c r="AWN68" s="756">
        <f t="shared" si="280"/>
        <v>0</v>
      </c>
      <c r="AWO68" s="756">
        <f t="shared" si="280"/>
        <v>0</v>
      </c>
      <c r="AWP68" s="756">
        <f t="shared" si="280"/>
        <v>0</v>
      </c>
      <c r="AWQ68" s="756">
        <f t="shared" si="280"/>
        <v>0</v>
      </c>
      <c r="AWR68" s="756">
        <f t="shared" si="280"/>
        <v>0</v>
      </c>
      <c r="AWS68" s="756">
        <f t="shared" si="280"/>
        <v>0</v>
      </c>
      <c r="AWT68" s="756">
        <f t="shared" si="280"/>
        <v>0</v>
      </c>
      <c r="AWU68" s="756">
        <f t="shared" si="280"/>
        <v>0</v>
      </c>
      <c r="AWV68" s="756">
        <f t="shared" si="280"/>
        <v>0</v>
      </c>
      <c r="AWW68" s="756">
        <f t="shared" si="280"/>
        <v>0</v>
      </c>
      <c r="AWX68" s="756">
        <f t="shared" si="280"/>
        <v>0</v>
      </c>
      <c r="AWY68" s="756">
        <f t="shared" si="280"/>
        <v>0</v>
      </c>
      <c r="AWZ68" s="756">
        <f t="shared" si="280"/>
        <v>0</v>
      </c>
      <c r="AXA68" s="756">
        <f t="shared" si="280"/>
        <v>0</v>
      </c>
      <c r="AXB68" s="756">
        <f t="shared" si="280"/>
        <v>0</v>
      </c>
      <c r="AXC68" s="756">
        <f t="shared" si="280"/>
        <v>0</v>
      </c>
      <c r="AXD68" s="756">
        <f t="shared" si="280"/>
        <v>0</v>
      </c>
      <c r="AXE68" s="756">
        <f t="shared" si="280"/>
        <v>0</v>
      </c>
      <c r="AXF68" s="756">
        <f t="shared" si="280"/>
        <v>0</v>
      </c>
      <c r="AXG68" s="756">
        <f t="shared" si="280"/>
        <v>0</v>
      </c>
      <c r="AXH68" s="756">
        <f t="shared" si="280"/>
        <v>0</v>
      </c>
      <c r="AXI68" s="756">
        <f t="shared" si="280"/>
        <v>0</v>
      </c>
      <c r="AXJ68" s="756">
        <f t="shared" si="280"/>
        <v>0</v>
      </c>
      <c r="AXK68" s="756">
        <f t="shared" si="280"/>
        <v>0</v>
      </c>
      <c r="AXL68" s="756">
        <f t="shared" si="280"/>
        <v>0</v>
      </c>
      <c r="AXM68" s="756">
        <f t="shared" si="280"/>
        <v>0</v>
      </c>
      <c r="AXN68" s="756">
        <f t="shared" si="280"/>
        <v>0</v>
      </c>
      <c r="AXO68" s="756">
        <f t="shared" ref="AXO68:AZZ68" si="281">(AXO59-AXO61)*$C$67</f>
        <v>0</v>
      </c>
      <c r="AXP68" s="756">
        <f t="shared" si="281"/>
        <v>0</v>
      </c>
      <c r="AXQ68" s="756">
        <f t="shared" si="281"/>
        <v>0</v>
      </c>
      <c r="AXR68" s="756">
        <f t="shared" si="281"/>
        <v>0</v>
      </c>
      <c r="AXS68" s="756">
        <f t="shared" si="281"/>
        <v>0</v>
      </c>
      <c r="AXT68" s="756">
        <f t="shared" si="281"/>
        <v>0</v>
      </c>
      <c r="AXU68" s="756">
        <f t="shared" si="281"/>
        <v>0</v>
      </c>
      <c r="AXV68" s="756">
        <f t="shared" si="281"/>
        <v>0</v>
      </c>
      <c r="AXW68" s="756">
        <f t="shared" si="281"/>
        <v>0</v>
      </c>
      <c r="AXX68" s="756">
        <f t="shared" si="281"/>
        <v>0</v>
      </c>
      <c r="AXY68" s="756">
        <f t="shared" si="281"/>
        <v>0</v>
      </c>
      <c r="AXZ68" s="756">
        <f t="shared" si="281"/>
        <v>0</v>
      </c>
      <c r="AYA68" s="756">
        <f t="shared" si="281"/>
        <v>0</v>
      </c>
      <c r="AYB68" s="756">
        <f t="shared" si="281"/>
        <v>0</v>
      </c>
      <c r="AYC68" s="756">
        <f t="shared" si="281"/>
        <v>0</v>
      </c>
      <c r="AYD68" s="756">
        <f t="shared" si="281"/>
        <v>0</v>
      </c>
      <c r="AYE68" s="756">
        <f t="shared" si="281"/>
        <v>0</v>
      </c>
      <c r="AYF68" s="756">
        <f t="shared" si="281"/>
        <v>0</v>
      </c>
      <c r="AYG68" s="756">
        <f t="shared" si="281"/>
        <v>0</v>
      </c>
      <c r="AYH68" s="756">
        <f t="shared" si="281"/>
        <v>0</v>
      </c>
      <c r="AYI68" s="756">
        <f t="shared" si="281"/>
        <v>0</v>
      </c>
      <c r="AYJ68" s="756">
        <f t="shared" si="281"/>
        <v>0</v>
      </c>
      <c r="AYK68" s="756">
        <f t="shared" si="281"/>
        <v>0</v>
      </c>
      <c r="AYL68" s="756">
        <f t="shared" si="281"/>
        <v>0</v>
      </c>
      <c r="AYM68" s="756">
        <f t="shared" si="281"/>
        <v>0</v>
      </c>
      <c r="AYN68" s="756">
        <f t="shared" si="281"/>
        <v>0</v>
      </c>
      <c r="AYO68" s="756">
        <f t="shared" si="281"/>
        <v>0</v>
      </c>
      <c r="AYP68" s="756">
        <f t="shared" si="281"/>
        <v>0</v>
      </c>
      <c r="AYQ68" s="756">
        <f t="shared" si="281"/>
        <v>0</v>
      </c>
      <c r="AYR68" s="756">
        <f t="shared" si="281"/>
        <v>0</v>
      </c>
      <c r="AYS68" s="756">
        <f t="shared" si="281"/>
        <v>0</v>
      </c>
      <c r="AYT68" s="756">
        <f t="shared" si="281"/>
        <v>0</v>
      </c>
      <c r="AYU68" s="756">
        <f t="shared" si="281"/>
        <v>0</v>
      </c>
      <c r="AYV68" s="756">
        <f t="shared" si="281"/>
        <v>0</v>
      </c>
      <c r="AYW68" s="756">
        <f t="shared" si="281"/>
        <v>0</v>
      </c>
      <c r="AYX68" s="756">
        <f t="shared" si="281"/>
        <v>0</v>
      </c>
      <c r="AYY68" s="756">
        <f t="shared" si="281"/>
        <v>0</v>
      </c>
      <c r="AYZ68" s="756">
        <f t="shared" si="281"/>
        <v>0</v>
      </c>
      <c r="AZA68" s="756">
        <f t="shared" si="281"/>
        <v>0</v>
      </c>
      <c r="AZB68" s="756">
        <f t="shared" si="281"/>
        <v>0</v>
      </c>
      <c r="AZC68" s="756">
        <f t="shared" si="281"/>
        <v>0</v>
      </c>
      <c r="AZD68" s="756">
        <f t="shared" si="281"/>
        <v>0</v>
      </c>
      <c r="AZE68" s="756">
        <f t="shared" si="281"/>
        <v>0</v>
      </c>
      <c r="AZF68" s="756">
        <f t="shared" si="281"/>
        <v>0</v>
      </c>
      <c r="AZG68" s="756">
        <f t="shared" si="281"/>
        <v>0</v>
      </c>
      <c r="AZH68" s="756">
        <f t="shared" si="281"/>
        <v>0</v>
      </c>
      <c r="AZI68" s="756">
        <f t="shared" si="281"/>
        <v>0</v>
      </c>
      <c r="AZJ68" s="756">
        <f t="shared" si="281"/>
        <v>0</v>
      </c>
      <c r="AZK68" s="756">
        <f t="shared" si="281"/>
        <v>0</v>
      </c>
      <c r="AZL68" s="756">
        <f t="shared" si="281"/>
        <v>0</v>
      </c>
      <c r="AZM68" s="756">
        <f t="shared" si="281"/>
        <v>0</v>
      </c>
      <c r="AZN68" s="756">
        <f t="shared" si="281"/>
        <v>0</v>
      </c>
      <c r="AZO68" s="756">
        <f t="shared" si="281"/>
        <v>0</v>
      </c>
      <c r="AZP68" s="756">
        <f t="shared" si="281"/>
        <v>0</v>
      </c>
      <c r="AZQ68" s="756">
        <f t="shared" si="281"/>
        <v>0</v>
      </c>
      <c r="AZR68" s="756">
        <f t="shared" si="281"/>
        <v>0</v>
      </c>
      <c r="AZS68" s="756">
        <f t="shared" si="281"/>
        <v>0</v>
      </c>
      <c r="AZT68" s="756">
        <f t="shared" si="281"/>
        <v>0</v>
      </c>
      <c r="AZU68" s="756">
        <f t="shared" si="281"/>
        <v>0</v>
      </c>
      <c r="AZV68" s="756">
        <f t="shared" si="281"/>
        <v>0</v>
      </c>
      <c r="AZW68" s="756">
        <f t="shared" si="281"/>
        <v>0</v>
      </c>
      <c r="AZX68" s="756">
        <f t="shared" si="281"/>
        <v>0</v>
      </c>
      <c r="AZY68" s="756">
        <f t="shared" si="281"/>
        <v>0</v>
      </c>
      <c r="AZZ68" s="756">
        <f t="shared" si="281"/>
        <v>0</v>
      </c>
      <c r="BAA68" s="756">
        <f t="shared" ref="BAA68:BCL68" si="282">(BAA59-BAA61)*$C$67</f>
        <v>0</v>
      </c>
      <c r="BAB68" s="756">
        <f t="shared" si="282"/>
        <v>0</v>
      </c>
      <c r="BAC68" s="756">
        <f t="shared" si="282"/>
        <v>0</v>
      </c>
      <c r="BAD68" s="756">
        <f t="shared" si="282"/>
        <v>0</v>
      </c>
      <c r="BAE68" s="756">
        <f t="shared" si="282"/>
        <v>0</v>
      </c>
      <c r="BAF68" s="756">
        <f t="shared" si="282"/>
        <v>0</v>
      </c>
      <c r="BAG68" s="756">
        <f t="shared" si="282"/>
        <v>0</v>
      </c>
      <c r="BAH68" s="756">
        <f t="shared" si="282"/>
        <v>0</v>
      </c>
      <c r="BAI68" s="756">
        <f t="shared" si="282"/>
        <v>0</v>
      </c>
      <c r="BAJ68" s="756">
        <f t="shared" si="282"/>
        <v>0</v>
      </c>
      <c r="BAK68" s="756">
        <f t="shared" si="282"/>
        <v>0</v>
      </c>
      <c r="BAL68" s="756">
        <f t="shared" si="282"/>
        <v>0</v>
      </c>
      <c r="BAM68" s="756">
        <f t="shared" si="282"/>
        <v>0</v>
      </c>
      <c r="BAN68" s="756">
        <f t="shared" si="282"/>
        <v>0</v>
      </c>
      <c r="BAO68" s="756">
        <f t="shared" si="282"/>
        <v>0</v>
      </c>
      <c r="BAP68" s="756">
        <f t="shared" si="282"/>
        <v>0</v>
      </c>
      <c r="BAQ68" s="756">
        <f t="shared" si="282"/>
        <v>0</v>
      </c>
      <c r="BAR68" s="756">
        <f t="shared" si="282"/>
        <v>0</v>
      </c>
      <c r="BAS68" s="756">
        <f t="shared" si="282"/>
        <v>0</v>
      </c>
      <c r="BAT68" s="756">
        <f t="shared" si="282"/>
        <v>0</v>
      </c>
      <c r="BAU68" s="756">
        <f t="shared" si="282"/>
        <v>0</v>
      </c>
      <c r="BAV68" s="756">
        <f t="shared" si="282"/>
        <v>0</v>
      </c>
      <c r="BAW68" s="756">
        <f t="shared" si="282"/>
        <v>0</v>
      </c>
      <c r="BAX68" s="756">
        <f t="shared" si="282"/>
        <v>0</v>
      </c>
      <c r="BAY68" s="756">
        <f t="shared" si="282"/>
        <v>0</v>
      </c>
      <c r="BAZ68" s="756">
        <f t="shared" si="282"/>
        <v>0</v>
      </c>
      <c r="BBA68" s="756">
        <f t="shared" si="282"/>
        <v>0</v>
      </c>
      <c r="BBB68" s="756">
        <f t="shared" si="282"/>
        <v>0</v>
      </c>
      <c r="BBC68" s="756">
        <f t="shared" si="282"/>
        <v>0</v>
      </c>
      <c r="BBD68" s="756">
        <f t="shared" si="282"/>
        <v>0</v>
      </c>
      <c r="BBE68" s="756">
        <f t="shared" si="282"/>
        <v>0</v>
      </c>
      <c r="BBF68" s="756">
        <f t="shared" si="282"/>
        <v>0</v>
      </c>
      <c r="BBG68" s="756">
        <f t="shared" si="282"/>
        <v>0</v>
      </c>
      <c r="BBH68" s="756">
        <f t="shared" si="282"/>
        <v>0</v>
      </c>
      <c r="BBI68" s="756">
        <f t="shared" si="282"/>
        <v>0</v>
      </c>
      <c r="BBJ68" s="756">
        <f t="shared" si="282"/>
        <v>0</v>
      </c>
      <c r="BBK68" s="756">
        <f t="shared" si="282"/>
        <v>0</v>
      </c>
      <c r="BBL68" s="756">
        <f t="shared" si="282"/>
        <v>0</v>
      </c>
      <c r="BBM68" s="756">
        <f t="shared" si="282"/>
        <v>0</v>
      </c>
      <c r="BBN68" s="756">
        <f t="shared" si="282"/>
        <v>0</v>
      </c>
      <c r="BBO68" s="756">
        <f t="shared" si="282"/>
        <v>0</v>
      </c>
      <c r="BBP68" s="756">
        <f t="shared" si="282"/>
        <v>0</v>
      </c>
      <c r="BBQ68" s="756">
        <f t="shared" si="282"/>
        <v>0</v>
      </c>
      <c r="BBR68" s="756">
        <f t="shared" si="282"/>
        <v>0</v>
      </c>
      <c r="BBS68" s="756">
        <f t="shared" si="282"/>
        <v>0</v>
      </c>
      <c r="BBT68" s="756">
        <f t="shared" si="282"/>
        <v>0</v>
      </c>
      <c r="BBU68" s="756">
        <f t="shared" si="282"/>
        <v>0</v>
      </c>
      <c r="BBV68" s="756">
        <f t="shared" si="282"/>
        <v>0</v>
      </c>
      <c r="BBW68" s="756">
        <f t="shared" si="282"/>
        <v>0</v>
      </c>
      <c r="BBX68" s="756">
        <f t="shared" si="282"/>
        <v>0</v>
      </c>
      <c r="BBY68" s="756">
        <f t="shared" si="282"/>
        <v>0</v>
      </c>
      <c r="BBZ68" s="756">
        <f t="shared" si="282"/>
        <v>0</v>
      </c>
      <c r="BCA68" s="756">
        <f t="shared" si="282"/>
        <v>0</v>
      </c>
      <c r="BCB68" s="756">
        <f t="shared" si="282"/>
        <v>0</v>
      </c>
      <c r="BCC68" s="756">
        <f t="shared" si="282"/>
        <v>0</v>
      </c>
      <c r="BCD68" s="756">
        <f t="shared" si="282"/>
        <v>0</v>
      </c>
      <c r="BCE68" s="756">
        <f t="shared" si="282"/>
        <v>0</v>
      </c>
      <c r="BCF68" s="756">
        <f t="shared" si="282"/>
        <v>0</v>
      </c>
      <c r="BCG68" s="756">
        <f t="shared" si="282"/>
        <v>0</v>
      </c>
      <c r="BCH68" s="756">
        <f t="shared" si="282"/>
        <v>0</v>
      </c>
      <c r="BCI68" s="756">
        <f t="shared" si="282"/>
        <v>0</v>
      </c>
      <c r="BCJ68" s="756">
        <f t="shared" si="282"/>
        <v>0</v>
      </c>
      <c r="BCK68" s="756">
        <f t="shared" si="282"/>
        <v>0</v>
      </c>
      <c r="BCL68" s="756">
        <f t="shared" si="282"/>
        <v>0</v>
      </c>
      <c r="BCM68" s="756">
        <f t="shared" ref="BCM68:BEX68" si="283">(BCM59-BCM61)*$C$67</f>
        <v>0</v>
      </c>
      <c r="BCN68" s="756">
        <f t="shared" si="283"/>
        <v>0</v>
      </c>
      <c r="BCO68" s="756">
        <f t="shared" si="283"/>
        <v>0</v>
      </c>
      <c r="BCP68" s="756">
        <f t="shared" si="283"/>
        <v>0</v>
      </c>
      <c r="BCQ68" s="756">
        <f t="shared" si="283"/>
        <v>0</v>
      </c>
      <c r="BCR68" s="756">
        <f t="shared" si="283"/>
        <v>0</v>
      </c>
      <c r="BCS68" s="756">
        <f t="shared" si="283"/>
        <v>0</v>
      </c>
      <c r="BCT68" s="756">
        <f t="shared" si="283"/>
        <v>0</v>
      </c>
      <c r="BCU68" s="756">
        <f t="shared" si="283"/>
        <v>0</v>
      </c>
      <c r="BCV68" s="756">
        <f t="shared" si="283"/>
        <v>0</v>
      </c>
      <c r="BCW68" s="756">
        <f t="shared" si="283"/>
        <v>0</v>
      </c>
      <c r="BCX68" s="756">
        <f t="shared" si="283"/>
        <v>0</v>
      </c>
      <c r="BCY68" s="756">
        <f t="shared" si="283"/>
        <v>0</v>
      </c>
      <c r="BCZ68" s="756">
        <f t="shared" si="283"/>
        <v>0</v>
      </c>
      <c r="BDA68" s="756">
        <f t="shared" si="283"/>
        <v>0</v>
      </c>
      <c r="BDB68" s="756">
        <f t="shared" si="283"/>
        <v>0</v>
      </c>
      <c r="BDC68" s="756">
        <f t="shared" si="283"/>
        <v>0</v>
      </c>
      <c r="BDD68" s="756">
        <f t="shared" si="283"/>
        <v>0</v>
      </c>
      <c r="BDE68" s="756">
        <f t="shared" si="283"/>
        <v>0</v>
      </c>
      <c r="BDF68" s="756">
        <f t="shared" si="283"/>
        <v>0</v>
      </c>
      <c r="BDG68" s="756">
        <f t="shared" si="283"/>
        <v>0</v>
      </c>
      <c r="BDH68" s="756">
        <f t="shared" si="283"/>
        <v>0</v>
      </c>
      <c r="BDI68" s="756">
        <f t="shared" si="283"/>
        <v>0</v>
      </c>
      <c r="BDJ68" s="756">
        <f t="shared" si="283"/>
        <v>0</v>
      </c>
      <c r="BDK68" s="756">
        <f t="shared" si="283"/>
        <v>0</v>
      </c>
      <c r="BDL68" s="756">
        <f t="shared" si="283"/>
        <v>0</v>
      </c>
      <c r="BDM68" s="756">
        <f t="shared" si="283"/>
        <v>0</v>
      </c>
      <c r="BDN68" s="756">
        <f t="shared" si="283"/>
        <v>0</v>
      </c>
      <c r="BDO68" s="756">
        <f t="shared" si="283"/>
        <v>0</v>
      </c>
      <c r="BDP68" s="756">
        <f t="shared" si="283"/>
        <v>0</v>
      </c>
      <c r="BDQ68" s="756">
        <f t="shared" si="283"/>
        <v>0</v>
      </c>
      <c r="BDR68" s="756">
        <f t="shared" si="283"/>
        <v>0</v>
      </c>
      <c r="BDS68" s="756">
        <f t="shared" si="283"/>
        <v>0</v>
      </c>
      <c r="BDT68" s="756">
        <f t="shared" si="283"/>
        <v>0</v>
      </c>
      <c r="BDU68" s="756">
        <f t="shared" si="283"/>
        <v>0</v>
      </c>
      <c r="BDV68" s="756">
        <f t="shared" si="283"/>
        <v>0</v>
      </c>
      <c r="BDW68" s="756">
        <f t="shared" si="283"/>
        <v>0</v>
      </c>
      <c r="BDX68" s="756">
        <f t="shared" si="283"/>
        <v>0</v>
      </c>
      <c r="BDY68" s="756">
        <f t="shared" si="283"/>
        <v>0</v>
      </c>
      <c r="BDZ68" s="756">
        <f t="shared" si="283"/>
        <v>0</v>
      </c>
      <c r="BEA68" s="756">
        <f t="shared" si="283"/>
        <v>0</v>
      </c>
      <c r="BEB68" s="756">
        <f t="shared" si="283"/>
        <v>0</v>
      </c>
      <c r="BEC68" s="756">
        <f t="shared" si="283"/>
        <v>0</v>
      </c>
      <c r="BED68" s="756">
        <f t="shared" si="283"/>
        <v>0</v>
      </c>
      <c r="BEE68" s="756">
        <f t="shared" si="283"/>
        <v>0</v>
      </c>
      <c r="BEF68" s="756">
        <f t="shared" si="283"/>
        <v>0</v>
      </c>
      <c r="BEG68" s="756">
        <f t="shared" si="283"/>
        <v>0</v>
      </c>
      <c r="BEH68" s="756">
        <f t="shared" si="283"/>
        <v>0</v>
      </c>
      <c r="BEI68" s="756">
        <f t="shared" si="283"/>
        <v>0</v>
      </c>
      <c r="BEJ68" s="756">
        <f t="shared" si="283"/>
        <v>0</v>
      </c>
      <c r="BEK68" s="756">
        <f t="shared" si="283"/>
        <v>0</v>
      </c>
      <c r="BEL68" s="756">
        <f t="shared" si="283"/>
        <v>0</v>
      </c>
      <c r="BEM68" s="756">
        <f t="shared" si="283"/>
        <v>0</v>
      </c>
      <c r="BEN68" s="756">
        <f t="shared" si="283"/>
        <v>0</v>
      </c>
      <c r="BEO68" s="756">
        <f t="shared" si="283"/>
        <v>0</v>
      </c>
      <c r="BEP68" s="756">
        <f t="shared" si="283"/>
        <v>0</v>
      </c>
      <c r="BEQ68" s="756">
        <f t="shared" si="283"/>
        <v>0</v>
      </c>
      <c r="BER68" s="756">
        <f t="shared" si="283"/>
        <v>0</v>
      </c>
      <c r="BES68" s="756">
        <f t="shared" si="283"/>
        <v>0</v>
      </c>
      <c r="BET68" s="756">
        <f t="shared" si="283"/>
        <v>0</v>
      </c>
      <c r="BEU68" s="756">
        <f t="shared" si="283"/>
        <v>0</v>
      </c>
      <c r="BEV68" s="756">
        <f t="shared" si="283"/>
        <v>0</v>
      </c>
      <c r="BEW68" s="756">
        <f t="shared" si="283"/>
        <v>0</v>
      </c>
      <c r="BEX68" s="756">
        <f t="shared" si="283"/>
        <v>0</v>
      </c>
      <c r="BEY68" s="756">
        <f t="shared" ref="BEY68:BHJ68" si="284">(BEY59-BEY61)*$C$67</f>
        <v>0</v>
      </c>
      <c r="BEZ68" s="756">
        <f t="shared" si="284"/>
        <v>0</v>
      </c>
      <c r="BFA68" s="756">
        <f t="shared" si="284"/>
        <v>0</v>
      </c>
      <c r="BFB68" s="756">
        <f t="shared" si="284"/>
        <v>0</v>
      </c>
      <c r="BFC68" s="756">
        <f t="shared" si="284"/>
        <v>0</v>
      </c>
      <c r="BFD68" s="756">
        <f t="shared" si="284"/>
        <v>0</v>
      </c>
      <c r="BFE68" s="756">
        <f t="shared" si="284"/>
        <v>0</v>
      </c>
      <c r="BFF68" s="756">
        <f t="shared" si="284"/>
        <v>0</v>
      </c>
      <c r="BFG68" s="756">
        <f t="shared" si="284"/>
        <v>0</v>
      </c>
      <c r="BFH68" s="756">
        <f t="shared" si="284"/>
        <v>0</v>
      </c>
      <c r="BFI68" s="756">
        <f t="shared" si="284"/>
        <v>0</v>
      </c>
      <c r="BFJ68" s="756">
        <f t="shared" si="284"/>
        <v>0</v>
      </c>
      <c r="BFK68" s="756">
        <f t="shared" si="284"/>
        <v>0</v>
      </c>
      <c r="BFL68" s="756">
        <f t="shared" si="284"/>
        <v>0</v>
      </c>
      <c r="BFM68" s="756">
        <f t="shared" si="284"/>
        <v>0</v>
      </c>
      <c r="BFN68" s="756">
        <f t="shared" si="284"/>
        <v>0</v>
      </c>
      <c r="BFO68" s="756">
        <f t="shared" si="284"/>
        <v>0</v>
      </c>
      <c r="BFP68" s="756">
        <f t="shared" si="284"/>
        <v>0</v>
      </c>
      <c r="BFQ68" s="756">
        <f t="shared" si="284"/>
        <v>0</v>
      </c>
      <c r="BFR68" s="756">
        <f t="shared" si="284"/>
        <v>0</v>
      </c>
      <c r="BFS68" s="756">
        <f t="shared" si="284"/>
        <v>0</v>
      </c>
      <c r="BFT68" s="756">
        <f t="shared" si="284"/>
        <v>0</v>
      </c>
      <c r="BFU68" s="756">
        <f t="shared" si="284"/>
        <v>0</v>
      </c>
      <c r="BFV68" s="756">
        <f t="shared" si="284"/>
        <v>0</v>
      </c>
      <c r="BFW68" s="756">
        <f t="shared" si="284"/>
        <v>0</v>
      </c>
      <c r="BFX68" s="756">
        <f t="shared" si="284"/>
        <v>0</v>
      </c>
      <c r="BFY68" s="756">
        <f t="shared" si="284"/>
        <v>0</v>
      </c>
      <c r="BFZ68" s="756">
        <f t="shared" si="284"/>
        <v>0</v>
      </c>
      <c r="BGA68" s="756">
        <f t="shared" si="284"/>
        <v>0</v>
      </c>
      <c r="BGB68" s="756">
        <f t="shared" si="284"/>
        <v>0</v>
      </c>
      <c r="BGC68" s="756">
        <f t="shared" si="284"/>
        <v>0</v>
      </c>
      <c r="BGD68" s="756">
        <f t="shared" si="284"/>
        <v>0</v>
      </c>
      <c r="BGE68" s="756">
        <f t="shared" si="284"/>
        <v>0</v>
      </c>
      <c r="BGF68" s="756">
        <f t="shared" si="284"/>
        <v>0</v>
      </c>
      <c r="BGG68" s="756">
        <f t="shared" si="284"/>
        <v>0</v>
      </c>
      <c r="BGH68" s="756">
        <f t="shared" si="284"/>
        <v>0</v>
      </c>
      <c r="BGI68" s="756">
        <f t="shared" si="284"/>
        <v>0</v>
      </c>
      <c r="BGJ68" s="756">
        <f t="shared" si="284"/>
        <v>0</v>
      </c>
      <c r="BGK68" s="756">
        <f t="shared" si="284"/>
        <v>0</v>
      </c>
      <c r="BGL68" s="756">
        <f t="shared" si="284"/>
        <v>0</v>
      </c>
      <c r="BGM68" s="756">
        <f t="shared" si="284"/>
        <v>0</v>
      </c>
      <c r="BGN68" s="756">
        <f t="shared" si="284"/>
        <v>0</v>
      </c>
      <c r="BGO68" s="756">
        <f t="shared" si="284"/>
        <v>0</v>
      </c>
      <c r="BGP68" s="756">
        <f t="shared" si="284"/>
        <v>0</v>
      </c>
      <c r="BGQ68" s="756">
        <f t="shared" si="284"/>
        <v>0</v>
      </c>
      <c r="BGR68" s="756">
        <f t="shared" si="284"/>
        <v>0</v>
      </c>
      <c r="BGS68" s="756">
        <f t="shared" si="284"/>
        <v>0</v>
      </c>
      <c r="BGT68" s="756">
        <f t="shared" si="284"/>
        <v>0</v>
      </c>
      <c r="BGU68" s="756">
        <f t="shared" si="284"/>
        <v>0</v>
      </c>
      <c r="BGV68" s="756">
        <f t="shared" si="284"/>
        <v>0</v>
      </c>
      <c r="BGW68" s="756">
        <f t="shared" si="284"/>
        <v>0</v>
      </c>
      <c r="BGX68" s="756">
        <f t="shared" si="284"/>
        <v>0</v>
      </c>
      <c r="BGY68" s="756">
        <f t="shared" si="284"/>
        <v>0</v>
      </c>
      <c r="BGZ68" s="756">
        <f t="shared" si="284"/>
        <v>0</v>
      </c>
      <c r="BHA68" s="756">
        <f t="shared" si="284"/>
        <v>0</v>
      </c>
      <c r="BHB68" s="756">
        <f t="shared" si="284"/>
        <v>0</v>
      </c>
      <c r="BHC68" s="756">
        <f t="shared" si="284"/>
        <v>0</v>
      </c>
      <c r="BHD68" s="756">
        <f t="shared" si="284"/>
        <v>0</v>
      </c>
      <c r="BHE68" s="756">
        <f t="shared" si="284"/>
        <v>0</v>
      </c>
      <c r="BHF68" s="756">
        <f t="shared" si="284"/>
        <v>0</v>
      </c>
      <c r="BHG68" s="756">
        <f t="shared" si="284"/>
        <v>0</v>
      </c>
      <c r="BHH68" s="756">
        <f t="shared" si="284"/>
        <v>0</v>
      </c>
      <c r="BHI68" s="756">
        <f t="shared" si="284"/>
        <v>0</v>
      </c>
      <c r="BHJ68" s="756">
        <f t="shared" si="284"/>
        <v>0</v>
      </c>
      <c r="BHK68" s="756">
        <f t="shared" ref="BHK68:BJV68" si="285">(BHK59-BHK61)*$C$67</f>
        <v>0</v>
      </c>
      <c r="BHL68" s="756">
        <f t="shared" si="285"/>
        <v>0</v>
      </c>
      <c r="BHM68" s="756">
        <f t="shared" si="285"/>
        <v>0</v>
      </c>
      <c r="BHN68" s="756">
        <f t="shared" si="285"/>
        <v>0</v>
      </c>
      <c r="BHO68" s="756">
        <f t="shared" si="285"/>
        <v>0</v>
      </c>
      <c r="BHP68" s="756">
        <f t="shared" si="285"/>
        <v>0</v>
      </c>
      <c r="BHQ68" s="756">
        <f t="shared" si="285"/>
        <v>0</v>
      </c>
      <c r="BHR68" s="756">
        <f t="shared" si="285"/>
        <v>0</v>
      </c>
      <c r="BHS68" s="756">
        <f t="shared" si="285"/>
        <v>0</v>
      </c>
      <c r="BHT68" s="756">
        <f t="shared" si="285"/>
        <v>0</v>
      </c>
      <c r="BHU68" s="756">
        <f t="shared" si="285"/>
        <v>0</v>
      </c>
      <c r="BHV68" s="756">
        <f t="shared" si="285"/>
        <v>0</v>
      </c>
      <c r="BHW68" s="756">
        <f t="shared" si="285"/>
        <v>0</v>
      </c>
      <c r="BHX68" s="756">
        <f t="shared" si="285"/>
        <v>0</v>
      </c>
      <c r="BHY68" s="756">
        <f t="shared" si="285"/>
        <v>0</v>
      </c>
      <c r="BHZ68" s="756">
        <f t="shared" si="285"/>
        <v>0</v>
      </c>
      <c r="BIA68" s="756">
        <f t="shared" si="285"/>
        <v>0</v>
      </c>
      <c r="BIB68" s="756">
        <f t="shared" si="285"/>
        <v>0</v>
      </c>
      <c r="BIC68" s="756">
        <f t="shared" si="285"/>
        <v>0</v>
      </c>
      <c r="BID68" s="756">
        <f t="shared" si="285"/>
        <v>0</v>
      </c>
      <c r="BIE68" s="756">
        <f t="shared" si="285"/>
        <v>0</v>
      </c>
      <c r="BIF68" s="756">
        <f t="shared" si="285"/>
        <v>0</v>
      </c>
      <c r="BIG68" s="756">
        <f t="shared" si="285"/>
        <v>0</v>
      </c>
      <c r="BIH68" s="756">
        <f t="shared" si="285"/>
        <v>0</v>
      </c>
      <c r="BII68" s="756">
        <f t="shared" si="285"/>
        <v>0</v>
      </c>
      <c r="BIJ68" s="756">
        <f t="shared" si="285"/>
        <v>0</v>
      </c>
      <c r="BIK68" s="756">
        <f t="shared" si="285"/>
        <v>0</v>
      </c>
      <c r="BIL68" s="756">
        <f t="shared" si="285"/>
        <v>0</v>
      </c>
      <c r="BIM68" s="756">
        <f t="shared" si="285"/>
        <v>0</v>
      </c>
      <c r="BIN68" s="756">
        <f t="shared" si="285"/>
        <v>0</v>
      </c>
      <c r="BIO68" s="756">
        <f t="shared" si="285"/>
        <v>0</v>
      </c>
      <c r="BIP68" s="756">
        <f t="shared" si="285"/>
        <v>0</v>
      </c>
      <c r="BIQ68" s="756">
        <f t="shared" si="285"/>
        <v>0</v>
      </c>
      <c r="BIR68" s="756">
        <f t="shared" si="285"/>
        <v>0</v>
      </c>
      <c r="BIS68" s="756">
        <f t="shared" si="285"/>
        <v>0</v>
      </c>
      <c r="BIT68" s="756">
        <f t="shared" si="285"/>
        <v>0</v>
      </c>
      <c r="BIU68" s="756">
        <f t="shared" si="285"/>
        <v>0</v>
      </c>
      <c r="BIV68" s="756">
        <f t="shared" si="285"/>
        <v>0</v>
      </c>
      <c r="BIW68" s="756">
        <f t="shared" si="285"/>
        <v>0</v>
      </c>
      <c r="BIX68" s="756">
        <f t="shared" si="285"/>
        <v>0</v>
      </c>
      <c r="BIY68" s="756">
        <f t="shared" si="285"/>
        <v>0</v>
      </c>
      <c r="BIZ68" s="756">
        <f t="shared" si="285"/>
        <v>0</v>
      </c>
      <c r="BJA68" s="756">
        <f t="shared" si="285"/>
        <v>0</v>
      </c>
      <c r="BJB68" s="756">
        <f t="shared" si="285"/>
        <v>0</v>
      </c>
      <c r="BJC68" s="756">
        <f t="shared" si="285"/>
        <v>0</v>
      </c>
      <c r="BJD68" s="756">
        <f t="shared" si="285"/>
        <v>0</v>
      </c>
      <c r="BJE68" s="756">
        <f t="shared" si="285"/>
        <v>0</v>
      </c>
      <c r="BJF68" s="756">
        <f t="shared" si="285"/>
        <v>0</v>
      </c>
      <c r="BJG68" s="756">
        <f t="shared" si="285"/>
        <v>0</v>
      </c>
      <c r="BJH68" s="756">
        <f t="shared" si="285"/>
        <v>0</v>
      </c>
      <c r="BJI68" s="756">
        <f t="shared" si="285"/>
        <v>0</v>
      </c>
      <c r="BJJ68" s="756">
        <f t="shared" si="285"/>
        <v>0</v>
      </c>
      <c r="BJK68" s="756">
        <f t="shared" si="285"/>
        <v>0</v>
      </c>
      <c r="BJL68" s="756">
        <f t="shared" si="285"/>
        <v>0</v>
      </c>
      <c r="BJM68" s="756">
        <f t="shared" si="285"/>
        <v>0</v>
      </c>
      <c r="BJN68" s="756">
        <f t="shared" si="285"/>
        <v>0</v>
      </c>
      <c r="BJO68" s="756">
        <f t="shared" si="285"/>
        <v>0</v>
      </c>
      <c r="BJP68" s="756">
        <f t="shared" si="285"/>
        <v>0</v>
      </c>
      <c r="BJQ68" s="756">
        <f t="shared" si="285"/>
        <v>0</v>
      </c>
      <c r="BJR68" s="756">
        <f t="shared" si="285"/>
        <v>0</v>
      </c>
      <c r="BJS68" s="756">
        <f t="shared" si="285"/>
        <v>0</v>
      </c>
      <c r="BJT68" s="756">
        <f t="shared" si="285"/>
        <v>0</v>
      </c>
      <c r="BJU68" s="756">
        <f t="shared" si="285"/>
        <v>0</v>
      </c>
      <c r="BJV68" s="756">
        <f t="shared" si="285"/>
        <v>0</v>
      </c>
      <c r="BJW68" s="756">
        <f t="shared" ref="BJW68:BMH68" si="286">(BJW59-BJW61)*$C$67</f>
        <v>0</v>
      </c>
      <c r="BJX68" s="756">
        <f t="shared" si="286"/>
        <v>0</v>
      </c>
      <c r="BJY68" s="756">
        <f t="shared" si="286"/>
        <v>0</v>
      </c>
      <c r="BJZ68" s="756">
        <f t="shared" si="286"/>
        <v>0</v>
      </c>
      <c r="BKA68" s="756">
        <f t="shared" si="286"/>
        <v>0</v>
      </c>
      <c r="BKB68" s="756">
        <f t="shared" si="286"/>
        <v>0</v>
      </c>
      <c r="BKC68" s="756">
        <f t="shared" si="286"/>
        <v>0</v>
      </c>
      <c r="BKD68" s="756">
        <f t="shared" si="286"/>
        <v>0</v>
      </c>
      <c r="BKE68" s="756">
        <f t="shared" si="286"/>
        <v>0</v>
      </c>
      <c r="BKF68" s="756">
        <f t="shared" si="286"/>
        <v>0</v>
      </c>
      <c r="BKG68" s="756">
        <f t="shared" si="286"/>
        <v>0</v>
      </c>
      <c r="BKH68" s="756">
        <f t="shared" si="286"/>
        <v>0</v>
      </c>
      <c r="BKI68" s="756">
        <f t="shared" si="286"/>
        <v>0</v>
      </c>
      <c r="BKJ68" s="756">
        <f t="shared" si="286"/>
        <v>0</v>
      </c>
      <c r="BKK68" s="756">
        <f t="shared" si="286"/>
        <v>0</v>
      </c>
      <c r="BKL68" s="756">
        <f t="shared" si="286"/>
        <v>0</v>
      </c>
      <c r="BKM68" s="756">
        <f t="shared" si="286"/>
        <v>0</v>
      </c>
      <c r="BKN68" s="756">
        <f t="shared" si="286"/>
        <v>0</v>
      </c>
      <c r="BKO68" s="756">
        <f t="shared" si="286"/>
        <v>0</v>
      </c>
      <c r="BKP68" s="756">
        <f t="shared" si="286"/>
        <v>0</v>
      </c>
      <c r="BKQ68" s="756">
        <f t="shared" si="286"/>
        <v>0</v>
      </c>
      <c r="BKR68" s="756">
        <f t="shared" si="286"/>
        <v>0</v>
      </c>
      <c r="BKS68" s="756">
        <f t="shared" si="286"/>
        <v>0</v>
      </c>
      <c r="BKT68" s="756">
        <f t="shared" si="286"/>
        <v>0</v>
      </c>
      <c r="BKU68" s="756">
        <f t="shared" si="286"/>
        <v>0</v>
      </c>
      <c r="BKV68" s="756">
        <f t="shared" si="286"/>
        <v>0</v>
      </c>
      <c r="BKW68" s="756">
        <f t="shared" si="286"/>
        <v>0</v>
      </c>
      <c r="BKX68" s="756">
        <f t="shared" si="286"/>
        <v>0</v>
      </c>
      <c r="BKY68" s="756">
        <f t="shared" si="286"/>
        <v>0</v>
      </c>
      <c r="BKZ68" s="756">
        <f t="shared" si="286"/>
        <v>0</v>
      </c>
      <c r="BLA68" s="756">
        <f t="shared" si="286"/>
        <v>0</v>
      </c>
      <c r="BLB68" s="756">
        <f t="shared" si="286"/>
        <v>0</v>
      </c>
      <c r="BLC68" s="756">
        <f t="shared" si="286"/>
        <v>0</v>
      </c>
      <c r="BLD68" s="756">
        <f t="shared" si="286"/>
        <v>0</v>
      </c>
      <c r="BLE68" s="756">
        <f t="shared" si="286"/>
        <v>0</v>
      </c>
      <c r="BLF68" s="756">
        <f t="shared" si="286"/>
        <v>0</v>
      </c>
      <c r="BLG68" s="756">
        <f t="shared" si="286"/>
        <v>0</v>
      </c>
      <c r="BLH68" s="756">
        <f t="shared" si="286"/>
        <v>0</v>
      </c>
      <c r="BLI68" s="756">
        <f t="shared" si="286"/>
        <v>0</v>
      </c>
      <c r="BLJ68" s="756">
        <f t="shared" si="286"/>
        <v>0</v>
      </c>
      <c r="BLK68" s="756">
        <f t="shared" si="286"/>
        <v>0</v>
      </c>
      <c r="BLL68" s="756">
        <f t="shared" si="286"/>
        <v>0</v>
      </c>
      <c r="BLM68" s="756">
        <f t="shared" si="286"/>
        <v>0</v>
      </c>
      <c r="BLN68" s="756">
        <f t="shared" si="286"/>
        <v>0</v>
      </c>
      <c r="BLO68" s="756">
        <f t="shared" si="286"/>
        <v>0</v>
      </c>
      <c r="BLP68" s="756">
        <f t="shared" si="286"/>
        <v>0</v>
      </c>
      <c r="BLQ68" s="756">
        <f t="shared" si="286"/>
        <v>0</v>
      </c>
      <c r="BLR68" s="756">
        <f t="shared" si="286"/>
        <v>0</v>
      </c>
      <c r="BLS68" s="756">
        <f t="shared" si="286"/>
        <v>0</v>
      </c>
      <c r="BLT68" s="756">
        <f t="shared" si="286"/>
        <v>0</v>
      </c>
      <c r="BLU68" s="756">
        <f t="shared" si="286"/>
        <v>0</v>
      </c>
      <c r="BLV68" s="756">
        <f t="shared" si="286"/>
        <v>0</v>
      </c>
      <c r="BLW68" s="756">
        <f t="shared" si="286"/>
        <v>0</v>
      </c>
      <c r="BLX68" s="756">
        <f t="shared" si="286"/>
        <v>0</v>
      </c>
      <c r="BLY68" s="756">
        <f t="shared" si="286"/>
        <v>0</v>
      </c>
      <c r="BLZ68" s="756">
        <f t="shared" si="286"/>
        <v>0</v>
      </c>
      <c r="BMA68" s="756">
        <f t="shared" si="286"/>
        <v>0</v>
      </c>
      <c r="BMB68" s="756">
        <f t="shared" si="286"/>
        <v>0</v>
      </c>
      <c r="BMC68" s="756">
        <f t="shared" si="286"/>
        <v>0</v>
      </c>
      <c r="BMD68" s="756">
        <f t="shared" si="286"/>
        <v>0</v>
      </c>
      <c r="BME68" s="756">
        <f t="shared" si="286"/>
        <v>0</v>
      </c>
      <c r="BMF68" s="756">
        <f t="shared" si="286"/>
        <v>0</v>
      </c>
      <c r="BMG68" s="756">
        <f t="shared" si="286"/>
        <v>0</v>
      </c>
      <c r="BMH68" s="756">
        <f t="shared" si="286"/>
        <v>0</v>
      </c>
      <c r="BMI68" s="756">
        <f t="shared" ref="BMI68:BOT68" si="287">(BMI59-BMI61)*$C$67</f>
        <v>0</v>
      </c>
      <c r="BMJ68" s="756">
        <f t="shared" si="287"/>
        <v>0</v>
      </c>
      <c r="BMK68" s="756">
        <f t="shared" si="287"/>
        <v>0</v>
      </c>
      <c r="BML68" s="756">
        <f t="shared" si="287"/>
        <v>0</v>
      </c>
      <c r="BMM68" s="756">
        <f t="shared" si="287"/>
        <v>0</v>
      </c>
      <c r="BMN68" s="756">
        <f t="shared" si="287"/>
        <v>0</v>
      </c>
      <c r="BMO68" s="756">
        <f t="shared" si="287"/>
        <v>0</v>
      </c>
      <c r="BMP68" s="756">
        <f t="shared" si="287"/>
        <v>0</v>
      </c>
      <c r="BMQ68" s="756">
        <f t="shared" si="287"/>
        <v>0</v>
      </c>
      <c r="BMR68" s="756">
        <f t="shared" si="287"/>
        <v>0</v>
      </c>
      <c r="BMS68" s="756">
        <f t="shared" si="287"/>
        <v>0</v>
      </c>
      <c r="BMT68" s="756">
        <f t="shared" si="287"/>
        <v>0</v>
      </c>
      <c r="BMU68" s="756">
        <f t="shared" si="287"/>
        <v>0</v>
      </c>
      <c r="BMV68" s="756">
        <f t="shared" si="287"/>
        <v>0</v>
      </c>
      <c r="BMW68" s="756">
        <f t="shared" si="287"/>
        <v>0</v>
      </c>
      <c r="BMX68" s="756">
        <f t="shared" si="287"/>
        <v>0</v>
      </c>
      <c r="BMY68" s="756">
        <f t="shared" si="287"/>
        <v>0</v>
      </c>
      <c r="BMZ68" s="756">
        <f t="shared" si="287"/>
        <v>0</v>
      </c>
      <c r="BNA68" s="756">
        <f t="shared" si="287"/>
        <v>0</v>
      </c>
      <c r="BNB68" s="756">
        <f t="shared" si="287"/>
        <v>0</v>
      </c>
      <c r="BNC68" s="756">
        <f t="shared" si="287"/>
        <v>0</v>
      </c>
      <c r="BND68" s="756">
        <f t="shared" si="287"/>
        <v>0</v>
      </c>
      <c r="BNE68" s="756">
        <f t="shared" si="287"/>
        <v>0</v>
      </c>
      <c r="BNF68" s="756">
        <f t="shared" si="287"/>
        <v>0</v>
      </c>
      <c r="BNG68" s="756">
        <f t="shared" si="287"/>
        <v>0</v>
      </c>
      <c r="BNH68" s="756">
        <f t="shared" si="287"/>
        <v>0</v>
      </c>
      <c r="BNI68" s="756">
        <f t="shared" si="287"/>
        <v>0</v>
      </c>
      <c r="BNJ68" s="756">
        <f t="shared" si="287"/>
        <v>0</v>
      </c>
      <c r="BNK68" s="756">
        <f t="shared" si="287"/>
        <v>0</v>
      </c>
      <c r="BNL68" s="756">
        <f t="shared" si="287"/>
        <v>0</v>
      </c>
      <c r="BNM68" s="756">
        <f t="shared" si="287"/>
        <v>0</v>
      </c>
      <c r="BNN68" s="756">
        <f t="shared" si="287"/>
        <v>0</v>
      </c>
      <c r="BNO68" s="756">
        <f t="shared" si="287"/>
        <v>0</v>
      </c>
      <c r="BNP68" s="756">
        <f t="shared" si="287"/>
        <v>0</v>
      </c>
      <c r="BNQ68" s="756">
        <f t="shared" si="287"/>
        <v>0</v>
      </c>
      <c r="BNR68" s="756">
        <f t="shared" si="287"/>
        <v>0</v>
      </c>
      <c r="BNS68" s="756">
        <f t="shared" si="287"/>
        <v>0</v>
      </c>
      <c r="BNT68" s="756">
        <f t="shared" si="287"/>
        <v>0</v>
      </c>
      <c r="BNU68" s="756">
        <f t="shared" si="287"/>
        <v>0</v>
      </c>
      <c r="BNV68" s="756">
        <f t="shared" si="287"/>
        <v>0</v>
      </c>
      <c r="BNW68" s="756">
        <f t="shared" si="287"/>
        <v>0</v>
      </c>
      <c r="BNX68" s="756">
        <f t="shared" si="287"/>
        <v>0</v>
      </c>
      <c r="BNY68" s="756">
        <f t="shared" si="287"/>
        <v>0</v>
      </c>
      <c r="BNZ68" s="756">
        <f t="shared" si="287"/>
        <v>0</v>
      </c>
      <c r="BOA68" s="756">
        <f t="shared" si="287"/>
        <v>0</v>
      </c>
      <c r="BOB68" s="756">
        <f t="shared" si="287"/>
        <v>0</v>
      </c>
      <c r="BOC68" s="756">
        <f t="shared" si="287"/>
        <v>0</v>
      </c>
      <c r="BOD68" s="756">
        <f t="shared" si="287"/>
        <v>0</v>
      </c>
      <c r="BOE68" s="756">
        <f t="shared" si="287"/>
        <v>0</v>
      </c>
      <c r="BOF68" s="756">
        <f t="shared" si="287"/>
        <v>0</v>
      </c>
      <c r="BOG68" s="756">
        <f t="shared" si="287"/>
        <v>0</v>
      </c>
      <c r="BOH68" s="756">
        <f t="shared" si="287"/>
        <v>0</v>
      </c>
      <c r="BOI68" s="756">
        <f t="shared" si="287"/>
        <v>0</v>
      </c>
      <c r="BOJ68" s="756">
        <f t="shared" si="287"/>
        <v>0</v>
      </c>
      <c r="BOK68" s="756">
        <f t="shared" si="287"/>
        <v>0</v>
      </c>
      <c r="BOL68" s="756">
        <f t="shared" si="287"/>
        <v>0</v>
      </c>
      <c r="BOM68" s="756">
        <f t="shared" si="287"/>
        <v>0</v>
      </c>
      <c r="BON68" s="756">
        <f t="shared" si="287"/>
        <v>0</v>
      </c>
      <c r="BOO68" s="756">
        <f t="shared" si="287"/>
        <v>0</v>
      </c>
      <c r="BOP68" s="756">
        <f t="shared" si="287"/>
        <v>0</v>
      </c>
      <c r="BOQ68" s="756">
        <f t="shared" si="287"/>
        <v>0</v>
      </c>
      <c r="BOR68" s="756">
        <f t="shared" si="287"/>
        <v>0</v>
      </c>
      <c r="BOS68" s="756">
        <f t="shared" si="287"/>
        <v>0</v>
      </c>
      <c r="BOT68" s="756">
        <f t="shared" si="287"/>
        <v>0</v>
      </c>
      <c r="BOU68" s="756">
        <f t="shared" ref="BOU68:BRF68" si="288">(BOU59-BOU61)*$C$67</f>
        <v>0</v>
      </c>
      <c r="BOV68" s="756">
        <f t="shared" si="288"/>
        <v>0</v>
      </c>
      <c r="BOW68" s="756">
        <f t="shared" si="288"/>
        <v>0</v>
      </c>
      <c r="BOX68" s="756">
        <f t="shared" si="288"/>
        <v>0</v>
      </c>
      <c r="BOY68" s="756">
        <f t="shared" si="288"/>
        <v>0</v>
      </c>
      <c r="BOZ68" s="756">
        <f t="shared" si="288"/>
        <v>0</v>
      </c>
      <c r="BPA68" s="756">
        <f t="shared" si="288"/>
        <v>0</v>
      </c>
      <c r="BPB68" s="756">
        <f t="shared" si="288"/>
        <v>0</v>
      </c>
      <c r="BPC68" s="756">
        <f t="shared" si="288"/>
        <v>0</v>
      </c>
      <c r="BPD68" s="756">
        <f t="shared" si="288"/>
        <v>0</v>
      </c>
      <c r="BPE68" s="756">
        <f t="shared" si="288"/>
        <v>0</v>
      </c>
      <c r="BPF68" s="756">
        <f t="shared" si="288"/>
        <v>0</v>
      </c>
      <c r="BPG68" s="756">
        <f t="shared" si="288"/>
        <v>0</v>
      </c>
      <c r="BPH68" s="756">
        <f t="shared" si="288"/>
        <v>0</v>
      </c>
      <c r="BPI68" s="756">
        <f t="shared" si="288"/>
        <v>0</v>
      </c>
      <c r="BPJ68" s="756">
        <f t="shared" si="288"/>
        <v>0</v>
      </c>
      <c r="BPK68" s="756">
        <f t="shared" si="288"/>
        <v>0</v>
      </c>
      <c r="BPL68" s="756">
        <f t="shared" si="288"/>
        <v>0</v>
      </c>
      <c r="BPM68" s="756">
        <f t="shared" si="288"/>
        <v>0</v>
      </c>
      <c r="BPN68" s="756">
        <f t="shared" si="288"/>
        <v>0</v>
      </c>
      <c r="BPO68" s="756">
        <f t="shared" si="288"/>
        <v>0</v>
      </c>
      <c r="BPP68" s="756">
        <f t="shared" si="288"/>
        <v>0</v>
      </c>
      <c r="BPQ68" s="756">
        <f t="shared" si="288"/>
        <v>0</v>
      </c>
      <c r="BPR68" s="756">
        <f t="shared" si="288"/>
        <v>0</v>
      </c>
      <c r="BPS68" s="756">
        <f t="shared" si="288"/>
        <v>0</v>
      </c>
      <c r="BPT68" s="756">
        <f t="shared" si="288"/>
        <v>0</v>
      </c>
      <c r="BPU68" s="756">
        <f t="shared" si="288"/>
        <v>0</v>
      </c>
      <c r="BPV68" s="756">
        <f t="shared" si="288"/>
        <v>0</v>
      </c>
      <c r="BPW68" s="756">
        <f t="shared" si="288"/>
        <v>0</v>
      </c>
      <c r="BPX68" s="756">
        <f t="shared" si="288"/>
        <v>0</v>
      </c>
      <c r="BPY68" s="756">
        <f t="shared" si="288"/>
        <v>0</v>
      </c>
      <c r="BPZ68" s="756">
        <f t="shared" si="288"/>
        <v>0</v>
      </c>
      <c r="BQA68" s="756">
        <f t="shared" si="288"/>
        <v>0</v>
      </c>
      <c r="BQB68" s="756">
        <f t="shared" si="288"/>
        <v>0</v>
      </c>
      <c r="BQC68" s="756">
        <f t="shared" si="288"/>
        <v>0</v>
      </c>
      <c r="BQD68" s="756">
        <f t="shared" si="288"/>
        <v>0</v>
      </c>
      <c r="BQE68" s="756">
        <f t="shared" si="288"/>
        <v>0</v>
      </c>
      <c r="BQF68" s="756">
        <f t="shared" si="288"/>
        <v>0</v>
      </c>
      <c r="BQG68" s="756">
        <f t="shared" si="288"/>
        <v>0</v>
      </c>
      <c r="BQH68" s="756">
        <f t="shared" si="288"/>
        <v>0</v>
      </c>
      <c r="BQI68" s="756">
        <f t="shared" si="288"/>
        <v>0</v>
      </c>
      <c r="BQJ68" s="756">
        <f t="shared" si="288"/>
        <v>0</v>
      </c>
      <c r="BQK68" s="756">
        <f t="shared" si="288"/>
        <v>0</v>
      </c>
      <c r="BQL68" s="756">
        <f t="shared" si="288"/>
        <v>0</v>
      </c>
      <c r="BQM68" s="756">
        <f t="shared" si="288"/>
        <v>0</v>
      </c>
      <c r="BQN68" s="756">
        <f t="shared" si="288"/>
        <v>0</v>
      </c>
      <c r="BQO68" s="756">
        <f t="shared" si="288"/>
        <v>0</v>
      </c>
      <c r="BQP68" s="756">
        <f t="shared" si="288"/>
        <v>0</v>
      </c>
      <c r="BQQ68" s="756">
        <f t="shared" si="288"/>
        <v>0</v>
      </c>
      <c r="BQR68" s="756">
        <f t="shared" si="288"/>
        <v>0</v>
      </c>
      <c r="BQS68" s="756">
        <f t="shared" si="288"/>
        <v>0</v>
      </c>
      <c r="BQT68" s="756">
        <f t="shared" si="288"/>
        <v>0</v>
      </c>
      <c r="BQU68" s="756">
        <f t="shared" si="288"/>
        <v>0</v>
      </c>
      <c r="BQV68" s="756">
        <f t="shared" si="288"/>
        <v>0</v>
      </c>
      <c r="BQW68" s="756">
        <f t="shared" si="288"/>
        <v>0</v>
      </c>
      <c r="BQX68" s="756">
        <f t="shared" si="288"/>
        <v>0</v>
      </c>
      <c r="BQY68" s="756">
        <f t="shared" si="288"/>
        <v>0</v>
      </c>
      <c r="BQZ68" s="756">
        <f t="shared" si="288"/>
        <v>0</v>
      </c>
      <c r="BRA68" s="756">
        <f t="shared" si="288"/>
        <v>0</v>
      </c>
      <c r="BRB68" s="756">
        <f t="shared" si="288"/>
        <v>0</v>
      </c>
      <c r="BRC68" s="756">
        <f t="shared" si="288"/>
        <v>0</v>
      </c>
      <c r="BRD68" s="756">
        <f t="shared" si="288"/>
        <v>0</v>
      </c>
      <c r="BRE68" s="756">
        <f t="shared" si="288"/>
        <v>0</v>
      </c>
      <c r="BRF68" s="756">
        <f t="shared" si="288"/>
        <v>0</v>
      </c>
      <c r="BRG68" s="756">
        <f t="shared" ref="BRG68:BTR68" si="289">(BRG59-BRG61)*$C$67</f>
        <v>0</v>
      </c>
      <c r="BRH68" s="756">
        <f t="shared" si="289"/>
        <v>0</v>
      </c>
      <c r="BRI68" s="756">
        <f t="shared" si="289"/>
        <v>0</v>
      </c>
      <c r="BRJ68" s="756">
        <f t="shared" si="289"/>
        <v>0</v>
      </c>
      <c r="BRK68" s="756">
        <f t="shared" si="289"/>
        <v>0</v>
      </c>
      <c r="BRL68" s="756">
        <f t="shared" si="289"/>
        <v>0</v>
      </c>
      <c r="BRM68" s="756">
        <f t="shared" si="289"/>
        <v>0</v>
      </c>
      <c r="BRN68" s="756">
        <f t="shared" si="289"/>
        <v>0</v>
      </c>
      <c r="BRO68" s="756">
        <f t="shared" si="289"/>
        <v>0</v>
      </c>
      <c r="BRP68" s="756">
        <f t="shared" si="289"/>
        <v>0</v>
      </c>
      <c r="BRQ68" s="756">
        <f t="shared" si="289"/>
        <v>0</v>
      </c>
      <c r="BRR68" s="756">
        <f t="shared" si="289"/>
        <v>0</v>
      </c>
      <c r="BRS68" s="756">
        <f t="shared" si="289"/>
        <v>0</v>
      </c>
      <c r="BRT68" s="756">
        <f t="shared" si="289"/>
        <v>0</v>
      </c>
      <c r="BRU68" s="756">
        <f t="shared" si="289"/>
        <v>0</v>
      </c>
      <c r="BRV68" s="756">
        <f t="shared" si="289"/>
        <v>0</v>
      </c>
      <c r="BRW68" s="756">
        <f t="shared" si="289"/>
        <v>0</v>
      </c>
      <c r="BRX68" s="756">
        <f t="shared" si="289"/>
        <v>0</v>
      </c>
      <c r="BRY68" s="756">
        <f t="shared" si="289"/>
        <v>0</v>
      </c>
      <c r="BRZ68" s="756">
        <f t="shared" si="289"/>
        <v>0</v>
      </c>
      <c r="BSA68" s="756">
        <f t="shared" si="289"/>
        <v>0</v>
      </c>
      <c r="BSB68" s="756">
        <f t="shared" si="289"/>
        <v>0</v>
      </c>
      <c r="BSC68" s="756">
        <f t="shared" si="289"/>
        <v>0</v>
      </c>
      <c r="BSD68" s="756">
        <f t="shared" si="289"/>
        <v>0</v>
      </c>
      <c r="BSE68" s="756">
        <f t="shared" si="289"/>
        <v>0</v>
      </c>
      <c r="BSF68" s="756">
        <f t="shared" si="289"/>
        <v>0</v>
      </c>
      <c r="BSG68" s="756">
        <f t="shared" si="289"/>
        <v>0</v>
      </c>
      <c r="BSH68" s="756">
        <f t="shared" si="289"/>
        <v>0</v>
      </c>
      <c r="BSI68" s="756">
        <f t="shared" si="289"/>
        <v>0</v>
      </c>
      <c r="BSJ68" s="756">
        <f t="shared" si="289"/>
        <v>0</v>
      </c>
      <c r="BSK68" s="756">
        <f t="shared" si="289"/>
        <v>0</v>
      </c>
      <c r="BSL68" s="756">
        <f t="shared" si="289"/>
        <v>0</v>
      </c>
      <c r="BSM68" s="756">
        <f t="shared" si="289"/>
        <v>0</v>
      </c>
      <c r="BSN68" s="756">
        <f t="shared" si="289"/>
        <v>0</v>
      </c>
      <c r="BSO68" s="756">
        <f t="shared" si="289"/>
        <v>0</v>
      </c>
      <c r="BSP68" s="756">
        <f t="shared" si="289"/>
        <v>0</v>
      </c>
      <c r="BSQ68" s="756">
        <f t="shared" si="289"/>
        <v>0</v>
      </c>
      <c r="BSR68" s="756">
        <f t="shared" si="289"/>
        <v>0</v>
      </c>
      <c r="BSS68" s="756">
        <f t="shared" si="289"/>
        <v>0</v>
      </c>
      <c r="BST68" s="756">
        <f t="shared" si="289"/>
        <v>0</v>
      </c>
      <c r="BSU68" s="756">
        <f t="shared" si="289"/>
        <v>0</v>
      </c>
      <c r="BSV68" s="756">
        <f t="shared" si="289"/>
        <v>0</v>
      </c>
      <c r="BSW68" s="756">
        <f t="shared" si="289"/>
        <v>0</v>
      </c>
      <c r="BSX68" s="756">
        <f t="shared" si="289"/>
        <v>0</v>
      </c>
      <c r="BSY68" s="756">
        <f t="shared" si="289"/>
        <v>0</v>
      </c>
      <c r="BSZ68" s="756">
        <f t="shared" si="289"/>
        <v>0</v>
      </c>
      <c r="BTA68" s="756">
        <f t="shared" si="289"/>
        <v>0</v>
      </c>
      <c r="BTB68" s="756">
        <f t="shared" si="289"/>
        <v>0</v>
      </c>
      <c r="BTC68" s="756">
        <f t="shared" si="289"/>
        <v>0</v>
      </c>
      <c r="BTD68" s="756">
        <f t="shared" si="289"/>
        <v>0</v>
      </c>
      <c r="BTE68" s="756">
        <f t="shared" si="289"/>
        <v>0</v>
      </c>
      <c r="BTF68" s="756">
        <f t="shared" si="289"/>
        <v>0</v>
      </c>
      <c r="BTG68" s="756">
        <f t="shared" si="289"/>
        <v>0</v>
      </c>
      <c r="BTH68" s="756">
        <f t="shared" si="289"/>
        <v>0</v>
      </c>
      <c r="BTI68" s="756">
        <f t="shared" si="289"/>
        <v>0</v>
      </c>
      <c r="BTJ68" s="756">
        <f t="shared" si="289"/>
        <v>0</v>
      </c>
      <c r="BTK68" s="756">
        <f t="shared" si="289"/>
        <v>0</v>
      </c>
      <c r="BTL68" s="756">
        <f t="shared" si="289"/>
        <v>0</v>
      </c>
      <c r="BTM68" s="756">
        <f t="shared" si="289"/>
        <v>0</v>
      </c>
      <c r="BTN68" s="756">
        <f t="shared" si="289"/>
        <v>0</v>
      </c>
      <c r="BTO68" s="756">
        <f t="shared" si="289"/>
        <v>0</v>
      </c>
      <c r="BTP68" s="756">
        <f t="shared" si="289"/>
        <v>0</v>
      </c>
      <c r="BTQ68" s="756">
        <f t="shared" si="289"/>
        <v>0</v>
      </c>
      <c r="BTR68" s="756">
        <f t="shared" si="289"/>
        <v>0</v>
      </c>
      <c r="BTS68" s="756">
        <f t="shared" ref="BTS68:BWD68" si="290">(BTS59-BTS61)*$C$67</f>
        <v>0</v>
      </c>
      <c r="BTT68" s="756">
        <f t="shared" si="290"/>
        <v>0</v>
      </c>
      <c r="BTU68" s="756">
        <f t="shared" si="290"/>
        <v>0</v>
      </c>
      <c r="BTV68" s="756">
        <f t="shared" si="290"/>
        <v>0</v>
      </c>
      <c r="BTW68" s="756">
        <f t="shared" si="290"/>
        <v>0</v>
      </c>
      <c r="BTX68" s="756">
        <f t="shared" si="290"/>
        <v>0</v>
      </c>
      <c r="BTY68" s="756">
        <f t="shared" si="290"/>
        <v>0</v>
      </c>
      <c r="BTZ68" s="756">
        <f t="shared" si="290"/>
        <v>0</v>
      </c>
      <c r="BUA68" s="756">
        <f t="shared" si="290"/>
        <v>0</v>
      </c>
      <c r="BUB68" s="756">
        <f t="shared" si="290"/>
        <v>0</v>
      </c>
      <c r="BUC68" s="756">
        <f t="shared" si="290"/>
        <v>0</v>
      </c>
      <c r="BUD68" s="756">
        <f t="shared" si="290"/>
        <v>0</v>
      </c>
      <c r="BUE68" s="756">
        <f t="shared" si="290"/>
        <v>0</v>
      </c>
      <c r="BUF68" s="756">
        <f t="shared" si="290"/>
        <v>0</v>
      </c>
      <c r="BUG68" s="756">
        <f t="shared" si="290"/>
        <v>0</v>
      </c>
      <c r="BUH68" s="756">
        <f t="shared" si="290"/>
        <v>0</v>
      </c>
      <c r="BUI68" s="756">
        <f t="shared" si="290"/>
        <v>0</v>
      </c>
      <c r="BUJ68" s="756">
        <f t="shared" si="290"/>
        <v>0</v>
      </c>
      <c r="BUK68" s="756">
        <f t="shared" si="290"/>
        <v>0</v>
      </c>
      <c r="BUL68" s="756">
        <f t="shared" si="290"/>
        <v>0</v>
      </c>
      <c r="BUM68" s="756">
        <f t="shared" si="290"/>
        <v>0</v>
      </c>
      <c r="BUN68" s="756">
        <f t="shared" si="290"/>
        <v>0</v>
      </c>
      <c r="BUO68" s="756">
        <f t="shared" si="290"/>
        <v>0</v>
      </c>
      <c r="BUP68" s="756">
        <f t="shared" si="290"/>
        <v>0</v>
      </c>
      <c r="BUQ68" s="756">
        <f t="shared" si="290"/>
        <v>0</v>
      </c>
      <c r="BUR68" s="756">
        <f t="shared" si="290"/>
        <v>0</v>
      </c>
      <c r="BUS68" s="756">
        <f t="shared" si="290"/>
        <v>0</v>
      </c>
      <c r="BUT68" s="756">
        <f t="shared" si="290"/>
        <v>0</v>
      </c>
      <c r="BUU68" s="756">
        <f t="shared" si="290"/>
        <v>0</v>
      </c>
      <c r="BUV68" s="756">
        <f t="shared" si="290"/>
        <v>0</v>
      </c>
      <c r="BUW68" s="756">
        <f t="shared" si="290"/>
        <v>0</v>
      </c>
      <c r="BUX68" s="756">
        <f t="shared" si="290"/>
        <v>0</v>
      </c>
      <c r="BUY68" s="756">
        <f t="shared" si="290"/>
        <v>0</v>
      </c>
      <c r="BUZ68" s="756">
        <f t="shared" si="290"/>
        <v>0</v>
      </c>
      <c r="BVA68" s="756">
        <f t="shared" si="290"/>
        <v>0</v>
      </c>
      <c r="BVB68" s="756">
        <f t="shared" si="290"/>
        <v>0</v>
      </c>
      <c r="BVC68" s="756">
        <f t="shared" si="290"/>
        <v>0</v>
      </c>
      <c r="BVD68" s="756">
        <f t="shared" si="290"/>
        <v>0</v>
      </c>
      <c r="BVE68" s="756">
        <f t="shared" si="290"/>
        <v>0</v>
      </c>
      <c r="BVF68" s="756">
        <f t="shared" si="290"/>
        <v>0</v>
      </c>
      <c r="BVG68" s="756">
        <f t="shared" si="290"/>
        <v>0</v>
      </c>
      <c r="BVH68" s="756">
        <f t="shared" si="290"/>
        <v>0</v>
      </c>
      <c r="BVI68" s="756">
        <f t="shared" si="290"/>
        <v>0</v>
      </c>
      <c r="BVJ68" s="756">
        <f t="shared" si="290"/>
        <v>0</v>
      </c>
      <c r="BVK68" s="756">
        <f t="shared" si="290"/>
        <v>0</v>
      </c>
      <c r="BVL68" s="756">
        <f t="shared" si="290"/>
        <v>0</v>
      </c>
      <c r="BVM68" s="756">
        <f t="shared" si="290"/>
        <v>0</v>
      </c>
      <c r="BVN68" s="756">
        <f t="shared" si="290"/>
        <v>0</v>
      </c>
      <c r="BVO68" s="756">
        <f t="shared" si="290"/>
        <v>0</v>
      </c>
      <c r="BVP68" s="756">
        <f t="shared" si="290"/>
        <v>0</v>
      </c>
      <c r="BVQ68" s="756">
        <f t="shared" si="290"/>
        <v>0</v>
      </c>
      <c r="BVR68" s="756">
        <f t="shared" si="290"/>
        <v>0</v>
      </c>
      <c r="BVS68" s="756">
        <f t="shared" si="290"/>
        <v>0</v>
      </c>
      <c r="BVT68" s="756">
        <f t="shared" si="290"/>
        <v>0</v>
      </c>
      <c r="BVU68" s="756">
        <f t="shared" si="290"/>
        <v>0</v>
      </c>
      <c r="BVV68" s="756">
        <f t="shared" si="290"/>
        <v>0</v>
      </c>
      <c r="BVW68" s="756">
        <f t="shared" si="290"/>
        <v>0</v>
      </c>
      <c r="BVX68" s="756">
        <f t="shared" si="290"/>
        <v>0</v>
      </c>
      <c r="BVY68" s="756">
        <f t="shared" si="290"/>
        <v>0</v>
      </c>
      <c r="BVZ68" s="756">
        <f t="shared" si="290"/>
        <v>0</v>
      </c>
      <c r="BWA68" s="756">
        <f t="shared" si="290"/>
        <v>0</v>
      </c>
      <c r="BWB68" s="756">
        <f t="shared" si="290"/>
        <v>0</v>
      </c>
      <c r="BWC68" s="756">
        <f t="shared" si="290"/>
        <v>0</v>
      </c>
      <c r="BWD68" s="756">
        <f t="shared" si="290"/>
        <v>0</v>
      </c>
      <c r="BWE68" s="756">
        <f t="shared" ref="BWE68:BYP68" si="291">(BWE59-BWE61)*$C$67</f>
        <v>0</v>
      </c>
      <c r="BWF68" s="756">
        <f t="shared" si="291"/>
        <v>0</v>
      </c>
      <c r="BWG68" s="756">
        <f t="shared" si="291"/>
        <v>0</v>
      </c>
      <c r="BWH68" s="756">
        <f t="shared" si="291"/>
        <v>0</v>
      </c>
      <c r="BWI68" s="756">
        <f t="shared" si="291"/>
        <v>0</v>
      </c>
      <c r="BWJ68" s="756">
        <f t="shared" si="291"/>
        <v>0</v>
      </c>
      <c r="BWK68" s="756">
        <f t="shared" si="291"/>
        <v>0</v>
      </c>
      <c r="BWL68" s="756">
        <f t="shared" si="291"/>
        <v>0</v>
      </c>
      <c r="BWM68" s="756">
        <f t="shared" si="291"/>
        <v>0</v>
      </c>
      <c r="BWN68" s="756">
        <f t="shared" si="291"/>
        <v>0</v>
      </c>
      <c r="BWO68" s="756">
        <f t="shared" si="291"/>
        <v>0</v>
      </c>
      <c r="BWP68" s="756">
        <f t="shared" si="291"/>
        <v>0</v>
      </c>
      <c r="BWQ68" s="756">
        <f t="shared" si="291"/>
        <v>0</v>
      </c>
      <c r="BWR68" s="756">
        <f t="shared" si="291"/>
        <v>0</v>
      </c>
      <c r="BWS68" s="756">
        <f t="shared" si="291"/>
        <v>0</v>
      </c>
      <c r="BWT68" s="756">
        <f t="shared" si="291"/>
        <v>0</v>
      </c>
      <c r="BWU68" s="756">
        <f t="shared" si="291"/>
        <v>0</v>
      </c>
      <c r="BWV68" s="756">
        <f t="shared" si="291"/>
        <v>0</v>
      </c>
      <c r="BWW68" s="756">
        <f t="shared" si="291"/>
        <v>0</v>
      </c>
      <c r="BWX68" s="756">
        <f t="shared" si="291"/>
        <v>0</v>
      </c>
      <c r="BWY68" s="756">
        <f t="shared" si="291"/>
        <v>0</v>
      </c>
      <c r="BWZ68" s="756">
        <f t="shared" si="291"/>
        <v>0</v>
      </c>
      <c r="BXA68" s="756">
        <f t="shared" si="291"/>
        <v>0</v>
      </c>
      <c r="BXB68" s="756">
        <f t="shared" si="291"/>
        <v>0</v>
      </c>
      <c r="BXC68" s="756">
        <f t="shared" si="291"/>
        <v>0</v>
      </c>
      <c r="BXD68" s="756">
        <f t="shared" si="291"/>
        <v>0</v>
      </c>
      <c r="BXE68" s="756">
        <f t="shared" si="291"/>
        <v>0</v>
      </c>
      <c r="BXF68" s="756">
        <f t="shared" si="291"/>
        <v>0</v>
      </c>
      <c r="BXG68" s="756">
        <f t="shared" si="291"/>
        <v>0</v>
      </c>
      <c r="BXH68" s="756">
        <f t="shared" si="291"/>
        <v>0</v>
      </c>
      <c r="BXI68" s="756">
        <f t="shared" si="291"/>
        <v>0</v>
      </c>
      <c r="BXJ68" s="756">
        <f t="shared" si="291"/>
        <v>0</v>
      </c>
      <c r="BXK68" s="756">
        <f t="shared" si="291"/>
        <v>0</v>
      </c>
      <c r="BXL68" s="756">
        <f t="shared" si="291"/>
        <v>0</v>
      </c>
      <c r="BXM68" s="756">
        <f t="shared" si="291"/>
        <v>0</v>
      </c>
      <c r="BXN68" s="756">
        <f t="shared" si="291"/>
        <v>0</v>
      </c>
      <c r="BXO68" s="756">
        <f t="shared" si="291"/>
        <v>0</v>
      </c>
      <c r="BXP68" s="756">
        <f t="shared" si="291"/>
        <v>0</v>
      </c>
      <c r="BXQ68" s="756">
        <f t="shared" si="291"/>
        <v>0</v>
      </c>
      <c r="BXR68" s="756">
        <f t="shared" si="291"/>
        <v>0</v>
      </c>
      <c r="BXS68" s="756">
        <f t="shared" si="291"/>
        <v>0</v>
      </c>
      <c r="BXT68" s="756">
        <f t="shared" si="291"/>
        <v>0</v>
      </c>
      <c r="BXU68" s="756">
        <f t="shared" si="291"/>
        <v>0</v>
      </c>
      <c r="BXV68" s="756">
        <f t="shared" si="291"/>
        <v>0</v>
      </c>
      <c r="BXW68" s="756">
        <f t="shared" si="291"/>
        <v>0</v>
      </c>
      <c r="BXX68" s="756">
        <f t="shared" si="291"/>
        <v>0</v>
      </c>
      <c r="BXY68" s="756">
        <f t="shared" si="291"/>
        <v>0</v>
      </c>
      <c r="BXZ68" s="756">
        <f t="shared" si="291"/>
        <v>0</v>
      </c>
      <c r="BYA68" s="756">
        <f t="shared" si="291"/>
        <v>0</v>
      </c>
      <c r="BYB68" s="756">
        <f t="shared" si="291"/>
        <v>0</v>
      </c>
      <c r="BYC68" s="756">
        <f t="shared" si="291"/>
        <v>0</v>
      </c>
      <c r="BYD68" s="756">
        <f t="shared" si="291"/>
        <v>0</v>
      </c>
      <c r="BYE68" s="756">
        <f t="shared" si="291"/>
        <v>0</v>
      </c>
      <c r="BYF68" s="756">
        <f t="shared" si="291"/>
        <v>0</v>
      </c>
      <c r="BYG68" s="756">
        <f t="shared" si="291"/>
        <v>0</v>
      </c>
      <c r="BYH68" s="756">
        <f t="shared" si="291"/>
        <v>0</v>
      </c>
      <c r="BYI68" s="756">
        <f t="shared" si="291"/>
        <v>0</v>
      </c>
      <c r="BYJ68" s="756">
        <f t="shared" si="291"/>
        <v>0</v>
      </c>
      <c r="BYK68" s="756">
        <f t="shared" si="291"/>
        <v>0</v>
      </c>
      <c r="BYL68" s="756">
        <f t="shared" si="291"/>
        <v>0</v>
      </c>
      <c r="BYM68" s="756">
        <f t="shared" si="291"/>
        <v>0</v>
      </c>
      <c r="BYN68" s="756">
        <f t="shared" si="291"/>
        <v>0</v>
      </c>
      <c r="BYO68" s="756">
        <f t="shared" si="291"/>
        <v>0</v>
      </c>
      <c r="BYP68" s="756">
        <f t="shared" si="291"/>
        <v>0</v>
      </c>
      <c r="BYQ68" s="756">
        <f t="shared" ref="BYQ68:CBB68" si="292">(BYQ59-BYQ61)*$C$67</f>
        <v>0</v>
      </c>
      <c r="BYR68" s="756">
        <f t="shared" si="292"/>
        <v>0</v>
      </c>
      <c r="BYS68" s="756">
        <f t="shared" si="292"/>
        <v>0</v>
      </c>
      <c r="BYT68" s="756">
        <f t="shared" si="292"/>
        <v>0</v>
      </c>
      <c r="BYU68" s="756">
        <f t="shared" si="292"/>
        <v>0</v>
      </c>
      <c r="BYV68" s="756">
        <f t="shared" si="292"/>
        <v>0</v>
      </c>
      <c r="BYW68" s="756">
        <f t="shared" si="292"/>
        <v>0</v>
      </c>
      <c r="BYX68" s="756">
        <f t="shared" si="292"/>
        <v>0</v>
      </c>
      <c r="BYY68" s="756">
        <f t="shared" si="292"/>
        <v>0</v>
      </c>
      <c r="BYZ68" s="756">
        <f t="shared" si="292"/>
        <v>0</v>
      </c>
      <c r="BZA68" s="756">
        <f t="shared" si="292"/>
        <v>0</v>
      </c>
      <c r="BZB68" s="756">
        <f t="shared" si="292"/>
        <v>0</v>
      </c>
      <c r="BZC68" s="756">
        <f t="shared" si="292"/>
        <v>0</v>
      </c>
      <c r="BZD68" s="756">
        <f t="shared" si="292"/>
        <v>0</v>
      </c>
      <c r="BZE68" s="756">
        <f t="shared" si="292"/>
        <v>0</v>
      </c>
      <c r="BZF68" s="756">
        <f t="shared" si="292"/>
        <v>0</v>
      </c>
      <c r="BZG68" s="756">
        <f t="shared" si="292"/>
        <v>0</v>
      </c>
      <c r="BZH68" s="756">
        <f t="shared" si="292"/>
        <v>0</v>
      </c>
      <c r="BZI68" s="756">
        <f t="shared" si="292"/>
        <v>0</v>
      </c>
      <c r="BZJ68" s="756">
        <f t="shared" si="292"/>
        <v>0</v>
      </c>
      <c r="BZK68" s="756">
        <f t="shared" si="292"/>
        <v>0</v>
      </c>
      <c r="BZL68" s="756">
        <f t="shared" si="292"/>
        <v>0</v>
      </c>
      <c r="BZM68" s="756">
        <f t="shared" si="292"/>
        <v>0</v>
      </c>
      <c r="BZN68" s="756">
        <f t="shared" si="292"/>
        <v>0</v>
      </c>
      <c r="BZO68" s="756">
        <f t="shared" si="292"/>
        <v>0</v>
      </c>
      <c r="BZP68" s="756">
        <f t="shared" si="292"/>
        <v>0</v>
      </c>
      <c r="BZQ68" s="756">
        <f t="shared" si="292"/>
        <v>0</v>
      </c>
      <c r="BZR68" s="756">
        <f t="shared" si="292"/>
        <v>0</v>
      </c>
      <c r="BZS68" s="756">
        <f t="shared" si="292"/>
        <v>0</v>
      </c>
      <c r="BZT68" s="756">
        <f t="shared" si="292"/>
        <v>0</v>
      </c>
      <c r="BZU68" s="756">
        <f t="shared" si="292"/>
        <v>0</v>
      </c>
      <c r="BZV68" s="756">
        <f t="shared" si="292"/>
        <v>0</v>
      </c>
      <c r="BZW68" s="756">
        <f t="shared" si="292"/>
        <v>0</v>
      </c>
      <c r="BZX68" s="756">
        <f t="shared" si="292"/>
        <v>0</v>
      </c>
      <c r="BZY68" s="756">
        <f t="shared" si="292"/>
        <v>0</v>
      </c>
      <c r="BZZ68" s="756">
        <f t="shared" si="292"/>
        <v>0</v>
      </c>
      <c r="CAA68" s="756">
        <f t="shared" si="292"/>
        <v>0</v>
      </c>
      <c r="CAB68" s="756">
        <f t="shared" si="292"/>
        <v>0</v>
      </c>
      <c r="CAC68" s="756">
        <f t="shared" si="292"/>
        <v>0</v>
      </c>
      <c r="CAD68" s="756">
        <f t="shared" si="292"/>
        <v>0</v>
      </c>
      <c r="CAE68" s="756">
        <f t="shared" si="292"/>
        <v>0</v>
      </c>
      <c r="CAF68" s="756">
        <f t="shared" si="292"/>
        <v>0</v>
      </c>
      <c r="CAG68" s="756">
        <f t="shared" si="292"/>
        <v>0</v>
      </c>
      <c r="CAH68" s="756">
        <f t="shared" si="292"/>
        <v>0</v>
      </c>
      <c r="CAI68" s="756">
        <f t="shared" si="292"/>
        <v>0</v>
      </c>
      <c r="CAJ68" s="756">
        <f t="shared" si="292"/>
        <v>0</v>
      </c>
      <c r="CAK68" s="756">
        <f t="shared" si="292"/>
        <v>0</v>
      </c>
      <c r="CAL68" s="756">
        <f t="shared" si="292"/>
        <v>0</v>
      </c>
      <c r="CAM68" s="756">
        <f t="shared" si="292"/>
        <v>0</v>
      </c>
      <c r="CAN68" s="756">
        <f t="shared" si="292"/>
        <v>0</v>
      </c>
      <c r="CAO68" s="756">
        <f t="shared" si="292"/>
        <v>0</v>
      </c>
      <c r="CAP68" s="756">
        <f t="shared" si="292"/>
        <v>0</v>
      </c>
      <c r="CAQ68" s="756">
        <f t="shared" si="292"/>
        <v>0</v>
      </c>
      <c r="CAR68" s="756">
        <f t="shared" si="292"/>
        <v>0</v>
      </c>
      <c r="CAS68" s="756">
        <f t="shared" si="292"/>
        <v>0</v>
      </c>
      <c r="CAT68" s="756">
        <f t="shared" si="292"/>
        <v>0</v>
      </c>
      <c r="CAU68" s="756">
        <f t="shared" si="292"/>
        <v>0</v>
      </c>
      <c r="CAV68" s="756">
        <f t="shared" si="292"/>
        <v>0</v>
      </c>
      <c r="CAW68" s="756">
        <f t="shared" si="292"/>
        <v>0</v>
      </c>
      <c r="CAX68" s="756">
        <f t="shared" si="292"/>
        <v>0</v>
      </c>
      <c r="CAY68" s="756">
        <f t="shared" si="292"/>
        <v>0</v>
      </c>
      <c r="CAZ68" s="756">
        <f t="shared" si="292"/>
        <v>0</v>
      </c>
      <c r="CBA68" s="756">
        <f t="shared" si="292"/>
        <v>0</v>
      </c>
      <c r="CBB68" s="756">
        <f t="shared" si="292"/>
        <v>0</v>
      </c>
      <c r="CBC68" s="756">
        <f t="shared" ref="CBC68:CDN68" si="293">(CBC59-CBC61)*$C$67</f>
        <v>0</v>
      </c>
      <c r="CBD68" s="756">
        <f t="shared" si="293"/>
        <v>0</v>
      </c>
      <c r="CBE68" s="756">
        <f t="shared" si="293"/>
        <v>0</v>
      </c>
      <c r="CBF68" s="756">
        <f t="shared" si="293"/>
        <v>0</v>
      </c>
      <c r="CBG68" s="756">
        <f t="shared" si="293"/>
        <v>0</v>
      </c>
      <c r="CBH68" s="756">
        <f t="shared" si="293"/>
        <v>0</v>
      </c>
      <c r="CBI68" s="756">
        <f t="shared" si="293"/>
        <v>0</v>
      </c>
      <c r="CBJ68" s="756">
        <f t="shared" si="293"/>
        <v>0</v>
      </c>
      <c r="CBK68" s="756">
        <f t="shared" si="293"/>
        <v>0</v>
      </c>
      <c r="CBL68" s="756">
        <f t="shared" si="293"/>
        <v>0</v>
      </c>
      <c r="CBM68" s="756">
        <f t="shared" si="293"/>
        <v>0</v>
      </c>
      <c r="CBN68" s="756">
        <f t="shared" si="293"/>
        <v>0</v>
      </c>
      <c r="CBO68" s="756">
        <f t="shared" si="293"/>
        <v>0</v>
      </c>
      <c r="CBP68" s="756">
        <f t="shared" si="293"/>
        <v>0</v>
      </c>
      <c r="CBQ68" s="756">
        <f t="shared" si="293"/>
        <v>0</v>
      </c>
      <c r="CBR68" s="756">
        <f t="shared" si="293"/>
        <v>0</v>
      </c>
      <c r="CBS68" s="756">
        <f t="shared" si="293"/>
        <v>0</v>
      </c>
      <c r="CBT68" s="756">
        <f t="shared" si="293"/>
        <v>0</v>
      </c>
      <c r="CBU68" s="756">
        <f t="shared" si="293"/>
        <v>0</v>
      </c>
      <c r="CBV68" s="756">
        <f t="shared" si="293"/>
        <v>0</v>
      </c>
      <c r="CBW68" s="756">
        <f t="shared" si="293"/>
        <v>0</v>
      </c>
      <c r="CBX68" s="756">
        <f t="shared" si="293"/>
        <v>0</v>
      </c>
      <c r="CBY68" s="756">
        <f t="shared" si="293"/>
        <v>0</v>
      </c>
      <c r="CBZ68" s="756">
        <f t="shared" si="293"/>
        <v>0</v>
      </c>
      <c r="CCA68" s="756">
        <f t="shared" si="293"/>
        <v>0</v>
      </c>
      <c r="CCB68" s="756">
        <f t="shared" si="293"/>
        <v>0</v>
      </c>
      <c r="CCC68" s="756">
        <f t="shared" si="293"/>
        <v>0</v>
      </c>
      <c r="CCD68" s="756">
        <f t="shared" si="293"/>
        <v>0</v>
      </c>
      <c r="CCE68" s="756">
        <f t="shared" si="293"/>
        <v>0</v>
      </c>
      <c r="CCF68" s="756">
        <f t="shared" si="293"/>
        <v>0</v>
      </c>
      <c r="CCG68" s="756">
        <f t="shared" si="293"/>
        <v>0</v>
      </c>
      <c r="CCH68" s="756">
        <f t="shared" si="293"/>
        <v>0</v>
      </c>
      <c r="CCI68" s="756">
        <f t="shared" si="293"/>
        <v>0</v>
      </c>
      <c r="CCJ68" s="756">
        <f t="shared" si="293"/>
        <v>0</v>
      </c>
      <c r="CCK68" s="756">
        <f t="shared" si="293"/>
        <v>0</v>
      </c>
      <c r="CCL68" s="756">
        <f t="shared" si="293"/>
        <v>0</v>
      </c>
      <c r="CCM68" s="756">
        <f t="shared" si="293"/>
        <v>0</v>
      </c>
      <c r="CCN68" s="756">
        <f t="shared" si="293"/>
        <v>0</v>
      </c>
      <c r="CCO68" s="756">
        <f t="shared" si="293"/>
        <v>0</v>
      </c>
      <c r="CCP68" s="756">
        <f t="shared" si="293"/>
        <v>0</v>
      </c>
      <c r="CCQ68" s="756">
        <f t="shared" si="293"/>
        <v>0</v>
      </c>
      <c r="CCR68" s="756">
        <f t="shared" si="293"/>
        <v>0</v>
      </c>
      <c r="CCS68" s="756">
        <f t="shared" si="293"/>
        <v>0</v>
      </c>
      <c r="CCT68" s="756">
        <f t="shared" si="293"/>
        <v>0</v>
      </c>
      <c r="CCU68" s="756">
        <f t="shared" si="293"/>
        <v>0</v>
      </c>
      <c r="CCV68" s="756">
        <f t="shared" si="293"/>
        <v>0</v>
      </c>
      <c r="CCW68" s="756">
        <f t="shared" si="293"/>
        <v>0</v>
      </c>
      <c r="CCX68" s="756">
        <f t="shared" si="293"/>
        <v>0</v>
      </c>
      <c r="CCY68" s="756">
        <f t="shared" si="293"/>
        <v>0</v>
      </c>
      <c r="CCZ68" s="756">
        <f t="shared" si="293"/>
        <v>0</v>
      </c>
      <c r="CDA68" s="756">
        <f t="shared" si="293"/>
        <v>0</v>
      </c>
      <c r="CDB68" s="756">
        <f t="shared" si="293"/>
        <v>0</v>
      </c>
      <c r="CDC68" s="756">
        <f t="shared" si="293"/>
        <v>0</v>
      </c>
      <c r="CDD68" s="756">
        <f t="shared" si="293"/>
        <v>0</v>
      </c>
      <c r="CDE68" s="756">
        <f t="shared" si="293"/>
        <v>0</v>
      </c>
      <c r="CDF68" s="756">
        <f t="shared" si="293"/>
        <v>0</v>
      </c>
      <c r="CDG68" s="756">
        <f t="shared" si="293"/>
        <v>0</v>
      </c>
      <c r="CDH68" s="756">
        <f t="shared" si="293"/>
        <v>0</v>
      </c>
      <c r="CDI68" s="756">
        <f t="shared" si="293"/>
        <v>0</v>
      </c>
      <c r="CDJ68" s="756">
        <f t="shared" si="293"/>
        <v>0</v>
      </c>
      <c r="CDK68" s="756">
        <f t="shared" si="293"/>
        <v>0</v>
      </c>
      <c r="CDL68" s="756">
        <f t="shared" si="293"/>
        <v>0</v>
      </c>
      <c r="CDM68" s="756">
        <f t="shared" si="293"/>
        <v>0</v>
      </c>
      <c r="CDN68" s="756">
        <f t="shared" si="293"/>
        <v>0</v>
      </c>
      <c r="CDO68" s="756">
        <f t="shared" ref="CDO68:CFZ68" si="294">(CDO59-CDO61)*$C$67</f>
        <v>0</v>
      </c>
      <c r="CDP68" s="756">
        <f t="shared" si="294"/>
        <v>0</v>
      </c>
      <c r="CDQ68" s="756">
        <f t="shared" si="294"/>
        <v>0</v>
      </c>
      <c r="CDR68" s="756">
        <f t="shared" si="294"/>
        <v>0</v>
      </c>
      <c r="CDS68" s="756">
        <f t="shared" si="294"/>
        <v>0</v>
      </c>
      <c r="CDT68" s="756">
        <f t="shared" si="294"/>
        <v>0</v>
      </c>
      <c r="CDU68" s="756">
        <f t="shared" si="294"/>
        <v>0</v>
      </c>
      <c r="CDV68" s="756">
        <f t="shared" si="294"/>
        <v>0</v>
      </c>
      <c r="CDW68" s="756">
        <f t="shared" si="294"/>
        <v>0</v>
      </c>
      <c r="CDX68" s="756">
        <f t="shared" si="294"/>
        <v>0</v>
      </c>
      <c r="CDY68" s="756">
        <f t="shared" si="294"/>
        <v>0</v>
      </c>
      <c r="CDZ68" s="756">
        <f t="shared" si="294"/>
        <v>0</v>
      </c>
      <c r="CEA68" s="756">
        <f t="shared" si="294"/>
        <v>0</v>
      </c>
      <c r="CEB68" s="756">
        <f t="shared" si="294"/>
        <v>0</v>
      </c>
      <c r="CEC68" s="756">
        <f t="shared" si="294"/>
        <v>0</v>
      </c>
      <c r="CED68" s="756">
        <f t="shared" si="294"/>
        <v>0</v>
      </c>
      <c r="CEE68" s="756">
        <f t="shared" si="294"/>
        <v>0</v>
      </c>
      <c r="CEF68" s="756">
        <f t="shared" si="294"/>
        <v>0</v>
      </c>
      <c r="CEG68" s="756">
        <f t="shared" si="294"/>
        <v>0</v>
      </c>
      <c r="CEH68" s="756">
        <f t="shared" si="294"/>
        <v>0</v>
      </c>
      <c r="CEI68" s="756">
        <f t="shared" si="294"/>
        <v>0</v>
      </c>
      <c r="CEJ68" s="756">
        <f t="shared" si="294"/>
        <v>0</v>
      </c>
      <c r="CEK68" s="756">
        <f t="shared" si="294"/>
        <v>0</v>
      </c>
      <c r="CEL68" s="756">
        <f t="shared" si="294"/>
        <v>0</v>
      </c>
      <c r="CEM68" s="756">
        <f t="shared" si="294"/>
        <v>0</v>
      </c>
      <c r="CEN68" s="756">
        <f t="shared" si="294"/>
        <v>0</v>
      </c>
      <c r="CEO68" s="756">
        <f t="shared" si="294"/>
        <v>0</v>
      </c>
      <c r="CEP68" s="756">
        <f t="shared" si="294"/>
        <v>0</v>
      </c>
      <c r="CEQ68" s="756">
        <f t="shared" si="294"/>
        <v>0</v>
      </c>
      <c r="CER68" s="756">
        <f t="shared" si="294"/>
        <v>0</v>
      </c>
      <c r="CES68" s="756">
        <f t="shared" si="294"/>
        <v>0</v>
      </c>
      <c r="CET68" s="756">
        <f t="shared" si="294"/>
        <v>0</v>
      </c>
      <c r="CEU68" s="756">
        <f t="shared" si="294"/>
        <v>0</v>
      </c>
      <c r="CEV68" s="756">
        <f t="shared" si="294"/>
        <v>0</v>
      </c>
      <c r="CEW68" s="756">
        <f t="shared" si="294"/>
        <v>0</v>
      </c>
      <c r="CEX68" s="756">
        <f t="shared" si="294"/>
        <v>0</v>
      </c>
      <c r="CEY68" s="756">
        <f t="shared" si="294"/>
        <v>0</v>
      </c>
      <c r="CEZ68" s="756">
        <f t="shared" si="294"/>
        <v>0</v>
      </c>
      <c r="CFA68" s="756">
        <f t="shared" si="294"/>
        <v>0</v>
      </c>
      <c r="CFB68" s="756">
        <f t="shared" si="294"/>
        <v>0</v>
      </c>
      <c r="CFC68" s="756">
        <f t="shared" si="294"/>
        <v>0</v>
      </c>
      <c r="CFD68" s="756">
        <f t="shared" si="294"/>
        <v>0</v>
      </c>
      <c r="CFE68" s="756">
        <f t="shared" si="294"/>
        <v>0</v>
      </c>
      <c r="CFF68" s="756">
        <f t="shared" si="294"/>
        <v>0</v>
      </c>
      <c r="CFG68" s="756">
        <f t="shared" si="294"/>
        <v>0</v>
      </c>
      <c r="CFH68" s="756">
        <f t="shared" si="294"/>
        <v>0</v>
      </c>
      <c r="CFI68" s="756">
        <f t="shared" si="294"/>
        <v>0</v>
      </c>
      <c r="CFJ68" s="756">
        <f t="shared" si="294"/>
        <v>0</v>
      </c>
      <c r="CFK68" s="756">
        <f t="shared" si="294"/>
        <v>0</v>
      </c>
      <c r="CFL68" s="756">
        <f t="shared" si="294"/>
        <v>0</v>
      </c>
      <c r="CFM68" s="756">
        <f t="shared" si="294"/>
        <v>0</v>
      </c>
      <c r="CFN68" s="756">
        <f t="shared" si="294"/>
        <v>0</v>
      </c>
      <c r="CFO68" s="756">
        <f t="shared" si="294"/>
        <v>0</v>
      </c>
      <c r="CFP68" s="756">
        <f t="shared" si="294"/>
        <v>0</v>
      </c>
      <c r="CFQ68" s="756">
        <f t="shared" si="294"/>
        <v>0</v>
      </c>
      <c r="CFR68" s="756">
        <f t="shared" si="294"/>
        <v>0</v>
      </c>
      <c r="CFS68" s="756">
        <f t="shared" si="294"/>
        <v>0</v>
      </c>
      <c r="CFT68" s="756">
        <f t="shared" si="294"/>
        <v>0</v>
      </c>
      <c r="CFU68" s="756">
        <f t="shared" si="294"/>
        <v>0</v>
      </c>
      <c r="CFV68" s="756">
        <f t="shared" si="294"/>
        <v>0</v>
      </c>
      <c r="CFW68" s="756">
        <f t="shared" si="294"/>
        <v>0</v>
      </c>
      <c r="CFX68" s="756">
        <f t="shared" si="294"/>
        <v>0</v>
      </c>
      <c r="CFY68" s="756">
        <f t="shared" si="294"/>
        <v>0</v>
      </c>
      <c r="CFZ68" s="756">
        <f t="shared" si="294"/>
        <v>0</v>
      </c>
      <c r="CGA68" s="756">
        <f t="shared" ref="CGA68:CIL68" si="295">(CGA59-CGA61)*$C$67</f>
        <v>0</v>
      </c>
      <c r="CGB68" s="756">
        <f t="shared" si="295"/>
        <v>0</v>
      </c>
      <c r="CGC68" s="756">
        <f t="shared" si="295"/>
        <v>0</v>
      </c>
      <c r="CGD68" s="756">
        <f t="shared" si="295"/>
        <v>0</v>
      </c>
      <c r="CGE68" s="756">
        <f t="shared" si="295"/>
        <v>0</v>
      </c>
      <c r="CGF68" s="756">
        <f t="shared" si="295"/>
        <v>0</v>
      </c>
      <c r="CGG68" s="756">
        <f t="shared" si="295"/>
        <v>0</v>
      </c>
      <c r="CGH68" s="756">
        <f t="shared" si="295"/>
        <v>0</v>
      </c>
      <c r="CGI68" s="756">
        <f t="shared" si="295"/>
        <v>0</v>
      </c>
      <c r="CGJ68" s="756">
        <f t="shared" si="295"/>
        <v>0</v>
      </c>
      <c r="CGK68" s="756">
        <f t="shared" si="295"/>
        <v>0</v>
      </c>
      <c r="CGL68" s="756">
        <f t="shared" si="295"/>
        <v>0</v>
      </c>
      <c r="CGM68" s="756">
        <f t="shared" si="295"/>
        <v>0</v>
      </c>
      <c r="CGN68" s="756">
        <f t="shared" si="295"/>
        <v>0</v>
      </c>
      <c r="CGO68" s="756">
        <f t="shared" si="295"/>
        <v>0</v>
      </c>
      <c r="CGP68" s="756">
        <f t="shared" si="295"/>
        <v>0</v>
      </c>
      <c r="CGQ68" s="756">
        <f t="shared" si="295"/>
        <v>0</v>
      </c>
      <c r="CGR68" s="756">
        <f t="shared" si="295"/>
        <v>0</v>
      </c>
      <c r="CGS68" s="756">
        <f t="shared" si="295"/>
        <v>0</v>
      </c>
      <c r="CGT68" s="756">
        <f t="shared" si="295"/>
        <v>0</v>
      </c>
      <c r="CGU68" s="756">
        <f t="shared" si="295"/>
        <v>0</v>
      </c>
      <c r="CGV68" s="756">
        <f t="shared" si="295"/>
        <v>0</v>
      </c>
      <c r="CGW68" s="756">
        <f t="shared" si="295"/>
        <v>0</v>
      </c>
      <c r="CGX68" s="756">
        <f t="shared" si="295"/>
        <v>0</v>
      </c>
      <c r="CGY68" s="756">
        <f t="shared" si="295"/>
        <v>0</v>
      </c>
      <c r="CGZ68" s="756">
        <f t="shared" si="295"/>
        <v>0</v>
      </c>
      <c r="CHA68" s="756">
        <f t="shared" si="295"/>
        <v>0</v>
      </c>
      <c r="CHB68" s="756">
        <f t="shared" si="295"/>
        <v>0</v>
      </c>
      <c r="CHC68" s="756">
        <f t="shared" si="295"/>
        <v>0</v>
      </c>
      <c r="CHD68" s="756">
        <f t="shared" si="295"/>
        <v>0</v>
      </c>
      <c r="CHE68" s="756">
        <f t="shared" si="295"/>
        <v>0</v>
      </c>
      <c r="CHF68" s="756">
        <f t="shared" si="295"/>
        <v>0</v>
      </c>
      <c r="CHG68" s="756">
        <f t="shared" si="295"/>
        <v>0</v>
      </c>
      <c r="CHH68" s="756">
        <f t="shared" si="295"/>
        <v>0</v>
      </c>
      <c r="CHI68" s="756">
        <f t="shared" si="295"/>
        <v>0</v>
      </c>
      <c r="CHJ68" s="756">
        <f t="shared" si="295"/>
        <v>0</v>
      </c>
      <c r="CHK68" s="756">
        <f t="shared" si="295"/>
        <v>0</v>
      </c>
      <c r="CHL68" s="756">
        <f t="shared" si="295"/>
        <v>0</v>
      </c>
      <c r="CHM68" s="756">
        <f t="shared" si="295"/>
        <v>0</v>
      </c>
      <c r="CHN68" s="756">
        <f t="shared" si="295"/>
        <v>0</v>
      </c>
      <c r="CHO68" s="756">
        <f t="shared" si="295"/>
        <v>0</v>
      </c>
      <c r="CHP68" s="756">
        <f t="shared" si="295"/>
        <v>0</v>
      </c>
      <c r="CHQ68" s="756">
        <f t="shared" si="295"/>
        <v>0</v>
      </c>
      <c r="CHR68" s="756">
        <f t="shared" si="295"/>
        <v>0</v>
      </c>
      <c r="CHS68" s="756">
        <f t="shared" si="295"/>
        <v>0</v>
      </c>
      <c r="CHT68" s="756">
        <f t="shared" si="295"/>
        <v>0</v>
      </c>
      <c r="CHU68" s="756">
        <f t="shared" si="295"/>
        <v>0</v>
      </c>
      <c r="CHV68" s="756">
        <f t="shared" si="295"/>
        <v>0</v>
      </c>
      <c r="CHW68" s="756">
        <f t="shared" si="295"/>
        <v>0</v>
      </c>
      <c r="CHX68" s="756">
        <f t="shared" si="295"/>
        <v>0</v>
      </c>
      <c r="CHY68" s="756">
        <f t="shared" si="295"/>
        <v>0</v>
      </c>
      <c r="CHZ68" s="756">
        <f t="shared" si="295"/>
        <v>0</v>
      </c>
      <c r="CIA68" s="756">
        <f t="shared" si="295"/>
        <v>0</v>
      </c>
      <c r="CIB68" s="756">
        <f t="shared" si="295"/>
        <v>0</v>
      </c>
      <c r="CIC68" s="756">
        <f t="shared" si="295"/>
        <v>0</v>
      </c>
      <c r="CID68" s="756">
        <f t="shared" si="295"/>
        <v>0</v>
      </c>
      <c r="CIE68" s="756">
        <f t="shared" si="295"/>
        <v>0</v>
      </c>
      <c r="CIF68" s="756">
        <f t="shared" si="295"/>
        <v>0</v>
      </c>
      <c r="CIG68" s="756">
        <f t="shared" si="295"/>
        <v>0</v>
      </c>
      <c r="CIH68" s="756">
        <f t="shared" si="295"/>
        <v>0</v>
      </c>
      <c r="CII68" s="756">
        <f t="shared" si="295"/>
        <v>0</v>
      </c>
      <c r="CIJ68" s="756">
        <f t="shared" si="295"/>
        <v>0</v>
      </c>
      <c r="CIK68" s="756">
        <f t="shared" si="295"/>
        <v>0</v>
      </c>
      <c r="CIL68" s="756">
        <f t="shared" si="295"/>
        <v>0</v>
      </c>
      <c r="CIM68" s="756">
        <f t="shared" ref="CIM68:CKX68" si="296">(CIM59-CIM61)*$C$67</f>
        <v>0</v>
      </c>
      <c r="CIN68" s="756">
        <f t="shared" si="296"/>
        <v>0</v>
      </c>
      <c r="CIO68" s="756">
        <f t="shared" si="296"/>
        <v>0</v>
      </c>
      <c r="CIP68" s="756">
        <f t="shared" si="296"/>
        <v>0</v>
      </c>
      <c r="CIQ68" s="756">
        <f t="shared" si="296"/>
        <v>0</v>
      </c>
      <c r="CIR68" s="756">
        <f t="shared" si="296"/>
        <v>0</v>
      </c>
      <c r="CIS68" s="756">
        <f t="shared" si="296"/>
        <v>0</v>
      </c>
      <c r="CIT68" s="756">
        <f t="shared" si="296"/>
        <v>0</v>
      </c>
      <c r="CIU68" s="756">
        <f t="shared" si="296"/>
        <v>0</v>
      </c>
      <c r="CIV68" s="756">
        <f t="shared" si="296"/>
        <v>0</v>
      </c>
      <c r="CIW68" s="756">
        <f t="shared" si="296"/>
        <v>0</v>
      </c>
      <c r="CIX68" s="756">
        <f t="shared" si="296"/>
        <v>0</v>
      </c>
      <c r="CIY68" s="756">
        <f t="shared" si="296"/>
        <v>0</v>
      </c>
      <c r="CIZ68" s="756">
        <f t="shared" si="296"/>
        <v>0</v>
      </c>
      <c r="CJA68" s="756">
        <f t="shared" si="296"/>
        <v>0</v>
      </c>
      <c r="CJB68" s="756">
        <f t="shared" si="296"/>
        <v>0</v>
      </c>
      <c r="CJC68" s="756">
        <f t="shared" si="296"/>
        <v>0</v>
      </c>
      <c r="CJD68" s="756">
        <f t="shared" si="296"/>
        <v>0</v>
      </c>
      <c r="CJE68" s="756">
        <f t="shared" si="296"/>
        <v>0</v>
      </c>
      <c r="CJF68" s="756">
        <f t="shared" si="296"/>
        <v>0</v>
      </c>
      <c r="CJG68" s="756">
        <f t="shared" si="296"/>
        <v>0</v>
      </c>
      <c r="CJH68" s="756">
        <f t="shared" si="296"/>
        <v>0</v>
      </c>
      <c r="CJI68" s="756">
        <f t="shared" si="296"/>
        <v>0</v>
      </c>
      <c r="CJJ68" s="756">
        <f t="shared" si="296"/>
        <v>0</v>
      </c>
      <c r="CJK68" s="756">
        <f t="shared" si="296"/>
        <v>0</v>
      </c>
      <c r="CJL68" s="756">
        <f t="shared" si="296"/>
        <v>0</v>
      </c>
      <c r="CJM68" s="756">
        <f t="shared" si="296"/>
        <v>0</v>
      </c>
      <c r="CJN68" s="756">
        <f t="shared" si="296"/>
        <v>0</v>
      </c>
      <c r="CJO68" s="756">
        <f t="shared" si="296"/>
        <v>0</v>
      </c>
      <c r="CJP68" s="756">
        <f t="shared" si="296"/>
        <v>0</v>
      </c>
      <c r="CJQ68" s="756">
        <f t="shared" si="296"/>
        <v>0</v>
      </c>
      <c r="CJR68" s="756">
        <f t="shared" si="296"/>
        <v>0</v>
      </c>
      <c r="CJS68" s="756">
        <f t="shared" si="296"/>
        <v>0</v>
      </c>
      <c r="CJT68" s="756">
        <f t="shared" si="296"/>
        <v>0</v>
      </c>
      <c r="CJU68" s="756">
        <f t="shared" si="296"/>
        <v>0</v>
      </c>
      <c r="CJV68" s="756">
        <f t="shared" si="296"/>
        <v>0</v>
      </c>
      <c r="CJW68" s="756">
        <f t="shared" si="296"/>
        <v>0</v>
      </c>
      <c r="CJX68" s="756">
        <f t="shared" si="296"/>
        <v>0</v>
      </c>
      <c r="CJY68" s="756">
        <f t="shared" si="296"/>
        <v>0</v>
      </c>
      <c r="CJZ68" s="756">
        <f t="shared" si="296"/>
        <v>0</v>
      </c>
      <c r="CKA68" s="756">
        <f t="shared" si="296"/>
        <v>0</v>
      </c>
      <c r="CKB68" s="756">
        <f t="shared" si="296"/>
        <v>0</v>
      </c>
      <c r="CKC68" s="756">
        <f t="shared" si="296"/>
        <v>0</v>
      </c>
      <c r="CKD68" s="756">
        <f t="shared" si="296"/>
        <v>0</v>
      </c>
      <c r="CKE68" s="756">
        <f t="shared" si="296"/>
        <v>0</v>
      </c>
      <c r="CKF68" s="756">
        <f t="shared" si="296"/>
        <v>0</v>
      </c>
      <c r="CKG68" s="756">
        <f t="shared" si="296"/>
        <v>0</v>
      </c>
      <c r="CKH68" s="756">
        <f t="shared" si="296"/>
        <v>0</v>
      </c>
      <c r="CKI68" s="756">
        <f t="shared" si="296"/>
        <v>0</v>
      </c>
      <c r="CKJ68" s="756">
        <f t="shared" si="296"/>
        <v>0</v>
      </c>
      <c r="CKK68" s="756">
        <f t="shared" si="296"/>
        <v>0</v>
      </c>
      <c r="CKL68" s="756">
        <f t="shared" si="296"/>
        <v>0</v>
      </c>
      <c r="CKM68" s="756">
        <f t="shared" si="296"/>
        <v>0</v>
      </c>
      <c r="CKN68" s="756">
        <f t="shared" si="296"/>
        <v>0</v>
      </c>
      <c r="CKO68" s="756">
        <f t="shared" si="296"/>
        <v>0</v>
      </c>
      <c r="CKP68" s="756">
        <f t="shared" si="296"/>
        <v>0</v>
      </c>
      <c r="CKQ68" s="756">
        <f t="shared" si="296"/>
        <v>0</v>
      </c>
      <c r="CKR68" s="756">
        <f t="shared" si="296"/>
        <v>0</v>
      </c>
      <c r="CKS68" s="756">
        <f t="shared" si="296"/>
        <v>0</v>
      </c>
      <c r="CKT68" s="756">
        <f t="shared" si="296"/>
        <v>0</v>
      </c>
      <c r="CKU68" s="756">
        <f t="shared" si="296"/>
        <v>0</v>
      </c>
      <c r="CKV68" s="756">
        <f t="shared" si="296"/>
        <v>0</v>
      </c>
      <c r="CKW68" s="756">
        <f t="shared" si="296"/>
        <v>0</v>
      </c>
      <c r="CKX68" s="756">
        <f t="shared" si="296"/>
        <v>0</v>
      </c>
      <c r="CKY68" s="756">
        <f t="shared" ref="CKY68:CNJ68" si="297">(CKY59-CKY61)*$C$67</f>
        <v>0</v>
      </c>
      <c r="CKZ68" s="756">
        <f t="shared" si="297"/>
        <v>0</v>
      </c>
      <c r="CLA68" s="756">
        <f t="shared" si="297"/>
        <v>0</v>
      </c>
      <c r="CLB68" s="756">
        <f t="shared" si="297"/>
        <v>0</v>
      </c>
      <c r="CLC68" s="756">
        <f t="shared" si="297"/>
        <v>0</v>
      </c>
      <c r="CLD68" s="756">
        <f t="shared" si="297"/>
        <v>0</v>
      </c>
      <c r="CLE68" s="756">
        <f t="shared" si="297"/>
        <v>0</v>
      </c>
      <c r="CLF68" s="756">
        <f t="shared" si="297"/>
        <v>0</v>
      </c>
      <c r="CLG68" s="756">
        <f t="shared" si="297"/>
        <v>0</v>
      </c>
      <c r="CLH68" s="756">
        <f t="shared" si="297"/>
        <v>0</v>
      </c>
      <c r="CLI68" s="756">
        <f t="shared" si="297"/>
        <v>0</v>
      </c>
      <c r="CLJ68" s="756">
        <f t="shared" si="297"/>
        <v>0</v>
      </c>
      <c r="CLK68" s="756">
        <f t="shared" si="297"/>
        <v>0</v>
      </c>
      <c r="CLL68" s="756">
        <f t="shared" si="297"/>
        <v>0</v>
      </c>
      <c r="CLM68" s="756">
        <f t="shared" si="297"/>
        <v>0</v>
      </c>
      <c r="CLN68" s="756">
        <f t="shared" si="297"/>
        <v>0</v>
      </c>
      <c r="CLO68" s="756">
        <f t="shared" si="297"/>
        <v>0</v>
      </c>
      <c r="CLP68" s="756">
        <f t="shared" si="297"/>
        <v>0</v>
      </c>
      <c r="CLQ68" s="756">
        <f t="shared" si="297"/>
        <v>0</v>
      </c>
      <c r="CLR68" s="756">
        <f t="shared" si="297"/>
        <v>0</v>
      </c>
      <c r="CLS68" s="756">
        <f t="shared" si="297"/>
        <v>0</v>
      </c>
      <c r="CLT68" s="756">
        <f t="shared" si="297"/>
        <v>0</v>
      </c>
      <c r="CLU68" s="756">
        <f t="shared" si="297"/>
        <v>0</v>
      </c>
      <c r="CLV68" s="756">
        <f t="shared" si="297"/>
        <v>0</v>
      </c>
      <c r="CLW68" s="756">
        <f t="shared" si="297"/>
        <v>0</v>
      </c>
      <c r="CLX68" s="756">
        <f t="shared" si="297"/>
        <v>0</v>
      </c>
      <c r="CLY68" s="756">
        <f t="shared" si="297"/>
        <v>0</v>
      </c>
      <c r="CLZ68" s="756">
        <f t="shared" si="297"/>
        <v>0</v>
      </c>
      <c r="CMA68" s="756">
        <f t="shared" si="297"/>
        <v>0</v>
      </c>
      <c r="CMB68" s="756">
        <f t="shared" si="297"/>
        <v>0</v>
      </c>
      <c r="CMC68" s="756">
        <f t="shared" si="297"/>
        <v>0</v>
      </c>
      <c r="CMD68" s="756">
        <f t="shared" si="297"/>
        <v>0</v>
      </c>
      <c r="CME68" s="756">
        <f t="shared" si="297"/>
        <v>0</v>
      </c>
      <c r="CMF68" s="756">
        <f t="shared" si="297"/>
        <v>0</v>
      </c>
      <c r="CMG68" s="756">
        <f t="shared" si="297"/>
        <v>0</v>
      </c>
      <c r="CMH68" s="756">
        <f t="shared" si="297"/>
        <v>0</v>
      </c>
      <c r="CMI68" s="756">
        <f t="shared" si="297"/>
        <v>0</v>
      </c>
      <c r="CMJ68" s="756">
        <f t="shared" si="297"/>
        <v>0</v>
      </c>
      <c r="CMK68" s="756">
        <f t="shared" si="297"/>
        <v>0</v>
      </c>
      <c r="CML68" s="756">
        <f t="shared" si="297"/>
        <v>0</v>
      </c>
      <c r="CMM68" s="756">
        <f t="shared" si="297"/>
        <v>0</v>
      </c>
      <c r="CMN68" s="756">
        <f t="shared" si="297"/>
        <v>0</v>
      </c>
      <c r="CMO68" s="756">
        <f t="shared" si="297"/>
        <v>0</v>
      </c>
      <c r="CMP68" s="756">
        <f t="shared" si="297"/>
        <v>0</v>
      </c>
      <c r="CMQ68" s="756">
        <f t="shared" si="297"/>
        <v>0</v>
      </c>
      <c r="CMR68" s="756">
        <f t="shared" si="297"/>
        <v>0</v>
      </c>
      <c r="CMS68" s="756">
        <f t="shared" si="297"/>
        <v>0</v>
      </c>
      <c r="CMT68" s="756">
        <f t="shared" si="297"/>
        <v>0</v>
      </c>
      <c r="CMU68" s="756">
        <f t="shared" si="297"/>
        <v>0</v>
      </c>
      <c r="CMV68" s="756">
        <f t="shared" si="297"/>
        <v>0</v>
      </c>
      <c r="CMW68" s="756">
        <f t="shared" si="297"/>
        <v>0</v>
      </c>
      <c r="CMX68" s="756">
        <f t="shared" si="297"/>
        <v>0</v>
      </c>
      <c r="CMY68" s="756">
        <f t="shared" si="297"/>
        <v>0</v>
      </c>
      <c r="CMZ68" s="756">
        <f t="shared" si="297"/>
        <v>0</v>
      </c>
      <c r="CNA68" s="756">
        <f t="shared" si="297"/>
        <v>0</v>
      </c>
      <c r="CNB68" s="756">
        <f t="shared" si="297"/>
        <v>0</v>
      </c>
      <c r="CNC68" s="756">
        <f t="shared" si="297"/>
        <v>0</v>
      </c>
      <c r="CND68" s="756">
        <f t="shared" si="297"/>
        <v>0</v>
      </c>
      <c r="CNE68" s="756">
        <f t="shared" si="297"/>
        <v>0</v>
      </c>
      <c r="CNF68" s="756">
        <f t="shared" si="297"/>
        <v>0</v>
      </c>
      <c r="CNG68" s="756">
        <f t="shared" si="297"/>
        <v>0</v>
      </c>
      <c r="CNH68" s="756">
        <f t="shared" si="297"/>
        <v>0</v>
      </c>
      <c r="CNI68" s="756">
        <f t="shared" si="297"/>
        <v>0</v>
      </c>
      <c r="CNJ68" s="756">
        <f t="shared" si="297"/>
        <v>0</v>
      </c>
      <c r="CNK68" s="756">
        <f t="shared" ref="CNK68:CPV68" si="298">(CNK59-CNK61)*$C$67</f>
        <v>0</v>
      </c>
      <c r="CNL68" s="756">
        <f t="shared" si="298"/>
        <v>0</v>
      </c>
      <c r="CNM68" s="756">
        <f t="shared" si="298"/>
        <v>0</v>
      </c>
      <c r="CNN68" s="756">
        <f t="shared" si="298"/>
        <v>0</v>
      </c>
      <c r="CNO68" s="756">
        <f t="shared" si="298"/>
        <v>0</v>
      </c>
      <c r="CNP68" s="756">
        <f t="shared" si="298"/>
        <v>0</v>
      </c>
      <c r="CNQ68" s="756">
        <f t="shared" si="298"/>
        <v>0</v>
      </c>
      <c r="CNR68" s="756">
        <f t="shared" si="298"/>
        <v>0</v>
      </c>
      <c r="CNS68" s="756">
        <f t="shared" si="298"/>
        <v>0</v>
      </c>
      <c r="CNT68" s="756">
        <f t="shared" si="298"/>
        <v>0</v>
      </c>
      <c r="CNU68" s="756">
        <f t="shared" si="298"/>
        <v>0</v>
      </c>
      <c r="CNV68" s="756">
        <f t="shared" si="298"/>
        <v>0</v>
      </c>
      <c r="CNW68" s="756">
        <f t="shared" si="298"/>
        <v>0</v>
      </c>
      <c r="CNX68" s="756">
        <f t="shared" si="298"/>
        <v>0</v>
      </c>
      <c r="CNY68" s="756">
        <f t="shared" si="298"/>
        <v>0</v>
      </c>
      <c r="CNZ68" s="756">
        <f t="shared" si="298"/>
        <v>0</v>
      </c>
      <c r="COA68" s="756">
        <f t="shared" si="298"/>
        <v>0</v>
      </c>
      <c r="COB68" s="756">
        <f t="shared" si="298"/>
        <v>0</v>
      </c>
      <c r="COC68" s="756">
        <f t="shared" si="298"/>
        <v>0</v>
      </c>
      <c r="COD68" s="756">
        <f t="shared" si="298"/>
        <v>0</v>
      </c>
      <c r="COE68" s="756">
        <f t="shared" si="298"/>
        <v>0</v>
      </c>
      <c r="COF68" s="756">
        <f t="shared" si="298"/>
        <v>0</v>
      </c>
      <c r="COG68" s="756">
        <f t="shared" si="298"/>
        <v>0</v>
      </c>
      <c r="COH68" s="756">
        <f t="shared" si="298"/>
        <v>0</v>
      </c>
      <c r="COI68" s="756">
        <f t="shared" si="298"/>
        <v>0</v>
      </c>
      <c r="COJ68" s="756">
        <f t="shared" si="298"/>
        <v>0</v>
      </c>
      <c r="COK68" s="756">
        <f t="shared" si="298"/>
        <v>0</v>
      </c>
      <c r="COL68" s="756">
        <f t="shared" si="298"/>
        <v>0</v>
      </c>
      <c r="COM68" s="756">
        <f t="shared" si="298"/>
        <v>0</v>
      </c>
      <c r="CON68" s="756">
        <f t="shared" si="298"/>
        <v>0</v>
      </c>
      <c r="COO68" s="756">
        <f t="shared" si="298"/>
        <v>0</v>
      </c>
      <c r="COP68" s="756">
        <f t="shared" si="298"/>
        <v>0</v>
      </c>
      <c r="COQ68" s="756">
        <f t="shared" si="298"/>
        <v>0</v>
      </c>
      <c r="COR68" s="756">
        <f t="shared" si="298"/>
        <v>0</v>
      </c>
      <c r="COS68" s="756">
        <f t="shared" si="298"/>
        <v>0</v>
      </c>
      <c r="COT68" s="756">
        <f t="shared" si="298"/>
        <v>0</v>
      </c>
      <c r="COU68" s="756">
        <f t="shared" si="298"/>
        <v>0</v>
      </c>
      <c r="COV68" s="756">
        <f t="shared" si="298"/>
        <v>0</v>
      </c>
      <c r="COW68" s="756">
        <f t="shared" si="298"/>
        <v>0</v>
      </c>
      <c r="COX68" s="756">
        <f t="shared" si="298"/>
        <v>0</v>
      </c>
      <c r="COY68" s="756">
        <f t="shared" si="298"/>
        <v>0</v>
      </c>
      <c r="COZ68" s="756">
        <f t="shared" si="298"/>
        <v>0</v>
      </c>
      <c r="CPA68" s="756">
        <f t="shared" si="298"/>
        <v>0</v>
      </c>
      <c r="CPB68" s="756">
        <f t="shared" si="298"/>
        <v>0</v>
      </c>
      <c r="CPC68" s="756">
        <f t="shared" si="298"/>
        <v>0</v>
      </c>
      <c r="CPD68" s="756">
        <f t="shared" si="298"/>
        <v>0</v>
      </c>
      <c r="CPE68" s="756">
        <f t="shared" si="298"/>
        <v>0</v>
      </c>
      <c r="CPF68" s="756">
        <f t="shared" si="298"/>
        <v>0</v>
      </c>
      <c r="CPG68" s="756">
        <f t="shared" si="298"/>
        <v>0</v>
      </c>
      <c r="CPH68" s="756">
        <f t="shared" si="298"/>
        <v>0</v>
      </c>
      <c r="CPI68" s="756">
        <f t="shared" si="298"/>
        <v>0</v>
      </c>
      <c r="CPJ68" s="756">
        <f t="shared" si="298"/>
        <v>0</v>
      </c>
      <c r="CPK68" s="756">
        <f t="shared" si="298"/>
        <v>0</v>
      </c>
      <c r="CPL68" s="756">
        <f t="shared" si="298"/>
        <v>0</v>
      </c>
      <c r="CPM68" s="756">
        <f t="shared" si="298"/>
        <v>0</v>
      </c>
      <c r="CPN68" s="756">
        <f t="shared" si="298"/>
        <v>0</v>
      </c>
      <c r="CPO68" s="756">
        <f t="shared" si="298"/>
        <v>0</v>
      </c>
      <c r="CPP68" s="756">
        <f t="shared" si="298"/>
        <v>0</v>
      </c>
      <c r="CPQ68" s="756">
        <f t="shared" si="298"/>
        <v>0</v>
      </c>
      <c r="CPR68" s="756">
        <f t="shared" si="298"/>
        <v>0</v>
      </c>
      <c r="CPS68" s="756">
        <f t="shared" si="298"/>
        <v>0</v>
      </c>
      <c r="CPT68" s="756">
        <f t="shared" si="298"/>
        <v>0</v>
      </c>
      <c r="CPU68" s="756">
        <f t="shared" si="298"/>
        <v>0</v>
      </c>
      <c r="CPV68" s="756">
        <f t="shared" si="298"/>
        <v>0</v>
      </c>
      <c r="CPW68" s="756">
        <f t="shared" ref="CPW68:CSH68" si="299">(CPW59-CPW61)*$C$67</f>
        <v>0</v>
      </c>
      <c r="CPX68" s="756">
        <f t="shared" si="299"/>
        <v>0</v>
      </c>
      <c r="CPY68" s="756">
        <f t="shared" si="299"/>
        <v>0</v>
      </c>
      <c r="CPZ68" s="756">
        <f t="shared" si="299"/>
        <v>0</v>
      </c>
      <c r="CQA68" s="756">
        <f t="shared" si="299"/>
        <v>0</v>
      </c>
      <c r="CQB68" s="756">
        <f t="shared" si="299"/>
        <v>0</v>
      </c>
      <c r="CQC68" s="756">
        <f t="shared" si="299"/>
        <v>0</v>
      </c>
      <c r="CQD68" s="756">
        <f t="shared" si="299"/>
        <v>0</v>
      </c>
      <c r="CQE68" s="756">
        <f t="shared" si="299"/>
        <v>0</v>
      </c>
      <c r="CQF68" s="756">
        <f t="shared" si="299"/>
        <v>0</v>
      </c>
      <c r="CQG68" s="756">
        <f t="shared" si="299"/>
        <v>0</v>
      </c>
      <c r="CQH68" s="756">
        <f t="shared" si="299"/>
        <v>0</v>
      </c>
      <c r="CQI68" s="756">
        <f t="shared" si="299"/>
        <v>0</v>
      </c>
      <c r="CQJ68" s="756">
        <f t="shared" si="299"/>
        <v>0</v>
      </c>
      <c r="CQK68" s="756">
        <f t="shared" si="299"/>
        <v>0</v>
      </c>
      <c r="CQL68" s="756">
        <f t="shared" si="299"/>
        <v>0</v>
      </c>
      <c r="CQM68" s="756">
        <f t="shared" si="299"/>
        <v>0</v>
      </c>
      <c r="CQN68" s="756">
        <f t="shared" si="299"/>
        <v>0</v>
      </c>
      <c r="CQO68" s="756">
        <f t="shared" si="299"/>
        <v>0</v>
      </c>
      <c r="CQP68" s="756">
        <f t="shared" si="299"/>
        <v>0</v>
      </c>
      <c r="CQQ68" s="756">
        <f t="shared" si="299"/>
        <v>0</v>
      </c>
      <c r="CQR68" s="756">
        <f t="shared" si="299"/>
        <v>0</v>
      </c>
      <c r="CQS68" s="756">
        <f t="shared" si="299"/>
        <v>0</v>
      </c>
      <c r="CQT68" s="756">
        <f t="shared" si="299"/>
        <v>0</v>
      </c>
      <c r="CQU68" s="756">
        <f t="shared" si="299"/>
        <v>0</v>
      </c>
      <c r="CQV68" s="756">
        <f t="shared" si="299"/>
        <v>0</v>
      </c>
      <c r="CQW68" s="756">
        <f t="shared" si="299"/>
        <v>0</v>
      </c>
      <c r="CQX68" s="756">
        <f t="shared" si="299"/>
        <v>0</v>
      </c>
      <c r="CQY68" s="756">
        <f t="shared" si="299"/>
        <v>0</v>
      </c>
      <c r="CQZ68" s="756">
        <f t="shared" si="299"/>
        <v>0</v>
      </c>
      <c r="CRA68" s="756">
        <f t="shared" si="299"/>
        <v>0</v>
      </c>
      <c r="CRB68" s="756">
        <f t="shared" si="299"/>
        <v>0</v>
      </c>
      <c r="CRC68" s="756">
        <f t="shared" si="299"/>
        <v>0</v>
      </c>
      <c r="CRD68" s="756">
        <f t="shared" si="299"/>
        <v>0</v>
      </c>
      <c r="CRE68" s="756">
        <f t="shared" si="299"/>
        <v>0</v>
      </c>
      <c r="CRF68" s="756">
        <f t="shared" si="299"/>
        <v>0</v>
      </c>
      <c r="CRG68" s="756">
        <f t="shared" si="299"/>
        <v>0</v>
      </c>
      <c r="CRH68" s="756">
        <f t="shared" si="299"/>
        <v>0</v>
      </c>
      <c r="CRI68" s="756">
        <f t="shared" si="299"/>
        <v>0</v>
      </c>
      <c r="CRJ68" s="756">
        <f t="shared" si="299"/>
        <v>0</v>
      </c>
      <c r="CRK68" s="756">
        <f t="shared" si="299"/>
        <v>0</v>
      </c>
      <c r="CRL68" s="756">
        <f t="shared" si="299"/>
        <v>0</v>
      </c>
      <c r="CRM68" s="756">
        <f t="shared" si="299"/>
        <v>0</v>
      </c>
      <c r="CRN68" s="756">
        <f t="shared" si="299"/>
        <v>0</v>
      </c>
      <c r="CRO68" s="756">
        <f t="shared" si="299"/>
        <v>0</v>
      </c>
      <c r="CRP68" s="756">
        <f t="shared" si="299"/>
        <v>0</v>
      </c>
      <c r="CRQ68" s="756">
        <f t="shared" si="299"/>
        <v>0</v>
      </c>
      <c r="CRR68" s="756">
        <f t="shared" si="299"/>
        <v>0</v>
      </c>
      <c r="CRS68" s="756">
        <f t="shared" si="299"/>
        <v>0</v>
      </c>
      <c r="CRT68" s="756">
        <f t="shared" si="299"/>
        <v>0</v>
      </c>
      <c r="CRU68" s="756">
        <f t="shared" si="299"/>
        <v>0</v>
      </c>
      <c r="CRV68" s="756">
        <f t="shared" si="299"/>
        <v>0</v>
      </c>
      <c r="CRW68" s="756">
        <f t="shared" si="299"/>
        <v>0</v>
      </c>
      <c r="CRX68" s="756">
        <f t="shared" si="299"/>
        <v>0</v>
      </c>
      <c r="CRY68" s="756">
        <f t="shared" si="299"/>
        <v>0</v>
      </c>
      <c r="CRZ68" s="756">
        <f t="shared" si="299"/>
        <v>0</v>
      </c>
      <c r="CSA68" s="756">
        <f t="shared" si="299"/>
        <v>0</v>
      </c>
      <c r="CSB68" s="756">
        <f t="shared" si="299"/>
        <v>0</v>
      </c>
      <c r="CSC68" s="756">
        <f t="shared" si="299"/>
        <v>0</v>
      </c>
      <c r="CSD68" s="756">
        <f t="shared" si="299"/>
        <v>0</v>
      </c>
      <c r="CSE68" s="756">
        <f t="shared" si="299"/>
        <v>0</v>
      </c>
      <c r="CSF68" s="756">
        <f t="shared" si="299"/>
        <v>0</v>
      </c>
      <c r="CSG68" s="756">
        <f t="shared" si="299"/>
        <v>0</v>
      </c>
      <c r="CSH68" s="756">
        <f t="shared" si="299"/>
        <v>0</v>
      </c>
      <c r="CSI68" s="756">
        <f t="shared" ref="CSI68:CUT68" si="300">(CSI59-CSI61)*$C$67</f>
        <v>0</v>
      </c>
      <c r="CSJ68" s="756">
        <f t="shared" si="300"/>
        <v>0</v>
      </c>
      <c r="CSK68" s="756">
        <f t="shared" si="300"/>
        <v>0</v>
      </c>
      <c r="CSL68" s="756">
        <f t="shared" si="300"/>
        <v>0</v>
      </c>
      <c r="CSM68" s="756">
        <f t="shared" si="300"/>
        <v>0</v>
      </c>
      <c r="CSN68" s="756">
        <f t="shared" si="300"/>
        <v>0</v>
      </c>
      <c r="CSO68" s="756">
        <f t="shared" si="300"/>
        <v>0</v>
      </c>
      <c r="CSP68" s="756">
        <f t="shared" si="300"/>
        <v>0</v>
      </c>
      <c r="CSQ68" s="756">
        <f t="shared" si="300"/>
        <v>0</v>
      </c>
      <c r="CSR68" s="756">
        <f t="shared" si="300"/>
        <v>0</v>
      </c>
      <c r="CSS68" s="756">
        <f t="shared" si="300"/>
        <v>0</v>
      </c>
      <c r="CST68" s="756">
        <f t="shared" si="300"/>
        <v>0</v>
      </c>
      <c r="CSU68" s="756">
        <f t="shared" si="300"/>
        <v>0</v>
      </c>
      <c r="CSV68" s="756">
        <f t="shared" si="300"/>
        <v>0</v>
      </c>
      <c r="CSW68" s="756">
        <f t="shared" si="300"/>
        <v>0</v>
      </c>
      <c r="CSX68" s="756">
        <f t="shared" si="300"/>
        <v>0</v>
      </c>
      <c r="CSY68" s="756">
        <f t="shared" si="300"/>
        <v>0</v>
      </c>
      <c r="CSZ68" s="756">
        <f t="shared" si="300"/>
        <v>0</v>
      </c>
      <c r="CTA68" s="756">
        <f t="shared" si="300"/>
        <v>0</v>
      </c>
      <c r="CTB68" s="756">
        <f t="shared" si="300"/>
        <v>0</v>
      </c>
      <c r="CTC68" s="756">
        <f t="shared" si="300"/>
        <v>0</v>
      </c>
      <c r="CTD68" s="756">
        <f t="shared" si="300"/>
        <v>0</v>
      </c>
      <c r="CTE68" s="756">
        <f t="shared" si="300"/>
        <v>0</v>
      </c>
      <c r="CTF68" s="756">
        <f t="shared" si="300"/>
        <v>0</v>
      </c>
      <c r="CTG68" s="756">
        <f t="shared" si="300"/>
        <v>0</v>
      </c>
      <c r="CTH68" s="756">
        <f t="shared" si="300"/>
        <v>0</v>
      </c>
      <c r="CTI68" s="756">
        <f t="shared" si="300"/>
        <v>0</v>
      </c>
      <c r="CTJ68" s="756">
        <f t="shared" si="300"/>
        <v>0</v>
      </c>
      <c r="CTK68" s="756">
        <f t="shared" si="300"/>
        <v>0</v>
      </c>
      <c r="CTL68" s="756">
        <f t="shared" si="300"/>
        <v>0</v>
      </c>
      <c r="CTM68" s="756">
        <f t="shared" si="300"/>
        <v>0</v>
      </c>
      <c r="CTN68" s="756">
        <f t="shared" si="300"/>
        <v>0</v>
      </c>
      <c r="CTO68" s="756">
        <f t="shared" si="300"/>
        <v>0</v>
      </c>
      <c r="CTP68" s="756">
        <f t="shared" si="300"/>
        <v>0</v>
      </c>
      <c r="CTQ68" s="756">
        <f t="shared" si="300"/>
        <v>0</v>
      </c>
      <c r="CTR68" s="756">
        <f t="shared" si="300"/>
        <v>0</v>
      </c>
      <c r="CTS68" s="756">
        <f t="shared" si="300"/>
        <v>0</v>
      </c>
      <c r="CTT68" s="756">
        <f t="shared" si="300"/>
        <v>0</v>
      </c>
      <c r="CTU68" s="756">
        <f t="shared" si="300"/>
        <v>0</v>
      </c>
      <c r="CTV68" s="756">
        <f t="shared" si="300"/>
        <v>0</v>
      </c>
      <c r="CTW68" s="756">
        <f t="shared" si="300"/>
        <v>0</v>
      </c>
      <c r="CTX68" s="756">
        <f t="shared" si="300"/>
        <v>0</v>
      </c>
      <c r="CTY68" s="756">
        <f t="shared" si="300"/>
        <v>0</v>
      </c>
      <c r="CTZ68" s="756">
        <f t="shared" si="300"/>
        <v>0</v>
      </c>
      <c r="CUA68" s="756">
        <f t="shared" si="300"/>
        <v>0</v>
      </c>
      <c r="CUB68" s="756">
        <f t="shared" si="300"/>
        <v>0</v>
      </c>
      <c r="CUC68" s="756">
        <f t="shared" si="300"/>
        <v>0</v>
      </c>
      <c r="CUD68" s="756">
        <f t="shared" si="300"/>
        <v>0</v>
      </c>
      <c r="CUE68" s="756">
        <f t="shared" si="300"/>
        <v>0</v>
      </c>
      <c r="CUF68" s="756">
        <f t="shared" si="300"/>
        <v>0</v>
      </c>
      <c r="CUG68" s="756">
        <f t="shared" si="300"/>
        <v>0</v>
      </c>
      <c r="CUH68" s="756">
        <f t="shared" si="300"/>
        <v>0</v>
      </c>
      <c r="CUI68" s="756">
        <f t="shared" si="300"/>
        <v>0</v>
      </c>
      <c r="CUJ68" s="756">
        <f t="shared" si="300"/>
        <v>0</v>
      </c>
      <c r="CUK68" s="756">
        <f t="shared" si="300"/>
        <v>0</v>
      </c>
      <c r="CUL68" s="756">
        <f t="shared" si="300"/>
        <v>0</v>
      </c>
      <c r="CUM68" s="756">
        <f t="shared" si="300"/>
        <v>0</v>
      </c>
      <c r="CUN68" s="756">
        <f t="shared" si="300"/>
        <v>0</v>
      </c>
      <c r="CUO68" s="756">
        <f t="shared" si="300"/>
        <v>0</v>
      </c>
      <c r="CUP68" s="756">
        <f t="shared" si="300"/>
        <v>0</v>
      </c>
      <c r="CUQ68" s="756">
        <f t="shared" si="300"/>
        <v>0</v>
      </c>
      <c r="CUR68" s="756">
        <f t="shared" si="300"/>
        <v>0</v>
      </c>
      <c r="CUS68" s="756">
        <f t="shared" si="300"/>
        <v>0</v>
      </c>
      <c r="CUT68" s="756">
        <f t="shared" si="300"/>
        <v>0</v>
      </c>
      <c r="CUU68" s="756">
        <f t="shared" ref="CUU68:CXF68" si="301">(CUU59-CUU61)*$C$67</f>
        <v>0</v>
      </c>
      <c r="CUV68" s="756">
        <f t="shared" si="301"/>
        <v>0</v>
      </c>
      <c r="CUW68" s="756">
        <f t="shared" si="301"/>
        <v>0</v>
      </c>
      <c r="CUX68" s="756">
        <f t="shared" si="301"/>
        <v>0</v>
      </c>
      <c r="CUY68" s="756">
        <f t="shared" si="301"/>
        <v>0</v>
      </c>
      <c r="CUZ68" s="756">
        <f t="shared" si="301"/>
        <v>0</v>
      </c>
      <c r="CVA68" s="756">
        <f t="shared" si="301"/>
        <v>0</v>
      </c>
      <c r="CVB68" s="756">
        <f t="shared" si="301"/>
        <v>0</v>
      </c>
      <c r="CVC68" s="756">
        <f t="shared" si="301"/>
        <v>0</v>
      </c>
      <c r="CVD68" s="756">
        <f t="shared" si="301"/>
        <v>0</v>
      </c>
      <c r="CVE68" s="756">
        <f t="shared" si="301"/>
        <v>0</v>
      </c>
      <c r="CVF68" s="756">
        <f t="shared" si="301"/>
        <v>0</v>
      </c>
      <c r="CVG68" s="756">
        <f t="shared" si="301"/>
        <v>0</v>
      </c>
      <c r="CVH68" s="756">
        <f t="shared" si="301"/>
        <v>0</v>
      </c>
      <c r="CVI68" s="756">
        <f t="shared" si="301"/>
        <v>0</v>
      </c>
      <c r="CVJ68" s="756">
        <f t="shared" si="301"/>
        <v>0</v>
      </c>
      <c r="CVK68" s="756">
        <f t="shared" si="301"/>
        <v>0</v>
      </c>
      <c r="CVL68" s="756">
        <f t="shared" si="301"/>
        <v>0</v>
      </c>
      <c r="CVM68" s="756">
        <f t="shared" si="301"/>
        <v>0</v>
      </c>
      <c r="CVN68" s="756">
        <f t="shared" si="301"/>
        <v>0</v>
      </c>
      <c r="CVO68" s="756">
        <f t="shared" si="301"/>
        <v>0</v>
      </c>
      <c r="CVP68" s="756">
        <f t="shared" si="301"/>
        <v>0</v>
      </c>
      <c r="CVQ68" s="756">
        <f t="shared" si="301"/>
        <v>0</v>
      </c>
      <c r="CVR68" s="756">
        <f t="shared" si="301"/>
        <v>0</v>
      </c>
      <c r="CVS68" s="756">
        <f t="shared" si="301"/>
        <v>0</v>
      </c>
      <c r="CVT68" s="756">
        <f t="shared" si="301"/>
        <v>0</v>
      </c>
      <c r="CVU68" s="756">
        <f t="shared" si="301"/>
        <v>0</v>
      </c>
      <c r="CVV68" s="756">
        <f t="shared" si="301"/>
        <v>0</v>
      </c>
      <c r="CVW68" s="756">
        <f t="shared" si="301"/>
        <v>0</v>
      </c>
      <c r="CVX68" s="756">
        <f t="shared" si="301"/>
        <v>0</v>
      </c>
      <c r="CVY68" s="756">
        <f t="shared" si="301"/>
        <v>0</v>
      </c>
      <c r="CVZ68" s="756">
        <f t="shared" si="301"/>
        <v>0</v>
      </c>
      <c r="CWA68" s="756">
        <f t="shared" si="301"/>
        <v>0</v>
      </c>
      <c r="CWB68" s="756">
        <f t="shared" si="301"/>
        <v>0</v>
      </c>
      <c r="CWC68" s="756">
        <f t="shared" si="301"/>
        <v>0</v>
      </c>
      <c r="CWD68" s="756">
        <f t="shared" si="301"/>
        <v>0</v>
      </c>
      <c r="CWE68" s="756">
        <f t="shared" si="301"/>
        <v>0</v>
      </c>
      <c r="CWF68" s="756">
        <f t="shared" si="301"/>
        <v>0</v>
      </c>
      <c r="CWG68" s="756">
        <f t="shared" si="301"/>
        <v>0</v>
      </c>
      <c r="CWH68" s="756">
        <f t="shared" si="301"/>
        <v>0</v>
      </c>
      <c r="CWI68" s="756">
        <f t="shared" si="301"/>
        <v>0</v>
      </c>
      <c r="CWJ68" s="756">
        <f t="shared" si="301"/>
        <v>0</v>
      </c>
      <c r="CWK68" s="756">
        <f t="shared" si="301"/>
        <v>0</v>
      </c>
      <c r="CWL68" s="756">
        <f t="shared" si="301"/>
        <v>0</v>
      </c>
      <c r="CWM68" s="756">
        <f t="shared" si="301"/>
        <v>0</v>
      </c>
      <c r="CWN68" s="756">
        <f t="shared" si="301"/>
        <v>0</v>
      </c>
      <c r="CWO68" s="756">
        <f t="shared" si="301"/>
        <v>0</v>
      </c>
      <c r="CWP68" s="756">
        <f t="shared" si="301"/>
        <v>0</v>
      </c>
      <c r="CWQ68" s="756">
        <f t="shared" si="301"/>
        <v>0</v>
      </c>
      <c r="CWR68" s="756">
        <f t="shared" si="301"/>
        <v>0</v>
      </c>
      <c r="CWS68" s="756">
        <f t="shared" si="301"/>
        <v>0</v>
      </c>
      <c r="CWT68" s="756">
        <f t="shared" si="301"/>
        <v>0</v>
      </c>
      <c r="CWU68" s="756">
        <f t="shared" si="301"/>
        <v>0</v>
      </c>
      <c r="CWV68" s="756">
        <f t="shared" si="301"/>
        <v>0</v>
      </c>
      <c r="CWW68" s="756">
        <f t="shared" si="301"/>
        <v>0</v>
      </c>
      <c r="CWX68" s="756">
        <f t="shared" si="301"/>
        <v>0</v>
      </c>
      <c r="CWY68" s="756">
        <f t="shared" si="301"/>
        <v>0</v>
      </c>
      <c r="CWZ68" s="756">
        <f t="shared" si="301"/>
        <v>0</v>
      </c>
      <c r="CXA68" s="756">
        <f t="shared" si="301"/>
        <v>0</v>
      </c>
      <c r="CXB68" s="756">
        <f t="shared" si="301"/>
        <v>0</v>
      </c>
      <c r="CXC68" s="756">
        <f t="shared" si="301"/>
        <v>0</v>
      </c>
      <c r="CXD68" s="756">
        <f t="shared" si="301"/>
        <v>0</v>
      </c>
      <c r="CXE68" s="756">
        <f t="shared" si="301"/>
        <v>0</v>
      </c>
      <c r="CXF68" s="756">
        <f t="shared" si="301"/>
        <v>0</v>
      </c>
      <c r="CXG68" s="756">
        <f t="shared" ref="CXG68:CZR68" si="302">(CXG59-CXG61)*$C$67</f>
        <v>0</v>
      </c>
      <c r="CXH68" s="756">
        <f t="shared" si="302"/>
        <v>0</v>
      </c>
      <c r="CXI68" s="756">
        <f t="shared" si="302"/>
        <v>0</v>
      </c>
      <c r="CXJ68" s="756">
        <f t="shared" si="302"/>
        <v>0</v>
      </c>
      <c r="CXK68" s="756">
        <f t="shared" si="302"/>
        <v>0</v>
      </c>
      <c r="CXL68" s="756">
        <f t="shared" si="302"/>
        <v>0</v>
      </c>
      <c r="CXM68" s="756">
        <f t="shared" si="302"/>
        <v>0</v>
      </c>
      <c r="CXN68" s="756">
        <f t="shared" si="302"/>
        <v>0</v>
      </c>
      <c r="CXO68" s="756">
        <f t="shared" si="302"/>
        <v>0</v>
      </c>
      <c r="CXP68" s="756">
        <f t="shared" si="302"/>
        <v>0</v>
      </c>
      <c r="CXQ68" s="756">
        <f t="shared" si="302"/>
        <v>0</v>
      </c>
      <c r="CXR68" s="756">
        <f t="shared" si="302"/>
        <v>0</v>
      </c>
      <c r="CXS68" s="756">
        <f t="shared" si="302"/>
        <v>0</v>
      </c>
      <c r="CXT68" s="756">
        <f t="shared" si="302"/>
        <v>0</v>
      </c>
      <c r="CXU68" s="756">
        <f t="shared" si="302"/>
        <v>0</v>
      </c>
      <c r="CXV68" s="756">
        <f t="shared" si="302"/>
        <v>0</v>
      </c>
      <c r="CXW68" s="756">
        <f t="shared" si="302"/>
        <v>0</v>
      </c>
      <c r="CXX68" s="756">
        <f t="shared" si="302"/>
        <v>0</v>
      </c>
      <c r="CXY68" s="756">
        <f t="shared" si="302"/>
        <v>0</v>
      </c>
      <c r="CXZ68" s="756">
        <f t="shared" si="302"/>
        <v>0</v>
      </c>
      <c r="CYA68" s="756">
        <f t="shared" si="302"/>
        <v>0</v>
      </c>
      <c r="CYB68" s="756">
        <f t="shared" si="302"/>
        <v>0</v>
      </c>
      <c r="CYC68" s="756">
        <f t="shared" si="302"/>
        <v>0</v>
      </c>
      <c r="CYD68" s="756">
        <f t="shared" si="302"/>
        <v>0</v>
      </c>
      <c r="CYE68" s="756">
        <f t="shared" si="302"/>
        <v>0</v>
      </c>
      <c r="CYF68" s="756">
        <f t="shared" si="302"/>
        <v>0</v>
      </c>
      <c r="CYG68" s="756">
        <f t="shared" si="302"/>
        <v>0</v>
      </c>
      <c r="CYH68" s="756">
        <f t="shared" si="302"/>
        <v>0</v>
      </c>
      <c r="CYI68" s="756">
        <f t="shared" si="302"/>
        <v>0</v>
      </c>
      <c r="CYJ68" s="756">
        <f t="shared" si="302"/>
        <v>0</v>
      </c>
      <c r="CYK68" s="756">
        <f t="shared" si="302"/>
        <v>0</v>
      </c>
      <c r="CYL68" s="756">
        <f t="shared" si="302"/>
        <v>0</v>
      </c>
      <c r="CYM68" s="756">
        <f t="shared" si="302"/>
        <v>0</v>
      </c>
      <c r="CYN68" s="756">
        <f t="shared" si="302"/>
        <v>0</v>
      </c>
      <c r="CYO68" s="756">
        <f t="shared" si="302"/>
        <v>0</v>
      </c>
      <c r="CYP68" s="756">
        <f t="shared" si="302"/>
        <v>0</v>
      </c>
      <c r="CYQ68" s="756">
        <f t="shared" si="302"/>
        <v>0</v>
      </c>
      <c r="CYR68" s="756">
        <f t="shared" si="302"/>
        <v>0</v>
      </c>
      <c r="CYS68" s="756">
        <f t="shared" si="302"/>
        <v>0</v>
      </c>
      <c r="CYT68" s="756">
        <f t="shared" si="302"/>
        <v>0</v>
      </c>
      <c r="CYU68" s="756">
        <f t="shared" si="302"/>
        <v>0</v>
      </c>
      <c r="CYV68" s="756">
        <f t="shared" si="302"/>
        <v>0</v>
      </c>
      <c r="CYW68" s="756">
        <f t="shared" si="302"/>
        <v>0</v>
      </c>
      <c r="CYX68" s="756">
        <f t="shared" si="302"/>
        <v>0</v>
      </c>
      <c r="CYY68" s="756">
        <f t="shared" si="302"/>
        <v>0</v>
      </c>
      <c r="CYZ68" s="756">
        <f t="shared" si="302"/>
        <v>0</v>
      </c>
      <c r="CZA68" s="756">
        <f t="shared" si="302"/>
        <v>0</v>
      </c>
      <c r="CZB68" s="756">
        <f t="shared" si="302"/>
        <v>0</v>
      </c>
      <c r="CZC68" s="756">
        <f t="shared" si="302"/>
        <v>0</v>
      </c>
      <c r="CZD68" s="756">
        <f t="shared" si="302"/>
        <v>0</v>
      </c>
      <c r="CZE68" s="756">
        <f t="shared" si="302"/>
        <v>0</v>
      </c>
      <c r="CZF68" s="756">
        <f t="shared" si="302"/>
        <v>0</v>
      </c>
      <c r="CZG68" s="756">
        <f t="shared" si="302"/>
        <v>0</v>
      </c>
      <c r="CZH68" s="756">
        <f t="shared" si="302"/>
        <v>0</v>
      </c>
      <c r="CZI68" s="756">
        <f t="shared" si="302"/>
        <v>0</v>
      </c>
      <c r="CZJ68" s="756">
        <f t="shared" si="302"/>
        <v>0</v>
      </c>
      <c r="CZK68" s="756">
        <f t="shared" si="302"/>
        <v>0</v>
      </c>
      <c r="CZL68" s="756">
        <f t="shared" si="302"/>
        <v>0</v>
      </c>
      <c r="CZM68" s="756">
        <f t="shared" si="302"/>
        <v>0</v>
      </c>
      <c r="CZN68" s="756">
        <f t="shared" si="302"/>
        <v>0</v>
      </c>
      <c r="CZO68" s="756">
        <f t="shared" si="302"/>
        <v>0</v>
      </c>
      <c r="CZP68" s="756">
        <f t="shared" si="302"/>
        <v>0</v>
      </c>
      <c r="CZQ68" s="756">
        <f t="shared" si="302"/>
        <v>0</v>
      </c>
      <c r="CZR68" s="756">
        <f t="shared" si="302"/>
        <v>0</v>
      </c>
      <c r="CZS68" s="756">
        <f t="shared" ref="CZS68:DCD68" si="303">(CZS59-CZS61)*$C$67</f>
        <v>0</v>
      </c>
      <c r="CZT68" s="756">
        <f t="shared" si="303"/>
        <v>0</v>
      </c>
      <c r="CZU68" s="756">
        <f t="shared" si="303"/>
        <v>0</v>
      </c>
      <c r="CZV68" s="756">
        <f t="shared" si="303"/>
        <v>0</v>
      </c>
      <c r="CZW68" s="756">
        <f t="shared" si="303"/>
        <v>0</v>
      </c>
      <c r="CZX68" s="756">
        <f t="shared" si="303"/>
        <v>0</v>
      </c>
      <c r="CZY68" s="756">
        <f t="shared" si="303"/>
        <v>0</v>
      </c>
      <c r="CZZ68" s="756">
        <f t="shared" si="303"/>
        <v>0</v>
      </c>
      <c r="DAA68" s="756">
        <f t="shared" si="303"/>
        <v>0</v>
      </c>
      <c r="DAB68" s="756">
        <f t="shared" si="303"/>
        <v>0</v>
      </c>
      <c r="DAC68" s="756">
        <f t="shared" si="303"/>
        <v>0</v>
      </c>
      <c r="DAD68" s="756">
        <f t="shared" si="303"/>
        <v>0</v>
      </c>
      <c r="DAE68" s="756">
        <f t="shared" si="303"/>
        <v>0</v>
      </c>
      <c r="DAF68" s="756">
        <f t="shared" si="303"/>
        <v>0</v>
      </c>
      <c r="DAG68" s="756">
        <f t="shared" si="303"/>
        <v>0</v>
      </c>
      <c r="DAH68" s="756">
        <f t="shared" si="303"/>
        <v>0</v>
      </c>
      <c r="DAI68" s="756">
        <f t="shared" si="303"/>
        <v>0</v>
      </c>
      <c r="DAJ68" s="756">
        <f t="shared" si="303"/>
        <v>0</v>
      </c>
      <c r="DAK68" s="756">
        <f t="shared" si="303"/>
        <v>0</v>
      </c>
      <c r="DAL68" s="756">
        <f t="shared" si="303"/>
        <v>0</v>
      </c>
      <c r="DAM68" s="756">
        <f t="shared" si="303"/>
        <v>0</v>
      </c>
      <c r="DAN68" s="756">
        <f t="shared" si="303"/>
        <v>0</v>
      </c>
      <c r="DAO68" s="756">
        <f t="shared" si="303"/>
        <v>0</v>
      </c>
      <c r="DAP68" s="756">
        <f t="shared" si="303"/>
        <v>0</v>
      </c>
      <c r="DAQ68" s="756">
        <f t="shared" si="303"/>
        <v>0</v>
      </c>
      <c r="DAR68" s="756">
        <f t="shared" si="303"/>
        <v>0</v>
      </c>
      <c r="DAS68" s="756">
        <f t="shared" si="303"/>
        <v>0</v>
      </c>
      <c r="DAT68" s="756">
        <f t="shared" si="303"/>
        <v>0</v>
      </c>
      <c r="DAU68" s="756">
        <f t="shared" si="303"/>
        <v>0</v>
      </c>
      <c r="DAV68" s="756">
        <f t="shared" si="303"/>
        <v>0</v>
      </c>
      <c r="DAW68" s="756">
        <f t="shared" si="303"/>
        <v>0</v>
      </c>
      <c r="DAX68" s="756">
        <f t="shared" si="303"/>
        <v>0</v>
      </c>
      <c r="DAY68" s="756">
        <f t="shared" si="303"/>
        <v>0</v>
      </c>
      <c r="DAZ68" s="756">
        <f t="shared" si="303"/>
        <v>0</v>
      </c>
      <c r="DBA68" s="756">
        <f t="shared" si="303"/>
        <v>0</v>
      </c>
      <c r="DBB68" s="756">
        <f t="shared" si="303"/>
        <v>0</v>
      </c>
      <c r="DBC68" s="756">
        <f t="shared" si="303"/>
        <v>0</v>
      </c>
      <c r="DBD68" s="756">
        <f t="shared" si="303"/>
        <v>0</v>
      </c>
      <c r="DBE68" s="756">
        <f t="shared" si="303"/>
        <v>0</v>
      </c>
      <c r="DBF68" s="756">
        <f t="shared" si="303"/>
        <v>0</v>
      </c>
      <c r="DBG68" s="756">
        <f t="shared" si="303"/>
        <v>0</v>
      </c>
      <c r="DBH68" s="756">
        <f t="shared" si="303"/>
        <v>0</v>
      </c>
      <c r="DBI68" s="756">
        <f t="shared" si="303"/>
        <v>0</v>
      </c>
      <c r="DBJ68" s="756">
        <f t="shared" si="303"/>
        <v>0</v>
      </c>
      <c r="DBK68" s="756">
        <f t="shared" si="303"/>
        <v>0</v>
      </c>
      <c r="DBL68" s="756">
        <f t="shared" si="303"/>
        <v>0</v>
      </c>
      <c r="DBM68" s="756">
        <f t="shared" si="303"/>
        <v>0</v>
      </c>
      <c r="DBN68" s="756">
        <f t="shared" si="303"/>
        <v>0</v>
      </c>
      <c r="DBO68" s="756">
        <f t="shared" si="303"/>
        <v>0</v>
      </c>
      <c r="DBP68" s="756">
        <f t="shared" si="303"/>
        <v>0</v>
      </c>
      <c r="DBQ68" s="756">
        <f t="shared" si="303"/>
        <v>0</v>
      </c>
      <c r="DBR68" s="756">
        <f t="shared" si="303"/>
        <v>0</v>
      </c>
      <c r="DBS68" s="756">
        <f t="shared" si="303"/>
        <v>0</v>
      </c>
      <c r="DBT68" s="756">
        <f t="shared" si="303"/>
        <v>0</v>
      </c>
      <c r="DBU68" s="756">
        <f t="shared" si="303"/>
        <v>0</v>
      </c>
      <c r="DBV68" s="756">
        <f t="shared" si="303"/>
        <v>0</v>
      </c>
      <c r="DBW68" s="756">
        <f t="shared" si="303"/>
        <v>0</v>
      </c>
      <c r="DBX68" s="756">
        <f t="shared" si="303"/>
        <v>0</v>
      </c>
      <c r="DBY68" s="756">
        <f t="shared" si="303"/>
        <v>0</v>
      </c>
      <c r="DBZ68" s="756">
        <f t="shared" si="303"/>
        <v>0</v>
      </c>
      <c r="DCA68" s="756">
        <f t="shared" si="303"/>
        <v>0</v>
      </c>
      <c r="DCB68" s="756">
        <f t="shared" si="303"/>
        <v>0</v>
      </c>
      <c r="DCC68" s="756">
        <f t="shared" si="303"/>
        <v>0</v>
      </c>
      <c r="DCD68" s="756">
        <f t="shared" si="303"/>
        <v>0</v>
      </c>
      <c r="DCE68" s="756">
        <f t="shared" ref="DCE68:DEP68" si="304">(DCE59-DCE61)*$C$67</f>
        <v>0</v>
      </c>
      <c r="DCF68" s="756">
        <f t="shared" si="304"/>
        <v>0</v>
      </c>
      <c r="DCG68" s="756">
        <f t="shared" si="304"/>
        <v>0</v>
      </c>
      <c r="DCH68" s="756">
        <f t="shared" si="304"/>
        <v>0</v>
      </c>
      <c r="DCI68" s="756">
        <f t="shared" si="304"/>
        <v>0</v>
      </c>
      <c r="DCJ68" s="756">
        <f t="shared" si="304"/>
        <v>0</v>
      </c>
      <c r="DCK68" s="756">
        <f t="shared" si="304"/>
        <v>0</v>
      </c>
      <c r="DCL68" s="756">
        <f t="shared" si="304"/>
        <v>0</v>
      </c>
      <c r="DCM68" s="756">
        <f t="shared" si="304"/>
        <v>0</v>
      </c>
      <c r="DCN68" s="756">
        <f t="shared" si="304"/>
        <v>0</v>
      </c>
      <c r="DCO68" s="756">
        <f t="shared" si="304"/>
        <v>0</v>
      </c>
      <c r="DCP68" s="756">
        <f t="shared" si="304"/>
        <v>0</v>
      </c>
      <c r="DCQ68" s="756">
        <f t="shared" si="304"/>
        <v>0</v>
      </c>
      <c r="DCR68" s="756">
        <f t="shared" si="304"/>
        <v>0</v>
      </c>
      <c r="DCS68" s="756">
        <f t="shared" si="304"/>
        <v>0</v>
      </c>
      <c r="DCT68" s="756">
        <f t="shared" si="304"/>
        <v>0</v>
      </c>
      <c r="DCU68" s="756">
        <f t="shared" si="304"/>
        <v>0</v>
      </c>
      <c r="DCV68" s="756">
        <f t="shared" si="304"/>
        <v>0</v>
      </c>
      <c r="DCW68" s="756">
        <f t="shared" si="304"/>
        <v>0</v>
      </c>
      <c r="DCX68" s="756">
        <f t="shared" si="304"/>
        <v>0</v>
      </c>
      <c r="DCY68" s="756">
        <f t="shared" si="304"/>
        <v>0</v>
      </c>
      <c r="DCZ68" s="756">
        <f t="shared" si="304"/>
        <v>0</v>
      </c>
      <c r="DDA68" s="756">
        <f t="shared" si="304"/>
        <v>0</v>
      </c>
      <c r="DDB68" s="756">
        <f t="shared" si="304"/>
        <v>0</v>
      </c>
      <c r="DDC68" s="756">
        <f t="shared" si="304"/>
        <v>0</v>
      </c>
      <c r="DDD68" s="756">
        <f t="shared" si="304"/>
        <v>0</v>
      </c>
      <c r="DDE68" s="756">
        <f t="shared" si="304"/>
        <v>0</v>
      </c>
      <c r="DDF68" s="756">
        <f t="shared" si="304"/>
        <v>0</v>
      </c>
      <c r="DDG68" s="756">
        <f t="shared" si="304"/>
        <v>0</v>
      </c>
      <c r="DDH68" s="756">
        <f t="shared" si="304"/>
        <v>0</v>
      </c>
      <c r="DDI68" s="756">
        <f t="shared" si="304"/>
        <v>0</v>
      </c>
      <c r="DDJ68" s="756">
        <f t="shared" si="304"/>
        <v>0</v>
      </c>
      <c r="DDK68" s="756">
        <f t="shared" si="304"/>
        <v>0</v>
      </c>
      <c r="DDL68" s="756">
        <f t="shared" si="304"/>
        <v>0</v>
      </c>
      <c r="DDM68" s="756">
        <f t="shared" si="304"/>
        <v>0</v>
      </c>
      <c r="DDN68" s="756">
        <f t="shared" si="304"/>
        <v>0</v>
      </c>
      <c r="DDO68" s="756">
        <f t="shared" si="304"/>
        <v>0</v>
      </c>
      <c r="DDP68" s="756">
        <f t="shared" si="304"/>
        <v>0</v>
      </c>
      <c r="DDQ68" s="756">
        <f t="shared" si="304"/>
        <v>0</v>
      </c>
      <c r="DDR68" s="756">
        <f t="shared" si="304"/>
        <v>0</v>
      </c>
      <c r="DDS68" s="756">
        <f t="shared" si="304"/>
        <v>0</v>
      </c>
      <c r="DDT68" s="756">
        <f t="shared" si="304"/>
        <v>0</v>
      </c>
      <c r="DDU68" s="756">
        <f t="shared" si="304"/>
        <v>0</v>
      </c>
      <c r="DDV68" s="756">
        <f t="shared" si="304"/>
        <v>0</v>
      </c>
      <c r="DDW68" s="756">
        <f t="shared" si="304"/>
        <v>0</v>
      </c>
      <c r="DDX68" s="756">
        <f t="shared" si="304"/>
        <v>0</v>
      </c>
      <c r="DDY68" s="756">
        <f t="shared" si="304"/>
        <v>0</v>
      </c>
      <c r="DDZ68" s="756">
        <f t="shared" si="304"/>
        <v>0</v>
      </c>
      <c r="DEA68" s="756">
        <f t="shared" si="304"/>
        <v>0</v>
      </c>
      <c r="DEB68" s="756">
        <f t="shared" si="304"/>
        <v>0</v>
      </c>
      <c r="DEC68" s="756">
        <f t="shared" si="304"/>
        <v>0</v>
      </c>
      <c r="DED68" s="756">
        <f t="shared" si="304"/>
        <v>0</v>
      </c>
      <c r="DEE68" s="756">
        <f t="shared" si="304"/>
        <v>0</v>
      </c>
      <c r="DEF68" s="756">
        <f t="shared" si="304"/>
        <v>0</v>
      </c>
      <c r="DEG68" s="756">
        <f t="shared" si="304"/>
        <v>0</v>
      </c>
      <c r="DEH68" s="756">
        <f t="shared" si="304"/>
        <v>0</v>
      </c>
      <c r="DEI68" s="756">
        <f t="shared" si="304"/>
        <v>0</v>
      </c>
      <c r="DEJ68" s="756">
        <f t="shared" si="304"/>
        <v>0</v>
      </c>
      <c r="DEK68" s="756">
        <f t="shared" si="304"/>
        <v>0</v>
      </c>
      <c r="DEL68" s="756">
        <f t="shared" si="304"/>
        <v>0</v>
      </c>
      <c r="DEM68" s="756">
        <f t="shared" si="304"/>
        <v>0</v>
      </c>
      <c r="DEN68" s="756">
        <f t="shared" si="304"/>
        <v>0</v>
      </c>
      <c r="DEO68" s="756">
        <f t="shared" si="304"/>
        <v>0</v>
      </c>
      <c r="DEP68" s="756">
        <f t="shared" si="304"/>
        <v>0</v>
      </c>
      <c r="DEQ68" s="756">
        <f t="shared" ref="DEQ68:DHB68" si="305">(DEQ59-DEQ61)*$C$67</f>
        <v>0</v>
      </c>
      <c r="DER68" s="756">
        <f t="shared" si="305"/>
        <v>0</v>
      </c>
      <c r="DES68" s="756">
        <f t="shared" si="305"/>
        <v>0</v>
      </c>
      <c r="DET68" s="756">
        <f t="shared" si="305"/>
        <v>0</v>
      </c>
      <c r="DEU68" s="756">
        <f t="shared" si="305"/>
        <v>0</v>
      </c>
      <c r="DEV68" s="756">
        <f t="shared" si="305"/>
        <v>0</v>
      </c>
      <c r="DEW68" s="756">
        <f t="shared" si="305"/>
        <v>0</v>
      </c>
      <c r="DEX68" s="756">
        <f t="shared" si="305"/>
        <v>0</v>
      </c>
      <c r="DEY68" s="756">
        <f t="shared" si="305"/>
        <v>0</v>
      </c>
      <c r="DEZ68" s="756">
        <f t="shared" si="305"/>
        <v>0</v>
      </c>
      <c r="DFA68" s="756">
        <f t="shared" si="305"/>
        <v>0</v>
      </c>
      <c r="DFB68" s="756">
        <f t="shared" si="305"/>
        <v>0</v>
      </c>
      <c r="DFC68" s="756">
        <f t="shared" si="305"/>
        <v>0</v>
      </c>
      <c r="DFD68" s="756">
        <f t="shared" si="305"/>
        <v>0</v>
      </c>
      <c r="DFE68" s="756">
        <f t="shared" si="305"/>
        <v>0</v>
      </c>
      <c r="DFF68" s="756">
        <f t="shared" si="305"/>
        <v>0</v>
      </c>
      <c r="DFG68" s="756">
        <f t="shared" si="305"/>
        <v>0</v>
      </c>
      <c r="DFH68" s="756">
        <f t="shared" si="305"/>
        <v>0</v>
      </c>
      <c r="DFI68" s="756">
        <f t="shared" si="305"/>
        <v>0</v>
      </c>
      <c r="DFJ68" s="756">
        <f t="shared" si="305"/>
        <v>0</v>
      </c>
      <c r="DFK68" s="756">
        <f t="shared" si="305"/>
        <v>0</v>
      </c>
      <c r="DFL68" s="756">
        <f t="shared" si="305"/>
        <v>0</v>
      </c>
      <c r="DFM68" s="756">
        <f t="shared" si="305"/>
        <v>0</v>
      </c>
      <c r="DFN68" s="756">
        <f t="shared" si="305"/>
        <v>0</v>
      </c>
      <c r="DFO68" s="756">
        <f t="shared" si="305"/>
        <v>0</v>
      </c>
      <c r="DFP68" s="756">
        <f t="shared" si="305"/>
        <v>0</v>
      </c>
      <c r="DFQ68" s="756">
        <f t="shared" si="305"/>
        <v>0</v>
      </c>
      <c r="DFR68" s="756">
        <f t="shared" si="305"/>
        <v>0</v>
      </c>
      <c r="DFS68" s="756">
        <f t="shared" si="305"/>
        <v>0</v>
      </c>
      <c r="DFT68" s="756">
        <f t="shared" si="305"/>
        <v>0</v>
      </c>
      <c r="DFU68" s="756">
        <f t="shared" si="305"/>
        <v>0</v>
      </c>
      <c r="DFV68" s="756">
        <f t="shared" si="305"/>
        <v>0</v>
      </c>
      <c r="DFW68" s="756">
        <f t="shared" si="305"/>
        <v>0</v>
      </c>
      <c r="DFX68" s="756">
        <f t="shared" si="305"/>
        <v>0</v>
      </c>
      <c r="DFY68" s="756">
        <f t="shared" si="305"/>
        <v>0</v>
      </c>
      <c r="DFZ68" s="756">
        <f t="shared" si="305"/>
        <v>0</v>
      </c>
      <c r="DGA68" s="756">
        <f t="shared" si="305"/>
        <v>0</v>
      </c>
      <c r="DGB68" s="756">
        <f t="shared" si="305"/>
        <v>0</v>
      </c>
      <c r="DGC68" s="756">
        <f t="shared" si="305"/>
        <v>0</v>
      </c>
      <c r="DGD68" s="756">
        <f t="shared" si="305"/>
        <v>0</v>
      </c>
      <c r="DGE68" s="756">
        <f t="shared" si="305"/>
        <v>0</v>
      </c>
      <c r="DGF68" s="756">
        <f t="shared" si="305"/>
        <v>0</v>
      </c>
      <c r="DGG68" s="756">
        <f t="shared" si="305"/>
        <v>0</v>
      </c>
      <c r="DGH68" s="756">
        <f t="shared" si="305"/>
        <v>0</v>
      </c>
      <c r="DGI68" s="756">
        <f t="shared" si="305"/>
        <v>0</v>
      </c>
      <c r="DGJ68" s="756">
        <f t="shared" si="305"/>
        <v>0</v>
      </c>
      <c r="DGK68" s="756">
        <f t="shared" si="305"/>
        <v>0</v>
      </c>
      <c r="DGL68" s="756">
        <f t="shared" si="305"/>
        <v>0</v>
      </c>
      <c r="DGM68" s="756">
        <f t="shared" si="305"/>
        <v>0</v>
      </c>
      <c r="DGN68" s="756">
        <f t="shared" si="305"/>
        <v>0</v>
      </c>
      <c r="DGO68" s="756">
        <f t="shared" si="305"/>
        <v>0</v>
      </c>
      <c r="DGP68" s="756">
        <f t="shared" si="305"/>
        <v>0</v>
      </c>
      <c r="DGQ68" s="756">
        <f t="shared" si="305"/>
        <v>0</v>
      </c>
      <c r="DGR68" s="756">
        <f t="shared" si="305"/>
        <v>0</v>
      </c>
      <c r="DGS68" s="756">
        <f t="shared" si="305"/>
        <v>0</v>
      </c>
      <c r="DGT68" s="756">
        <f t="shared" si="305"/>
        <v>0</v>
      </c>
      <c r="DGU68" s="756">
        <f t="shared" si="305"/>
        <v>0</v>
      </c>
      <c r="DGV68" s="756">
        <f t="shared" si="305"/>
        <v>0</v>
      </c>
      <c r="DGW68" s="756">
        <f t="shared" si="305"/>
        <v>0</v>
      </c>
      <c r="DGX68" s="756">
        <f t="shared" si="305"/>
        <v>0</v>
      </c>
      <c r="DGY68" s="756">
        <f t="shared" si="305"/>
        <v>0</v>
      </c>
      <c r="DGZ68" s="756">
        <f t="shared" si="305"/>
        <v>0</v>
      </c>
      <c r="DHA68" s="756">
        <f t="shared" si="305"/>
        <v>0</v>
      </c>
      <c r="DHB68" s="756">
        <f t="shared" si="305"/>
        <v>0</v>
      </c>
      <c r="DHC68" s="756">
        <f t="shared" ref="DHC68:DJN68" si="306">(DHC59-DHC61)*$C$67</f>
        <v>0</v>
      </c>
      <c r="DHD68" s="756">
        <f t="shared" si="306"/>
        <v>0</v>
      </c>
      <c r="DHE68" s="756">
        <f t="shared" si="306"/>
        <v>0</v>
      </c>
      <c r="DHF68" s="756">
        <f t="shared" si="306"/>
        <v>0</v>
      </c>
      <c r="DHG68" s="756">
        <f t="shared" si="306"/>
        <v>0</v>
      </c>
      <c r="DHH68" s="756">
        <f t="shared" si="306"/>
        <v>0</v>
      </c>
      <c r="DHI68" s="756">
        <f t="shared" si="306"/>
        <v>0</v>
      </c>
      <c r="DHJ68" s="756">
        <f t="shared" si="306"/>
        <v>0</v>
      </c>
      <c r="DHK68" s="756">
        <f t="shared" si="306"/>
        <v>0</v>
      </c>
      <c r="DHL68" s="756">
        <f t="shared" si="306"/>
        <v>0</v>
      </c>
      <c r="DHM68" s="756">
        <f t="shared" si="306"/>
        <v>0</v>
      </c>
      <c r="DHN68" s="756">
        <f t="shared" si="306"/>
        <v>0</v>
      </c>
      <c r="DHO68" s="756">
        <f t="shared" si="306"/>
        <v>0</v>
      </c>
      <c r="DHP68" s="756">
        <f t="shared" si="306"/>
        <v>0</v>
      </c>
      <c r="DHQ68" s="756">
        <f t="shared" si="306"/>
        <v>0</v>
      </c>
      <c r="DHR68" s="756">
        <f t="shared" si="306"/>
        <v>0</v>
      </c>
      <c r="DHS68" s="756">
        <f t="shared" si="306"/>
        <v>0</v>
      </c>
      <c r="DHT68" s="756">
        <f t="shared" si="306"/>
        <v>0</v>
      </c>
      <c r="DHU68" s="756">
        <f t="shared" si="306"/>
        <v>0</v>
      </c>
      <c r="DHV68" s="756">
        <f t="shared" si="306"/>
        <v>0</v>
      </c>
      <c r="DHW68" s="756">
        <f t="shared" si="306"/>
        <v>0</v>
      </c>
      <c r="DHX68" s="756">
        <f t="shared" si="306"/>
        <v>0</v>
      </c>
      <c r="DHY68" s="756">
        <f t="shared" si="306"/>
        <v>0</v>
      </c>
      <c r="DHZ68" s="756">
        <f t="shared" si="306"/>
        <v>0</v>
      </c>
      <c r="DIA68" s="756">
        <f t="shared" si="306"/>
        <v>0</v>
      </c>
      <c r="DIB68" s="756">
        <f t="shared" si="306"/>
        <v>0</v>
      </c>
      <c r="DIC68" s="756">
        <f t="shared" si="306"/>
        <v>0</v>
      </c>
      <c r="DID68" s="756">
        <f t="shared" si="306"/>
        <v>0</v>
      </c>
      <c r="DIE68" s="756">
        <f t="shared" si="306"/>
        <v>0</v>
      </c>
      <c r="DIF68" s="756">
        <f t="shared" si="306"/>
        <v>0</v>
      </c>
      <c r="DIG68" s="756">
        <f t="shared" si="306"/>
        <v>0</v>
      </c>
      <c r="DIH68" s="756">
        <f t="shared" si="306"/>
        <v>0</v>
      </c>
      <c r="DII68" s="756">
        <f t="shared" si="306"/>
        <v>0</v>
      </c>
      <c r="DIJ68" s="756">
        <f t="shared" si="306"/>
        <v>0</v>
      </c>
      <c r="DIK68" s="756">
        <f t="shared" si="306"/>
        <v>0</v>
      </c>
      <c r="DIL68" s="756">
        <f t="shared" si="306"/>
        <v>0</v>
      </c>
      <c r="DIM68" s="756">
        <f t="shared" si="306"/>
        <v>0</v>
      </c>
      <c r="DIN68" s="756">
        <f t="shared" si="306"/>
        <v>0</v>
      </c>
      <c r="DIO68" s="756">
        <f t="shared" si="306"/>
        <v>0</v>
      </c>
      <c r="DIP68" s="756">
        <f t="shared" si="306"/>
        <v>0</v>
      </c>
      <c r="DIQ68" s="756">
        <f t="shared" si="306"/>
        <v>0</v>
      </c>
      <c r="DIR68" s="756">
        <f t="shared" si="306"/>
        <v>0</v>
      </c>
      <c r="DIS68" s="756">
        <f t="shared" si="306"/>
        <v>0</v>
      </c>
      <c r="DIT68" s="756">
        <f t="shared" si="306"/>
        <v>0</v>
      </c>
      <c r="DIU68" s="756">
        <f t="shared" si="306"/>
        <v>0</v>
      </c>
      <c r="DIV68" s="756">
        <f t="shared" si="306"/>
        <v>0</v>
      </c>
      <c r="DIW68" s="756">
        <f t="shared" si="306"/>
        <v>0</v>
      </c>
      <c r="DIX68" s="756">
        <f t="shared" si="306"/>
        <v>0</v>
      </c>
      <c r="DIY68" s="756">
        <f t="shared" si="306"/>
        <v>0</v>
      </c>
      <c r="DIZ68" s="756">
        <f t="shared" si="306"/>
        <v>0</v>
      </c>
      <c r="DJA68" s="756">
        <f t="shared" si="306"/>
        <v>0</v>
      </c>
      <c r="DJB68" s="756">
        <f t="shared" si="306"/>
        <v>0</v>
      </c>
      <c r="DJC68" s="756">
        <f t="shared" si="306"/>
        <v>0</v>
      </c>
      <c r="DJD68" s="756">
        <f t="shared" si="306"/>
        <v>0</v>
      </c>
      <c r="DJE68" s="756">
        <f t="shared" si="306"/>
        <v>0</v>
      </c>
      <c r="DJF68" s="756">
        <f t="shared" si="306"/>
        <v>0</v>
      </c>
      <c r="DJG68" s="756">
        <f t="shared" si="306"/>
        <v>0</v>
      </c>
      <c r="DJH68" s="756">
        <f t="shared" si="306"/>
        <v>0</v>
      </c>
      <c r="DJI68" s="756">
        <f t="shared" si="306"/>
        <v>0</v>
      </c>
      <c r="DJJ68" s="756">
        <f t="shared" si="306"/>
        <v>0</v>
      </c>
      <c r="DJK68" s="756">
        <f t="shared" si="306"/>
        <v>0</v>
      </c>
      <c r="DJL68" s="756">
        <f t="shared" si="306"/>
        <v>0</v>
      </c>
      <c r="DJM68" s="756">
        <f t="shared" si="306"/>
        <v>0</v>
      </c>
      <c r="DJN68" s="756">
        <f t="shared" si="306"/>
        <v>0</v>
      </c>
      <c r="DJO68" s="756">
        <f t="shared" ref="DJO68:DLZ68" si="307">(DJO59-DJO61)*$C$67</f>
        <v>0</v>
      </c>
      <c r="DJP68" s="756">
        <f t="shared" si="307"/>
        <v>0</v>
      </c>
      <c r="DJQ68" s="756">
        <f t="shared" si="307"/>
        <v>0</v>
      </c>
      <c r="DJR68" s="756">
        <f t="shared" si="307"/>
        <v>0</v>
      </c>
      <c r="DJS68" s="756">
        <f t="shared" si="307"/>
        <v>0</v>
      </c>
      <c r="DJT68" s="756">
        <f t="shared" si="307"/>
        <v>0</v>
      </c>
      <c r="DJU68" s="756">
        <f t="shared" si="307"/>
        <v>0</v>
      </c>
      <c r="DJV68" s="756">
        <f t="shared" si="307"/>
        <v>0</v>
      </c>
      <c r="DJW68" s="756">
        <f t="shared" si="307"/>
        <v>0</v>
      </c>
      <c r="DJX68" s="756">
        <f t="shared" si="307"/>
        <v>0</v>
      </c>
      <c r="DJY68" s="756">
        <f t="shared" si="307"/>
        <v>0</v>
      </c>
      <c r="DJZ68" s="756">
        <f t="shared" si="307"/>
        <v>0</v>
      </c>
      <c r="DKA68" s="756">
        <f t="shared" si="307"/>
        <v>0</v>
      </c>
      <c r="DKB68" s="756">
        <f t="shared" si="307"/>
        <v>0</v>
      </c>
      <c r="DKC68" s="756">
        <f t="shared" si="307"/>
        <v>0</v>
      </c>
      <c r="DKD68" s="756">
        <f t="shared" si="307"/>
        <v>0</v>
      </c>
      <c r="DKE68" s="756">
        <f t="shared" si="307"/>
        <v>0</v>
      </c>
      <c r="DKF68" s="756">
        <f t="shared" si="307"/>
        <v>0</v>
      </c>
      <c r="DKG68" s="756">
        <f t="shared" si="307"/>
        <v>0</v>
      </c>
      <c r="DKH68" s="756">
        <f t="shared" si="307"/>
        <v>0</v>
      </c>
      <c r="DKI68" s="756">
        <f t="shared" si="307"/>
        <v>0</v>
      </c>
      <c r="DKJ68" s="756">
        <f t="shared" si="307"/>
        <v>0</v>
      </c>
      <c r="DKK68" s="756">
        <f t="shared" si="307"/>
        <v>0</v>
      </c>
      <c r="DKL68" s="756">
        <f t="shared" si="307"/>
        <v>0</v>
      </c>
      <c r="DKM68" s="756">
        <f t="shared" si="307"/>
        <v>0</v>
      </c>
      <c r="DKN68" s="756">
        <f t="shared" si="307"/>
        <v>0</v>
      </c>
      <c r="DKO68" s="756">
        <f t="shared" si="307"/>
        <v>0</v>
      </c>
      <c r="DKP68" s="756">
        <f t="shared" si="307"/>
        <v>0</v>
      </c>
      <c r="DKQ68" s="756">
        <f t="shared" si="307"/>
        <v>0</v>
      </c>
      <c r="DKR68" s="756">
        <f t="shared" si="307"/>
        <v>0</v>
      </c>
      <c r="DKS68" s="756">
        <f t="shared" si="307"/>
        <v>0</v>
      </c>
      <c r="DKT68" s="756">
        <f t="shared" si="307"/>
        <v>0</v>
      </c>
      <c r="DKU68" s="756">
        <f t="shared" si="307"/>
        <v>0</v>
      </c>
      <c r="DKV68" s="756">
        <f t="shared" si="307"/>
        <v>0</v>
      </c>
      <c r="DKW68" s="756">
        <f t="shared" si="307"/>
        <v>0</v>
      </c>
      <c r="DKX68" s="756">
        <f t="shared" si="307"/>
        <v>0</v>
      </c>
      <c r="DKY68" s="756">
        <f t="shared" si="307"/>
        <v>0</v>
      </c>
      <c r="DKZ68" s="756">
        <f t="shared" si="307"/>
        <v>0</v>
      </c>
      <c r="DLA68" s="756">
        <f t="shared" si="307"/>
        <v>0</v>
      </c>
      <c r="DLB68" s="756">
        <f t="shared" si="307"/>
        <v>0</v>
      </c>
      <c r="DLC68" s="756">
        <f t="shared" si="307"/>
        <v>0</v>
      </c>
      <c r="DLD68" s="756">
        <f t="shared" si="307"/>
        <v>0</v>
      </c>
      <c r="DLE68" s="756">
        <f t="shared" si="307"/>
        <v>0</v>
      </c>
      <c r="DLF68" s="756">
        <f t="shared" si="307"/>
        <v>0</v>
      </c>
      <c r="DLG68" s="756">
        <f t="shared" si="307"/>
        <v>0</v>
      </c>
      <c r="DLH68" s="756">
        <f t="shared" si="307"/>
        <v>0</v>
      </c>
      <c r="DLI68" s="756">
        <f t="shared" si="307"/>
        <v>0</v>
      </c>
      <c r="DLJ68" s="756">
        <f t="shared" si="307"/>
        <v>0</v>
      </c>
      <c r="DLK68" s="756">
        <f t="shared" si="307"/>
        <v>0</v>
      </c>
      <c r="DLL68" s="756">
        <f t="shared" si="307"/>
        <v>0</v>
      </c>
      <c r="DLM68" s="756">
        <f t="shared" si="307"/>
        <v>0</v>
      </c>
      <c r="DLN68" s="756">
        <f t="shared" si="307"/>
        <v>0</v>
      </c>
      <c r="DLO68" s="756">
        <f t="shared" si="307"/>
        <v>0</v>
      </c>
      <c r="DLP68" s="756">
        <f t="shared" si="307"/>
        <v>0</v>
      </c>
      <c r="DLQ68" s="756">
        <f t="shared" si="307"/>
        <v>0</v>
      </c>
      <c r="DLR68" s="756">
        <f t="shared" si="307"/>
        <v>0</v>
      </c>
      <c r="DLS68" s="756">
        <f t="shared" si="307"/>
        <v>0</v>
      </c>
      <c r="DLT68" s="756">
        <f t="shared" si="307"/>
        <v>0</v>
      </c>
      <c r="DLU68" s="756">
        <f t="shared" si="307"/>
        <v>0</v>
      </c>
      <c r="DLV68" s="756">
        <f t="shared" si="307"/>
        <v>0</v>
      </c>
      <c r="DLW68" s="756">
        <f t="shared" si="307"/>
        <v>0</v>
      </c>
      <c r="DLX68" s="756">
        <f t="shared" si="307"/>
        <v>0</v>
      </c>
      <c r="DLY68" s="756">
        <f t="shared" si="307"/>
        <v>0</v>
      </c>
      <c r="DLZ68" s="756">
        <f t="shared" si="307"/>
        <v>0</v>
      </c>
      <c r="DMA68" s="756">
        <f t="shared" ref="DMA68:DOL68" si="308">(DMA59-DMA61)*$C$67</f>
        <v>0</v>
      </c>
      <c r="DMB68" s="756">
        <f t="shared" si="308"/>
        <v>0</v>
      </c>
      <c r="DMC68" s="756">
        <f t="shared" si="308"/>
        <v>0</v>
      </c>
      <c r="DMD68" s="756">
        <f t="shared" si="308"/>
        <v>0</v>
      </c>
      <c r="DME68" s="756">
        <f t="shared" si="308"/>
        <v>0</v>
      </c>
      <c r="DMF68" s="756">
        <f t="shared" si="308"/>
        <v>0</v>
      </c>
      <c r="DMG68" s="756">
        <f t="shared" si="308"/>
        <v>0</v>
      </c>
      <c r="DMH68" s="756">
        <f t="shared" si="308"/>
        <v>0</v>
      </c>
      <c r="DMI68" s="756">
        <f t="shared" si="308"/>
        <v>0</v>
      </c>
      <c r="DMJ68" s="756">
        <f t="shared" si="308"/>
        <v>0</v>
      </c>
      <c r="DMK68" s="756">
        <f t="shared" si="308"/>
        <v>0</v>
      </c>
      <c r="DML68" s="756">
        <f t="shared" si="308"/>
        <v>0</v>
      </c>
      <c r="DMM68" s="756">
        <f t="shared" si="308"/>
        <v>0</v>
      </c>
      <c r="DMN68" s="756">
        <f t="shared" si="308"/>
        <v>0</v>
      </c>
      <c r="DMO68" s="756">
        <f t="shared" si="308"/>
        <v>0</v>
      </c>
      <c r="DMP68" s="756">
        <f t="shared" si="308"/>
        <v>0</v>
      </c>
      <c r="DMQ68" s="756">
        <f t="shared" si="308"/>
        <v>0</v>
      </c>
      <c r="DMR68" s="756">
        <f t="shared" si="308"/>
        <v>0</v>
      </c>
      <c r="DMS68" s="756">
        <f t="shared" si="308"/>
        <v>0</v>
      </c>
      <c r="DMT68" s="756">
        <f t="shared" si="308"/>
        <v>0</v>
      </c>
      <c r="DMU68" s="756">
        <f t="shared" si="308"/>
        <v>0</v>
      </c>
      <c r="DMV68" s="756">
        <f t="shared" si="308"/>
        <v>0</v>
      </c>
      <c r="DMW68" s="756">
        <f t="shared" si="308"/>
        <v>0</v>
      </c>
      <c r="DMX68" s="756">
        <f t="shared" si="308"/>
        <v>0</v>
      </c>
      <c r="DMY68" s="756">
        <f t="shared" si="308"/>
        <v>0</v>
      </c>
      <c r="DMZ68" s="756">
        <f t="shared" si="308"/>
        <v>0</v>
      </c>
      <c r="DNA68" s="756">
        <f t="shared" si="308"/>
        <v>0</v>
      </c>
      <c r="DNB68" s="756">
        <f t="shared" si="308"/>
        <v>0</v>
      </c>
      <c r="DNC68" s="756">
        <f t="shared" si="308"/>
        <v>0</v>
      </c>
      <c r="DND68" s="756">
        <f t="shared" si="308"/>
        <v>0</v>
      </c>
      <c r="DNE68" s="756">
        <f t="shared" si="308"/>
        <v>0</v>
      </c>
      <c r="DNF68" s="756">
        <f t="shared" si="308"/>
        <v>0</v>
      </c>
      <c r="DNG68" s="756">
        <f t="shared" si="308"/>
        <v>0</v>
      </c>
      <c r="DNH68" s="756">
        <f t="shared" si="308"/>
        <v>0</v>
      </c>
      <c r="DNI68" s="756">
        <f t="shared" si="308"/>
        <v>0</v>
      </c>
      <c r="DNJ68" s="756">
        <f t="shared" si="308"/>
        <v>0</v>
      </c>
      <c r="DNK68" s="756">
        <f t="shared" si="308"/>
        <v>0</v>
      </c>
      <c r="DNL68" s="756">
        <f t="shared" si="308"/>
        <v>0</v>
      </c>
      <c r="DNM68" s="756">
        <f t="shared" si="308"/>
        <v>0</v>
      </c>
      <c r="DNN68" s="756">
        <f t="shared" si="308"/>
        <v>0</v>
      </c>
      <c r="DNO68" s="756">
        <f t="shared" si="308"/>
        <v>0</v>
      </c>
      <c r="DNP68" s="756">
        <f t="shared" si="308"/>
        <v>0</v>
      </c>
      <c r="DNQ68" s="756">
        <f t="shared" si="308"/>
        <v>0</v>
      </c>
      <c r="DNR68" s="756">
        <f t="shared" si="308"/>
        <v>0</v>
      </c>
      <c r="DNS68" s="756">
        <f t="shared" si="308"/>
        <v>0</v>
      </c>
      <c r="DNT68" s="756">
        <f t="shared" si="308"/>
        <v>0</v>
      </c>
      <c r="DNU68" s="756">
        <f t="shared" si="308"/>
        <v>0</v>
      </c>
      <c r="DNV68" s="756">
        <f t="shared" si="308"/>
        <v>0</v>
      </c>
      <c r="DNW68" s="756">
        <f t="shared" si="308"/>
        <v>0</v>
      </c>
      <c r="DNX68" s="756">
        <f t="shared" si="308"/>
        <v>0</v>
      </c>
      <c r="DNY68" s="756">
        <f t="shared" si="308"/>
        <v>0</v>
      </c>
      <c r="DNZ68" s="756">
        <f t="shared" si="308"/>
        <v>0</v>
      </c>
      <c r="DOA68" s="756">
        <f t="shared" si="308"/>
        <v>0</v>
      </c>
      <c r="DOB68" s="756">
        <f t="shared" si="308"/>
        <v>0</v>
      </c>
      <c r="DOC68" s="756">
        <f t="shared" si="308"/>
        <v>0</v>
      </c>
      <c r="DOD68" s="756">
        <f t="shared" si="308"/>
        <v>0</v>
      </c>
      <c r="DOE68" s="756">
        <f t="shared" si="308"/>
        <v>0</v>
      </c>
      <c r="DOF68" s="756">
        <f t="shared" si="308"/>
        <v>0</v>
      </c>
      <c r="DOG68" s="756">
        <f t="shared" si="308"/>
        <v>0</v>
      </c>
      <c r="DOH68" s="756">
        <f t="shared" si="308"/>
        <v>0</v>
      </c>
      <c r="DOI68" s="756">
        <f t="shared" si="308"/>
        <v>0</v>
      </c>
      <c r="DOJ68" s="756">
        <f t="shared" si="308"/>
        <v>0</v>
      </c>
      <c r="DOK68" s="756">
        <f t="shared" si="308"/>
        <v>0</v>
      </c>
      <c r="DOL68" s="756">
        <f t="shared" si="308"/>
        <v>0</v>
      </c>
      <c r="DOM68" s="756">
        <f t="shared" ref="DOM68:DQX68" si="309">(DOM59-DOM61)*$C$67</f>
        <v>0</v>
      </c>
      <c r="DON68" s="756">
        <f t="shared" si="309"/>
        <v>0</v>
      </c>
      <c r="DOO68" s="756">
        <f t="shared" si="309"/>
        <v>0</v>
      </c>
      <c r="DOP68" s="756">
        <f t="shared" si="309"/>
        <v>0</v>
      </c>
      <c r="DOQ68" s="756">
        <f t="shared" si="309"/>
        <v>0</v>
      </c>
      <c r="DOR68" s="756">
        <f t="shared" si="309"/>
        <v>0</v>
      </c>
      <c r="DOS68" s="756">
        <f t="shared" si="309"/>
        <v>0</v>
      </c>
      <c r="DOT68" s="756">
        <f t="shared" si="309"/>
        <v>0</v>
      </c>
      <c r="DOU68" s="756">
        <f t="shared" si="309"/>
        <v>0</v>
      </c>
      <c r="DOV68" s="756">
        <f t="shared" si="309"/>
        <v>0</v>
      </c>
      <c r="DOW68" s="756">
        <f t="shared" si="309"/>
        <v>0</v>
      </c>
      <c r="DOX68" s="756">
        <f t="shared" si="309"/>
        <v>0</v>
      </c>
      <c r="DOY68" s="756">
        <f t="shared" si="309"/>
        <v>0</v>
      </c>
      <c r="DOZ68" s="756">
        <f t="shared" si="309"/>
        <v>0</v>
      </c>
      <c r="DPA68" s="756">
        <f t="shared" si="309"/>
        <v>0</v>
      </c>
      <c r="DPB68" s="756">
        <f t="shared" si="309"/>
        <v>0</v>
      </c>
      <c r="DPC68" s="756">
        <f t="shared" si="309"/>
        <v>0</v>
      </c>
      <c r="DPD68" s="756">
        <f t="shared" si="309"/>
        <v>0</v>
      </c>
      <c r="DPE68" s="756">
        <f t="shared" si="309"/>
        <v>0</v>
      </c>
      <c r="DPF68" s="756">
        <f t="shared" si="309"/>
        <v>0</v>
      </c>
      <c r="DPG68" s="756">
        <f t="shared" si="309"/>
        <v>0</v>
      </c>
      <c r="DPH68" s="756">
        <f t="shared" si="309"/>
        <v>0</v>
      </c>
      <c r="DPI68" s="756">
        <f t="shared" si="309"/>
        <v>0</v>
      </c>
      <c r="DPJ68" s="756">
        <f t="shared" si="309"/>
        <v>0</v>
      </c>
      <c r="DPK68" s="756">
        <f t="shared" si="309"/>
        <v>0</v>
      </c>
      <c r="DPL68" s="756">
        <f t="shared" si="309"/>
        <v>0</v>
      </c>
      <c r="DPM68" s="756">
        <f t="shared" si="309"/>
        <v>0</v>
      </c>
      <c r="DPN68" s="756">
        <f t="shared" si="309"/>
        <v>0</v>
      </c>
      <c r="DPO68" s="756">
        <f t="shared" si="309"/>
        <v>0</v>
      </c>
      <c r="DPP68" s="756">
        <f t="shared" si="309"/>
        <v>0</v>
      </c>
      <c r="DPQ68" s="756">
        <f t="shared" si="309"/>
        <v>0</v>
      </c>
      <c r="DPR68" s="756">
        <f t="shared" si="309"/>
        <v>0</v>
      </c>
      <c r="DPS68" s="756">
        <f t="shared" si="309"/>
        <v>0</v>
      </c>
      <c r="DPT68" s="756">
        <f t="shared" si="309"/>
        <v>0</v>
      </c>
      <c r="DPU68" s="756">
        <f t="shared" si="309"/>
        <v>0</v>
      </c>
      <c r="DPV68" s="756">
        <f t="shared" si="309"/>
        <v>0</v>
      </c>
      <c r="DPW68" s="756">
        <f t="shared" si="309"/>
        <v>0</v>
      </c>
      <c r="DPX68" s="756">
        <f t="shared" si="309"/>
        <v>0</v>
      </c>
      <c r="DPY68" s="756">
        <f t="shared" si="309"/>
        <v>0</v>
      </c>
      <c r="DPZ68" s="756">
        <f t="shared" si="309"/>
        <v>0</v>
      </c>
      <c r="DQA68" s="756">
        <f t="shared" si="309"/>
        <v>0</v>
      </c>
      <c r="DQB68" s="756">
        <f t="shared" si="309"/>
        <v>0</v>
      </c>
      <c r="DQC68" s="756">
        <f t="shared" si="309"/>
        <v>0</v>
      </c>
      <c r="DQD68" s="756">
        <f t="shared" si="309"/>
        <v>0</v>
      </c>
      <c r="DQE68" s="756">
        <f t="shared" si="309"/>
        <v>0</v>
      </c>
      <c r="DQF68" s="756">
        <f t="shared" si="309"/>
        <v>0</v>
      </c>
      <c r="DQG68" s="756">
        <f t="shared" si="309"/>
        <v>0</v>
      </c>
      <c r="DQH68" s="756">
        <f t="shared" si="309"/>
        <v>0</v>
      </c>
      <c r="DQI68" s="756">
        <f t="shared" si="309"/>
        <v>0</v>
      </c>
      <c r="DQJ68" s="756">
        <f t="shared" si="309"/>
        <v>0</v>
      </c>
      <c r="DQK68" s="756">
        <f t="shared" si="309"/>
        <v>0</v>
      </c>
      <c r="DQL68" s="756">
        <f t="shared" si="309"/>
        <v>0</v>
      </c>
      <c r="DQM68" s="756">
        <f t="shared" si="309"/>
        <v>0</v>
      </c>
      <c r="DQN68" s="756">
        <f t="shared" si="309"/>
        <v>0</v>
      </c>
      <c r="DQO68" s="756">
        <f t="shared" si="309"/>
        <v>0</v>
      </c>
      <c r="DQP68" s="756">
        <f t="shared" si="309"/>
        <v>0</v>
      </c>
      <c r="DQQ68" s="756">
        <f t="shared" si="309"/>
        <v>0</v>
      </c>
      <c r="DQR68" s="756">
        <f t="shared" si="309"/>
        <v>0</v>
      </c>
      <c r="DQS68" s="756">
        <f t="shared" si="309"/>
        <v>0</v>
      </c>
      <c r="DQT68" s="756">
        <f t="shared" si="309"/>
        <v>0</v>
      </c>
      <c r="DQU68" s="756">
        <f t="shared" si="309"/>
        <v>0</v>
      </c>
      <c r="DQV68" s="756">
        <f t="shared" si="309"/>
        <v>0</v>
      </c>
      <c r="DQW68" s="756">
        <f t="shared" si="309"/>
        <v>0</v>
      </c>
      <c r="DQX68" s="756">
        <f t="shared" si="309"/>
        <v>0</v>
      </c>
      <c r="DQY68" s="756">
        <f t="shared" ref="DQY68:DTJ68" si="310">(DQY59-DQY61)*$C$67</f>
        <v>0</v>
      </c>
      <c r="DQZ68" s="756">
        <f t="shared" si="310"/>
        <v>0</v>
      </c>
      <c r="DRA68" s="756">
        <f t="shared" si="310"/>
        <v>0</v>
      </c>
      <c r="DRB68" s="756">
        <f t="shared" si="310"/>
        <v>0</v>
      </c>
      <c r="DRC68" s="756">
        <f t="shared" si="310"/>
        <v>0</v>
      </c>
      <c r="DRD68" s="756">
        <f t="shared" si="310"/>
        <v>0</v>
      </c>
      <c r="DRE68" s="756">
        <f t="shared" si="310"/>
        <v>0</v>
      </c>
      <c r="DRF68" s="756">
        <f t="shared" si="310"/>
        <v>0</v>
      </c>
      <c r="DRG68" s="756">
        <f t="shared" si="310"/>
        <v>0</v>
      </c>
      <c r="DRH68" s="756">
        <f t="shared" si="310"/>
        <v>0</v>
      </c>
      <c r="DRI68" s="756">
        <f t="shared" si="310"/>
        <v>0</v>
      </c>
      <c r="DRJ68" s="756">
        <f t="shared" si="310"/>
        <v>0</v>
      </c>
      <c r="DRK68" s="756">
        <f t="shared" si="310"/>
        <v>0</v>
      </c>
      <c r="DRL68" s="756">
        <f t="shared" si="310"/>
        <v>0</v>
      </c>
      <c r="DRM68" s="756">
        <f t="shared" si="310"/>
        <v>0</v>
      </c>
      <c r="DRN68" s="756">
        <f t="shared" si="310"/>
        <v>0</v>
      </c>
      <c r="DRO68" s="756">
        <f t="shared" si="310"/>
        <v>0</v>
      </c>
      <c r="DRP68" s="756">
        <f t="shared" si="310"/>
        <v>0</v>
      </c>
      <c r="DRQ68" s="756">
        <f t="shared" si="310"/>
        <v>0</v>
      </c>
      <c r="DRR68" s="756">
        <f t="shared" si="310"/>
        <v>0</v>
      </c>
      <c r="DRS68" s="756">
        <f t="shared" si="310"/>
        <v>0</v>
      </c>
      <c r="DRT68" s="756">
        <f t="shared" si="310"/>
        <v>0</v>
      </c>
      <c r="DRU68" s="756">
        <f t="shared" si="310"/>
        <v>0</v>
      </c>
      <c r="DRV68" s="756">
        <f t="shared" si="310"/>
        <v>0</v>
      </c>
      <c r="DRW68" s="756">
        <f t="shared" si="310"/>
        <v>0</v>
      </c>
      <c r="DRX68" s="756">
        <f t="shared" si="310"/>
        <v>0</v>
      </c>
      <c r="DRY68" s="756">
        <f t="shared" si="310"/>
        <v>0</v>
      </c>
      <c r="DRZ68" s="756">
        <f t="shared" si="310"/>
        <v>0</v>
      </c>
      <c r="DSA68" s="756">
        <f t="shared" si="310"/>
        <v>0</v>
      </c>
      <c r="DSB68" s="756">
        <f t="shared" si="310"/>
        <v>0</v>
      </c>
      <c r="DSC68" s="756">
        <f t="shared" si="310"/>
        <v>0</v>
      </c>
      <c r="DSD68" s="756">
        <f t="shared" si="310"/>
        <v>0</v>
      </c>
      <c r="DSE68" s="756">
        <f t="shared" si="310"/>
        <v>0</v>
      </c>
      <c r="DSF68" s="756">
        <f t="shared" si="310"/>
        <v>0</v>
      </c>
      <c r="DSG68" s="756">
        <f t="shared" si="310"/>
        <v>0</v>
      </c>
      <c r="DSH68" s="756">
        <f t="shared" si="310"/>
        <v>0</v>
      </c>
      <c r="DSI68" s="756">
        <f t="shared" si="310"/>
        <v>0</v>
      </c>
      <c r="DSJ68" s="756">
        <f t="shared" si="310"/>
        <v>0</v>
      </c>
      <c r="DSK68" s="756">
        <f t="shared" si="310"/>
        <v>0</v>
      </c>
      <c r="DSL68" s="756">
        <f t="shared" si="310"/>
        <v>0</v>
      </c>
      <c r="DSM68" s="756">
        <f t="shared" si="310"/>
        <v>0</v>
      </c>
      <c r="DSN68" s="756">
        <f t="shared" si="310"/>
        <v>0</v>
      </c>
      <c r="DSO68" s="756">
        <f t="shared" si="310"/>
        <v>0</v>
      </c>
      <c r="DSP68" s="756">
        <f t="shared" si="310"/>
        <v>0</v>
      </c>
      <c r="DSQ68" s="756">
        <f t="shared" si="310"/>
        <v>0</v>
      </c>
      <c r="DSR68" s="756">
        <f t="shared" si="310"/>
        <v>0</v>
      </c>
      <c r="DSS68" s="756">
        <f t="shared" si="310"/>
        <v>0</v>
      </c>
      <c r="DST68" s="756">
        <f t="shared" si="310"/>
        <v>0</v>
      </c>
      <c r="DSU68" s="756">
        <f t="shared" si="310"/>
        <v>0</v>
      </c>
      <c r="DSV68" s="756">
        <f t="shared" si="310"/>
        <v>0</v>
      </c>
      <c r="DSW68" s="756">
        <f t="shared" si="310"/>
        <v>0</v>
      </c>
      <c r="DSX68" s="756">
        <f t="shared" si="310"/>
        <v>0</v>
      </c>
      <c r="DSY68" s="756">
        <f t="shared" si="310"/>
        <v>0</v>
      </c>
      <c r="DSZ68" s="756">
        <f t="shared" si="310"/>
        <v>0</v>
      </c>
      <c r="DTA68" s="756">
        <f t="shared" si="310"/>
        <v>0</v>
      </c>
      <c r="DTB68" s="756">
        <f t="shared" si="310"/>
        <v>0</v>
      </c>
      <c r="DTC68" s="756">
        <f t="shared" si="310"/>
        <v>0</v>
      </c>
      <c r="DTD68" s="756">
        <f t="shared" si="310"/>
        <v>0</v>
      </c>
      <c r="DTE68" s="756">
        <f t="shared" si="310"/>
        <v>0</v>
      </c>
      <c r="DTF68" s="756">
        <f t="shared" si="310"/>
        <v>0</v>
      </c>
      <c r="DTG68" s="756">
        <f t="shared" si="310"/>
        <v>0</v>
      </c>
      <c r="DTH68" s="756">
        <f t="shared" si="310"/>
        <v>0</v>
      </c>
      <c r="DTI68" s="756">
        <f t="shared" si="310"/>
        <v>0</v>
      </c>
      <c r="DTJ68" s="756">
        <f t="shared" si="310"/>
        <v>0</v>
      </c>
      <c r="DTK68" s="756">
        <f t="shared" ref="DTK68:DVV68" si="311">(DTK59-DTK61)*$C$67</f>
        <v>0</v>
      </c>
      <c r="DTL68" s="756">
        <f t="shared" si="311"/>
        <v>0</v>
      </c>
      <c r="DTM68" s="756">
        <f t="shared" si="311"/>
        <v>0</v>
      </c>
      <c r="DTN68" s="756">
        <f t="shared" si="311"/>
        <v>0</v>
      </c>
      <c r="DTO68" s="756">
        <f t="shared" si="311"/>
        <v>0</v>
      </c>
      <c r="DTP68" s="756">
        <f t="shared" si="311"/>
        <v>0</v>
      </c>
      <c r="DTQ68" s="756">
        <f t="shared" si="311"/>
        <v>0</v>
      </c>
      <c r="DTR68" s="756">
        <f t="shared" si="311"/>
        <v>0</v>
      </c>
      <c r="DTS68" s="756">
        <f t="shared" si="311"/>
        <v>0</v>
      </c>
      <c r="DTT68" s="756">
        <f t="shared" si="311"/>
        <v>0</v>
      </c>
      <c r="DTU68" s="756">
        <f t="shared" si="311"/>
        <v>0</v>
      </c>
      <c r="DTV68" s="756">
        <f t="shared" si="311"/>
        <v>0</v>
      </c>
      <c r="DTW68" s="756">
        <f t="shared" si="311"/>
        <v>0</v>
      </c>
      <c r="DTX68" s="756">
        <f t="shared" si="311"/>
        <v>0</v>
      </c>
      <c r="DTY68" s="756">
        <f t="shared" si="311"/>
        <v>0</v>
      </c>
      <c r="DTZ68" s="756">
        <f t="shared" si="311"/>
        <v>0</v>
      </c>
      <c r="DUA68" s="756">
        <f t="shared" si="311"/>
        <v>0</v>
      </c>
      <c r="DUB68" s="756">
        <f t="shared" si="311"/>
        <v>0</v>
      </c>
      <c r="DUC68" s="756">
        <f t="shared" si="311"/>
        <v>0</v>
      </c>
      <c r="DUD68" s="756">
        <f t="shared" si="311"/>
        <v>0</v>
      </c>
      <c r="DUE68" s="756">
        <f t="shared" si="311"/>
        <v>0</v>
      </c>
      <c r="DUF68" s="756">
        <f t="shared" si="311"/>
        <v>0</v>
      </c>
      <c r="DUG68" s="756">
        <f t="shared" si="311"/>
        <v>0</v>
      </c>
      <c r="DUH68" s="756">
        <f t="shared" si="311"/>
        <v>0</v>
      </c>
      <c r="DUI68" s="756">
        <f t="shared" si="311"/>
        <v>0</v>
      </c>
      <c r="DUJ68" s="756">
        <f t="shared" si="311"/>
        <v>0</v>
      </c>
      <c r="DUK68" s="756">
        <f t="shared" si="311"/>
        <v>0</v>
      </c>
      <c r="DUL68" s="756">
        <f t="shared" si="311"/>
        <v>0</v>
      </c>
      <c r="DUM68" s="756">
        <f t="shared" si="311"/>
        <v>0</v>
      </c>
      <c r="DUN68" s="756">
        <f t="shared" si="311"/>
        <v>0</v>
      </c>
      <c r="DUO68" s="756">
        <f t="shared" si="311"/>
        <v>0</v>
      </c>
      <c r="DUP68" s="756">
        <f t="shared" si="311"/>
        <v>0</v>
      </c>
      <c r="DUQ68" s="756">
        <f t="shared" si="311"/>
        <v>0</v>
      </c>
      <c r="DUR68" s="756">
        <f t="shared" si="311"/>
        <v>0</v>
      </c>
      <c r="DUS68" s="756">
        <f t="shared" si="311"/>
        <v>0</v>
      </c>
      <c r="DUT68" s="756">
        <f t="shared" si="311"/>
        <v>0</v>
      </c>
      <c r="DUU68" s="756">
        <f t="shared" si="311"/>
        <v>0</v>
      </c>
      <c r="DUV68" s="756">
        <f t="shared" si="311"/>
        <v>0</v>
      </c>
      <c r="DUW68" s="756">
        <f t="shared" si="311"/>
        <v>0</v>
      </c>
      <c r="DUX68" s="756">
        <f t="shared" si="311"/>
        <v>0</v>
      </c>
      <c r="DUY68" s="756">
        <f t="shared" si="311"/>
        <v>0</v>
      </c>
      <c r="DUZ68" s="756">
        <f t="shared" si="311"/>
        <v>0</v>
      </c>
      <c r="DVA68" s="756">
        <f t="shared" si="311"/>
        <v>0</v>
      </c>
      <c r="DVB68" s="756">
        <f t="shared" si="311"/>
        <v>0</v>
      </c>
      <c r="DVC68" s="756">
        <f t="shared" si="311"/>
        <v>0</v>
      </c>
      <c r="DVD68" s="756">
        <f t="shared" si="311"/>
        <v>0</v>
      </c>
      <c r="DVE68" s="756">
        <f t="shared" si="311"/>
        <v>0</v>
      </c>
      <c r="DVF68" s="756">
        <f t="shared" si="311"/>
        <v>0</v>
      </c>
      <c r="DVG68" s="756">
        <f t="shared" si="311"/>
        <v>0</v>
      </c>
      <c r="DVH68" s="756">
        <f t="shared" si="311"/>
        <v>0</v>
      </c>
      <c r="DVI68" s="756">
        <f t="shared" si="311"/>
        <v>0</v>
      </c>
      <c r="DVJ68" s="756">
        <f t="shared" si="311"/>
        <v>0</v>
      </c>
      <c r="DVK68" s="756">
        <f t="shared" si="311"/>
        <v>0</v>
      </c>
      <c r="DVL68" s="756">
        <f t="shared" si="311"/>
        <v>0</v>
      </c>
      <c r="DVM68" s="756">
        <f t="shared" si="311"/>
        <v>0</v>
      </c>
      <c r="DVN68" s="756">
        <f t="shared" si="311"/>
        <v>0</v>
      </c>
      <c r="DVO68" s="756">
        <f t="shared" si="311"/>
        <v>0</v>
      </c>
      <c r="DVP68" s="756">
        <f t="shared" si="311"/>
        <v>0</v>
      </c>
      <c r="DVQ68" s="756">
        <f t="shared" si="311"/>
        <v>0</v>
      </c>
      <c r="DVR68" s="756">
        <f t="shared" si="311"/>
        <v>0</v>
      </c>
      <c r="DVS68" s="756">
        <f t="shared" si="311"/>
        <v>0</v>
      </c>
      <c r="DVT68" s="756">
        <f t="shared" si="311"/>
        <v>0</v>
      </c>
      <c r="DVU68" s="756">
        <f t="shared" si="311"/>
        <v>0</v>
      </c>
      <c r="DVV68" s="756">
        <f t="shared" si="311"/>
        <v>0</v>
      </c>
      <c r="DVW68" s="756">
        <f t="shared" ref="DVW68:DYH68" si="312">(DVW59-DVW61)*$C$67</f>
        <v>0</v>
      </c>
      <c r="DVX68" s="756">
        <f t="shared" si="312"/>
        <v>0</v>
      </c>
      <c r="DVY68" s="756">
        <f t="shared" si="312"/>
        <v>0</v>
      </c>
      <c r="DVZ68" s="756">
        <f t="shared" si="312"/>
        <v>0</v>
      </c>
      <c r="DWA68" s="756">
        <f t="shared" si="312"/>
        <v>0</v>
      </c>
      <c r="DWB68" s="756">
        <f t="shared" si="312"/>
        <v>0</v>
      </c>
      <c r="DWC68" s="756">
        <f t="shared" si="312"/>
        <v>0</v>
      </c>
      <c r="DWD68" s="756">
        <f t="shared" si="312"/>
        <v>0</v>
      </c>
      <c r="DWE68" s="756">
        <f t="shared" si="312"/>
        <v>0</v>
      </c>
      <c r="DWF68" s="756">
        <f t="shared" si="312"/>
        <v>0</v>
      </c>
      <c r="DWG68" s="756">
        <f t="shared" si="312"/>
        <v>0</v>
      </c>
      <c r="DWH68" s="756">
        <f t="shared" si="312"/>
        <v>0</v>
      </c>
      <c r="DWI68" s="756">
        <f t="shared" si="312"/>
        <v>0</v>
      </c>
      <c r="DWJ68" s="756">
        <f t="shared" si="312"/>
        <v>0</v>
      </c>
      <c r="DWK68" s="756">
        <f t="shared" si="312"/>
        <v>0</v>
      </c>
      <c r="DWL68" s="756">
        <f t="shared" si="312"/>
        <v>0</v>
      </c>
      <c r="DWM68" s="756">
        <f t="shared" si="312"/>
        <v>0</v>
      </c>
      <c r="DWN68" s="756">
        <f t="shared" si="312"/>
        <v>0</v>
      </c>
      <c r="DWO68" s="756">
        <f t="shared" si="312"/>
        <v>0</v>
      </c>
      <c r="DWP68" s="756">
        <f t="shared" si="312"/>
        <v>0</v>
      </c>
      <c r="DWQ68" s="756">
        <f t="shared" si="312"/>
        <v>0</v>
      </c>
      <c r="DWR68" s="756">
        <f t="shared" si="312"/>
        <v>0</v>
      </c>
      <c r="DWS68" s="756">
        <f t="shared" si="312"/>
        <v>0</v>
      </c>
      <c r="DWT68" s="756">
        <f t="shared" si="312"/>
        <v>0</v>
      </c>
      <c r="DWU68" s="756">
        <f t="shared" si="312"/>
        <v>0</v>
      </c>
      <c r="DWV68" s="756">
        <f t="shared" si="312"/>
        <v>0</v>
      </c>
      <c r="DWW68" s="756">
        <f t="shared" si="312"/>
        <v>0</v>
      </c>
      <c r="DWX68" s="756">
        <f t="shared" si="312"/>
        <v>0</v>
      </c>
      <c r="DWY68" s="756">
        <f t="shared" si="312"/>
        <v>0</v>
      </c>
      <c r="DWZ68" s="756">
        <f t="shared" si="312"/>
        <v>0</v>
      </c>
      <c r="DXA68" s="756">
        <f t="shared" si="312"/>
        <v>0</v>
      </c>
      <c r="DXB68" s="756">
        <f t="shared" si="312"/>
        <v>0</v>
      </c>
      <c r="DXC68" s="756">
        <f t="shared" si="312"/>
        <v>0</v>
      </c>
      <c r="DXD68" s="756">
        <f t="shared" si="312"/>
        <v>0</v>
      </c>
      <c r="DXE68" s="756">
        <f t="shared" si="312"/>
        <v>0</v>
      </c>
      <c r="DXF68" s="756">
        <f t="shared" si="312"/>
        <v>0</v>
      </c>
      <c r="DXG68" s="756">
        <f t="shared" si="312"/>
        <v>0</v>
      </c>
      <c r="DXH68" s="756">
        <f t="shared" si="312"/>
        <v>0</v>
      </c>
      <c r="DXI68" s="756">
        <f t="shared" si="312"/>
        <v>0</v>
      </c>
      <c r="DXJ68" s="756">
        <f t="shared" si="312"/>
        <v>0</v>
      </c>
      <c r="DXK68" s="756">
        <f t="shared" si="312"/>
        <v>0</v>
      </c>
      <c r="DXL68" s="756">
        <f t="shared" si="312"/>
        <v>0</v>
      </c>
      <c r="DXM68" s="756">
        <f t="shared" si="312"/>
        <v>0</v>
      </c>
      <c r="DXN68" s="756">
        <f t="shared" si="312"/>
        <v>0</v>
      </c>
      <c r="DXO68" s="756">
        <f t="shared" si="312"/>
        <v>0</v>
      </c>
      <c r="DXP68" s="756">
        <f t="shared" si="312"/>
        <v>0</v>
      </c>
      <c r="DXQ68" s="756">
        <f t="shared" si="312"/>
        <v>0</v>
      </c>
      <c r="DXR68" s="756">
        <f t="shared" si="312"/>
        <v>0</v>
      </c>
      <c r="DXS68" s="756">
        <f t="shared" si="312"/>
        <v>0</v>
      </c>
      <c r="DXT68" s="756">
        <f t="shared" si="312"/>
        <v>0</v>
      </c>
      <c r="DXU68" s="756">
        <f t="shared" si="312"/>
        <v>0</v>
      </c>
      <c r="DXV68" s="756">
        <f t="shared" si="312"/>
        <v>0</v>
      </c>
      <c r="DXW68" s="756">
        <f t="shared" si="312"/>
        <v>0</v>
      </c>
      <c r="DXX68" s="756">
        <f t="shared" si="312"/>
        <v>0</v>
      </c>
      <c r="DXY68" s="756">
        <f t="shared" si="312"/>
        <v>0</v>
      </c>
      <c r="DXZ68" s="756">
        <f t="shared" si="312"/>
        <v>0</v>
      </c>
      <c r="DYA68" s="756">
        <f t="shared" si="312"/>
        <v>0</v>
      </c>
      <c r="DYB68" s="756">
        <f t="shared" si="312"/>
        <v>0</v>
      </c>
      <c r="DYC68" s="756">
        <f t="shared" si="312"/>
        <v>0</v>
      </c>
      <c r="DYD68" s="756">
        <f t="shared" si="312"/>
        <v>0</v>
      </c>
      <c r="DYE68" s="756">
        <f t="shared" si="312"/>
        <v>0</v>
      </c>
      <c r="DYF68" s="756">
        <f t="shared" si="312"/>
        <v>0</v>
      </c>
      <c r="DYG68" s="756">
        <f t="shared" si="312"/>
        <v>0</v>
      </c>
      <c r="DYH68" s="756">
        <f t="shared" si="312"/>
        <v>0</v>
      </c>
      <c r="DYI68" s="756">
        <f t="shared" ref="DYI68:EAT68" si="313">(DYI59-DYI61)*$C$67</f>
        <v>0</v>
      </c>
      <c r="DYJ68" s="756">
        <f t="shared" si="313"/>
        <v>0</v>
      </c>
      <c r="DYK68" s="756">
        <f t="shared" si="313"/>
        <v>0</v>
      </c>
      <c r="DYL68" s="756">
        <f t="shared" si="313"/>
        <v>0</v>
      </c>
      <c r="DYM68" s="756">
        <f t="shared" si="313"/>
        <v>0</v>
      </c>
      <c r="DYN68" s="756">
        <f t="shared" si="313"/>
        <v>0</v>
      </c>
      <c r="DYO68" s="756">
        <f t="shared" si="313"/>
        <v>0</v>
      </c>
      <c r="DYP68" s="756">
        <f t="shared" si="313"/>
        <v>0</v>
      </c>
      <c r="DYQ68" s="756">
        <f t="shared" si="313"/>
        <v>0</v>
      </c>
      <c r="DYR68" s="756">
        <f t="shared" si="313"/>
        <v>0</v>
      </c>
      <c r="DYS68" s="756">
        <f t="shared" si="313"/>
        <v>0</v>
      </c>
      <c r="DYT68" s="756">
        <f t="shared" si="313"/>
        <v>0</v>
      </c>
      <c r="DYU68" s="756">
        <f t="shared" si="313"/>
        <v>0</v>
      </c>
      <c r="DYV68" s="756">
        <f t="shared" si="313"/>
        <v>0</v>
      </c>
      <c r="DYW68" s="756">
        <f t="shared" si="313"/>
        <v>0</v>
      </c>
      <c r="DYX68" s="756">
        <f t="shared" si="313"/>
        <v>0</v>
      </c>
      <c r="DYY68" s="756">
        <f t="shared" si="313"/>
        <v>0</v>
      </c>
      <c r="DYZ68" s="756">
        <f t="shared" si="313"/>
        <v>0</v>
      </c>
      <c r="DZA68" s="756">
        <f t="shared" si="313"/>
        <v>0</v>
      </c>
      <c r="DZB68" s="756">
        <f t="shared" si="313"/>
        <v>0</v>
      </c>
      <c r="DZC68" s="756">
        <f t="shared" si="313"/>
        <v>0</v>
      </c>
      <c r="DZD68" s="756">
        <f t="shared" si="313"/>
        <v>0</v>
      </c>
      <c r="DZE68" s="756">
        <f t="shared" si="313"/>
        <v>0</v>
      </c>
      <c r="DZF68" s="756">
        <f t="shared" si="313"/>
        <v>0</v>
      </c>
      <c r="DZG68" s="756">
        <f t="shared" si="313"/>
        <v>0</v>
      </c>
      <c r="DZH68" s="756">
        <f t="shared" si="313"/>
        <v>0</v>
      </c>
      <c r="DZI68" s="756">
        <f t="shared" si="313"/>
        <v>0</v>
      </c>
      <c r="DZJ68" s="756">
        <f t="shared" si="313"/>
        <v>0</v>
      </c>
      <c r="DZK68" s="756">
        <f t="shared" si="313"/>
        <v>0</v>
      </c>
      <c r="DZL68" s="756">
        <f t="shared" si="313"/>
        <v>0</v>
      </c>
      <c r="DZM68" s="756">
        <f t="shared" si="313"/>
        <v>0</v>
      </c>
      <c r="DZN68" s="756">
        <f t="shared" si="313"/>
        <v>0</v>
      </c>
      <c r="DZO68" s="756">
        <f t="shared" si="313"/>
        <v>0</v>
      </c>
      <c r="DZP68" s="756">
        <f t="shared" si="313"/>
        <v>0</v>
      </c>
      <c r="DZQ68" s="756">
        <f t="shared" si="313"/>
        <v>0</v>
      </c>
      <c r="DZR68" s="756">
        <f t="shared" si="313"/>
        <v>0</v>
      </c>
      <c r="DZS68" s="756">
        <f t="shared" si="313"/>
        <v>0</v>
      </c>
      <c r="DZT68" s="756">
        <f t="shared" si="313"/>
        <v>0</v>
      </c>
      <c r="DZU68" s="756">
        <f t="shared" si="313"/>
        <v>0</v>
      </c>
      <c r="DZV68" s="756">
        <f t="shared" si="313"/>
        <v>0</v>
      </c>
      <c r="DZW68" s="756">
        <f t="shared" si="313"/>
        <v>0</v>
      </c>
      <c r="DZX68" s="756">
        <f t="shared" si="313"/>
        <v>0</v>
      </c>
      <c r="DZY68" s="756">
        <f t="shared" si="313"/>
        <v>0</v>
      </c>
      <c r="DZZ68" s="756">
        <f t="shared" si="313"/>
        <v>0</v>
      </c>
      <c r="EAA68" s="756">
        <f t="shared" si="313"/>
        <v>0</v>
      </c>
      <c r="EAB68" s="756">
        <f t="shared" si="313"/>
        <v>0</v>
      </c>
      <c r="EAC68" s="756">
        <f t="shared" si="313"/>
        <v>0</v>
      </c>
      <c r="EAD68" s="756">
        <f t="shared" si="313"/>
        <v>0</v>
      </c>
      <c r="EAE68" s="756">
        <f t="shared" si="313"/>
        <v>0</v>
      </c>
      <c r="EAF68" s="756">
        <f t="shared" si="313"/>
        <v>0</v>
      </c>
      <c r="EAG68" s="756">
        <f t="shared" si="313"/>
        <v>0</v>
      </c>
      <c r="EAH68" s="756">
        <f t="shared" si="313"/>
        <v>0</v>
      </c>
      <c r="EAI68" s="756">
        <f t="shared" si="313"/>
        <v>0</v>
      </c>
      <c r="EAJ68" s="756">
        <f t="shared" si="313"/>
        <v>0</v>
      </c>
      <c r="EAK68" s="756">
        <f t="shared" si="313"/>
        <v>0</v>
      </c>
      <c r="EAL68" s="756">
        <f t="shared" si="313"/>
        <v>0</v>
      </c>
      <c r="EAM68" s="756">
        <f t="shared" si="313"/>
        <v>0</v>
      </c>
      <c r="EAN68" s="756">
        <f t="shared" si="313"/>
        <v>0</v>
      </c>
      <c r="EAO68" s="756">
        <f t="shared" si="313"/>
        <v>0</v>
      </c>
      <c r="EAP68" s="756">
        <f t="shared" si="313"/>
        <v>0</v>
      </c>
      <c r="EAQ68" s="756">
        <f t="shared" si="313"/>
        <v>0</v>
      </c>
      <c r="EAR68" s="756">
        <f t="shared" si="313"/>
        <v>0</v>
      </c>
      <c r="EAS68" s="756">
        <f t="shared" si="313"/>
        <v>0</v>
      </c>
      <c r="EAT68" s="756">
        <f t="shared" si="313"/>
        <v>0</v>
      </c>
      <c r="EAU68" s="756">
        <f t="shared" ref="EAU68:EDF68" si="314">(EAU59-EAU61)*$C$67</f>
        <v>0</v>
      </c>
      <c r="EAV68" s="756">
        <f t="shared" si="314"/>
        <v>0</v>
      </c>
      <c r="EAW68" s="756">
        <f t="shared" si="314"/>
        <v>0</v>
      </c>
      <c r="EAX68" s="756">
        <f t="shared" si="314"/>
        <v>0</v>
      </c>
      <c r="EAY68" s="756">
        <f t="shared" si="314"/>
        <v>0</v>
      </c>
      <c r="EAZ68" s="756">
        <f t="shared" si="314"/>
        <v>0</v>
      </c>
      <c r="EBA68" s="756">
        <f t="shared" si="314"/>
        <v>0</v>
      </c>
      <c r="EBB68" s="756">
        <f t="shared" si="314"/>
        <v>0</v>
      </c>
      <c r="EBC68" s="756">
        <f t="shared" si="314"/>
        <v>0</v>
      </c>
      <c r="EBD68" s="756">
        <f t="shared" si="314"/>
        <v>0</v>
      </c>
      <c r="EBE68" s="756">
        <f t="shared" si="314"/>
        <v>0</v>
      </c>
      <c r="EBF68" s="756">
        <f t="shared" si="314"/>
        <v>0</v>
      </c>
      <c r="EBG68" s="756">
        <f t="shared" si="314"/>
        <v>0</v>
      </c>
      <c r="EBH68" s="756">
        <f t="shared" si="314"/>
        <v>0</v>
      </c>
      <c r="EBI68" s="756">
        <f t="shared" si="314"/>
        <v>0</v>
      </c>
      <c r="EBJ68" s="756">
        <f t="shared" si="314"/>
        <v>0</v>
      </c>
      <c r="EBK68" s="756">
        <f t="shared" si="314"/>
        <v>0</v>
      </c>
      <c r="EBL68" s="756">
        <f t="shared" si="314"/>
        <v>0</v>
      </c>
      <c r="EBM68" s="756">
        <f t="shared" si="314"/>
        <v>0</v>
      </c>
      <c r="EBN68" s="756">
        <f t="shared" si="314"/>
        <v>0</v>
      </c>
      <c r="EBO68" s="756">
        <f t="shared" si="314"/>
        <v>0</v>
      </c>
      <c r="EBP68" s="756">
        <f t="shared" si="314"/>
        <v>0</v>
      </c>
      <c r="EBQ68" s="756">
        <f t="shared" si="314"/>
        <v>0</v>
      </c>
      <c r="EBR68" s="756">
        <f t="shared" si="314"/>
        <v>0</v>
      </c>
      <c r="EBS68" s="756">
        <f t="shared" si="314"/>
        <v>0</v>
      </c>
      <c r="EBT68" s="756">
        <f t="shared" si="314"/>
        <v>0</v>
      </c>
      <c r="EBU68" s="756">
        <f t="shared" si="314"/>
        <v>0</v>
      </c>
      <c r="EBV68" s="756">
        <f t="shared" si="314"/>
        <v>0</v>
      </c>
      <c r="EBW68" s="756">
        <f t="shared" si="314"/>
        <v>0</v>
      </c>
      <c r="EBX68" s="756">
        <f t="shared" si="314"/>
        <v>0</v>
      </c>
      <c r="EBY68" s="756">
        <f t="shared" si="314"/>
        <v>0</v>
      </c>
      <c r="EBZ68" s="756">
        <f t="shared" si="314"/>
        <v>0</v>
      </c>
      <c r="ECA68" s="756">
        <f t="shared" si="314"/>
        <v>0</v>
      </c>
      <c r="ECB68" s="756">
        <f t="shared" si="314"/>
        <v>0</v>
      </c>
      <c r="ECC68" s="756">
        <f t="shared" si="314"/>
        <v>0</v>
      </c>
      <c r="ECD68" s="756">
        <f t="shared" si="314"/>
        <v>0</v>
      </c>
      <c r="ECE68" s="756">
        <f t="shared" si="314"/>
        <v>0</v>
      </c>
      <c r="ECF68" s="756">
        <f t="shared" si="314"/>
        <v>0</v>
      </c>
      <c r="ECG68" s="756">
        <f t="shared" si="314"/>
        <v>0</v>
      </c>
      <c r="ECH68" s="756">
        <f t="shared" si="314"/>
        <v>0</v>
      </c>
      <c r="ECI68" s="756">
        <f t="shared" si="314"/>
        <v>0</v>
      </c>
      <c r="ECJ68" s="756">
        <f t="shared" si="314"/>
        <v>0</v>
      </c>
      <c r="ECK68" s="756">
        <f t="shared" si="314"/>
        <v>0</v>
      </c>
      <c r="ECL68" s="756">
        <f t="shared" si="314"/>
        <v>0</v>
      </c>
      <c r="ECM68" s="756">
        <f t="shared" si="314"/>
        <v>0</v>
      </c>
      <c r="ECN68" s="756">
        <f t="shared" si="314"/>
        <v>0</v>
      </c>
      <c r="ECO68" s="756">
        <f t="shared" si="314"/>
        <v>0</v>
      </c>
      <c r="ECP68" s="756">
        <f t="shared" si="314"/>
        <v>0</v>
      </c>
      <c r="ECQ68" s="756">
        <f t="shared" si="314"/>
        <v>0</v>
      </c>
      <c r="ECR68" s="756">
        <f t="shared" si="314"/>
        <v>0</v>
      </c>
      <c r="ECS68" s="756">
        <f t="shared" si="314"/>
        <v>0</v>
      </c>
      <c r="ECT68" s="756">
        <f t="shared" si="314"/>
        <v>0</v>
      </c>
      <c r="ECU68" s="756">
        <f t="shared" si="314"/>
        <v>0</v>
      </c>
      <c r="ECV68" s="756">
        <f t="shared" si="314"/>
        <v>0</v>
      </c>
      <c r="ECW68" s="756">
        <f t="shared" si="314"/>
        <v>0</v>
      </c>
      <c r="ECX68" s="756">
        <f t="shared" si="314"/>
        <v>0</v>
      </c>
      <c r="ECY68" s="756">
        <f t="shared" si="314"/>
        <v>0</v>
      </c>
      <c r="ECZ68" s="756">
        <f t="shared" si="314"/>
        <v>0</v>
      </c>
      <c r="EDA68" s="756">
        <f t="shared" si="314"/>
        <v>0</v>
      </c>
      <c r="EDB68" s="756">
        <f t="shared" si="314"/>
        <v>0</v>
      </c>
      <c r="EDC68" s="756">
        <f t="shared" si="314"/>
        <v>0</v>
      </c>
      <c r="EDD68" s="756">
        <f t="shared" si="314"/>
        <v>0</v>
      </c>
      <c r="EDE68" s="756">
        <f t="shared" si="314"/>
        <v>0</v>
      </c>
      <c r="EDF68" s="756">
        <f t="shared" si="314"/>
        <v>0</v>
      </c>
      <c r="EDG68" s="756">
        <f t="shared" ref="EDG68:EFR68" si="315">(EDG59-EDG61)*$C$67</f>
        <v>0</v>
      </c>
      <c r="EDH68" s="756">
        <f t="shared" si="315"/>
        <v>0</v>
      </c>
      <c r="EDI68" s="756">
        <f t="shared" si="315"/>
        <v>0</v>
      </c>
      <c r="EDJ68" s="756">
        <f t="shared" si="315"/>
        <v>0</v>
      </c>
      <c r="EDK68" s="756">
        <f t="shared" si="315"/>
        <v>0</v>
      </c>
      <c r="EDL68" s="756">
        <f t="shared" si="315"/>
        <v>0</v>
      </c>
      <c r="EDM68" s="756">
        <f t="shared" si="315"/>
        <v>0</v>
      </c>
      <c r="EDN68" s="756">
        <f t="shared" si="315"/>
        <v>0</v>
      </c>
      <c r="EDO68" s="756">
        <f t="shared" si="315"/>
        <v>0</v>
      </c>
      <c r="EDP68" s="756">
        <f t="shared" si="315"/>
        <v>0</v>
      </c>
      <c r="EDQ68" s="756">
        <f t="shared" si="315"/>
        <v>0</v>
      </c>
      <c r="EDR68" s="756">
        <f t="shared" si="315"/>
        <v>0</v>
      </c>
      <c r="EDS68" s="756">
        <f t="shared" si="315"/>
        <v>0</v>
      </c>
      <c r="EDT68" s="756">
        <f t="shared" si="315"/>
        <v>0</v>
      </c>
      <c r="EDU68" s="756">
        <f t="shared" si="315"/>
        <v>0</v>
      </c>
      <c r="EDV68" s="756">
        <f t="shared" si="315"/>
        <v>0</v>
      </c>
      <c r="EDW68" s="756">
        <f t="shared" si="315"/>
        <v>0</v>
      </c>
      <c r="EDX68" s="756">
        <f t="shared" si="315"/>
        <v>0</v>
      </c>
      <c r="EDY68" s="756">
        <f t="shared" si="315"/>
        <v>0</v>
      </c>
      <c r="EDZ68" s="756">
        <f t="shared" si="315"/>
        <v>0</v>
      </c>
      <c r="EEA68" s="756">
        <f t="shared" si="315"/>
        <v>0</v>
      </c>
      <c r="EEB68" s="756">
        <f t="shared" si="315"/>
        <v>0</v>
      </c>
      <c r="EEC68" s="756">
        <f t="shared" si="315"/>
        <v>0</v>
      </c>
      <c r="EED68" s="756">
        <f t="shared" si="315"/>
        <v>0</v>
      </c>
      <c r="EEE68" s="756">
        <f t="shared" si="315"/>
        <v>0</v>
      </c>
      <c r="EEF68" s="756">
        <f t="shared" si="315"/>
        <v>0</v>
      </c>
      <c r="EEG68" s="756">
        <f t="shared" si="315"/>
        <v>0</v>
      </c>
      <c r="EEH68" s="756">
        <f t="shared" si="315"/>
        <v>0</v>
      </c>
      <c r="EEI68" s="756">
        <f t="shared" si="315"/>
        <v>0</v>
      </c>
      <c r="EEJ68" s="756">
        <f t="shared" si="315"/>
        <v>0</v>
      </c>
      <c r="EEK68" s="756">
        <f t="shared" si="315"/>
        <v>0</v>
      </c>
      <c r="EEL68" s="756">
        <f t="shared" si="315"/>
        <v>0</v>
      </c>
      <c r="EEM68" s="756">
        <f t="shared" si="315"/>
        <v>0</v>
      </c>
      <c r="EEN68" s="756">
        <f t="shared" si="315"/>
        <v>0</v>
      </c>
      <c r="EEO68" s="756">
        <f t="shared" si="315"/>
        <v>0</v>
      </c>
      <c r="EEP68" s="756">
        <f t="shared" si="315"/>
        <v>0</v>
      </c>
      <c r="EEQ68" s="756">
        <f t="shared" si="315"/>
        <v>0</v>
      </c>
      <c r="EER68" s="756">
        <f t="shared" si="315"/>
        <v>0</v>
      </c>
      <c r="EES68" s="756">
        <f t="shared" si="315"/>
        <v>0</v>
      </c>
      <c r="EET68" s="756">
        <f t="shared" si="315"/>
        <v>0</v>
      </c>
      <c r="EEU68" s="756">
        <f t="shared" si="315"/>
        <v>0</v>
      </c>
      <c r="EEV68" s="756">
        <f t="shared" si="315"/>
        <v>0</v>
      </c>
      <c r="EEW68" s="756">
        <f t="shared" si="315"/>
        <v>0</v>
      </c>
      <c r="EEX68" s="756">
        <f t="shared" si="315"/>
        <v>0</v>
      </c>
      <c r="EEY68" s="756">
        <f t="shared" si="315"/>
        <v>0</v>
      </c>
      <c r="EEZ68" s="756">
        <f t="shared" si="315"/>
        <v>0</v>
      </c>
      <c r="EFA68" s="756">
        <f t="shared" si="315"/>
        <v>0</v>
      </c>
      <c r="EFB68" s="756">
        <f t="shared" si="315"/>
        <v>0</v>
      </c>
      <c r="EFC68" s="756">
        <f t="shared" si="315"/>
        <v>0</v>
      </c>
      <c r="EFD68" s="756">
        <f t="shared" si="315"/>
        <v>0</v>
      </c>
      <c r="EFE68" s="756">
        <f t="shared" si="315"/>
        <v>0</v>
      </c>
      <c r="EFF68" s="756">
        <f t="shared" si="315"/>
        <v>0</v>
      </c>
      <c r="EFG68" s="756">
        <f t="shared" si="315"/>
        <v>0</v>
      </c>
      <c r="EFH68" s="756">
        <f t="shared" si="315"/>
        <v>0</v>
      </c>
      <c r="EFI68" s="756">
        <f t="shared" si="315"/>
        <v>0</v>
      </c>
      <c r="EFJ68" s="756">
        <f t="shared" si="315"/>
        <v>0</v>
      </c>
      <c r="EFK68" s="756">
        <f t="shared" si="315"/>
        <v>0</v>
      </c>
      <c r="EFL68" s="756">
        <f t="shared" si="315"/>
        <v>0</v>
      </c>
      <c r="EFM68" s="756">
        <f t="shared" si="315"/>
        <v>0</v>
      </c>
      <c r="EFN68" s="756">
        <f t="shared" si="315"/>
        <v>0</v>
      </c>
      <c r="EFO68" s="756">
        <f t="shared" si="315"/>
        <v>0</v>
      </c>
      <c r="EFP68" s="756">
        <f t="shared" si="315"/>
        <v>0</v>
      </c>
      <c r="EFQ68" s="756">
        <f t="shared" si="315"/>
        <v>0</v>
      </c>
      <c r="EFR68" s="756">
        <f t="shared" si="315"/>
        <v>0</v>
      </c>
      <c r="EFS68" s="756">
        <f t="shared" ref="EFS68:EID68" si="316">(EFS59-EFS61)*$C$67</f>
        <v>0</v>
      </c>
      <c r="EFT68" s="756">
        <f t="shared" si="316"/>
        <v>0</v>
      </c>
      <c r="EFU68" s="756">
        <f t="shared" si="316"/>
        <v>0</v>
      </c>
      <c r="EFV68" s="756">
        <f t="shared" si="316"/>
        <v>0</v>
      </c>
      <c r="EFW68" s="756">
        <f t="shared" si="316"/>
        <v>0</v>
      </c>
      <c r="EFX68" s="756">
        <f t="shared" si="316"/>
        <v>0</v>
      </c>
      <c r="EFY68" s="756">
        <f t="shared" si="316"/>
        <v>0</v>
      </c>
      <c r="EFZ68" s="756">
        <f t="shared" si="316"/>
        <v>0</v>
      </c>
      <c r="EGA68" s="756">
        <f t="shared" si="316"/>
        <v>0</v>
      </c>
      <c r="EGB68" s="756">
        <f t="shared" si="316"/>
        <v>0</v>
      </c>
      <c r="EGC68" s="756">
        <f t="shared" si="316"/>
        <v>0</v>
      </c>
      <c r="EGD68" s="756">
        <f t="shared" si="316"/>
        <v>0</v>
      </c>
      <c r="EGE68" s="756">
        <f t="shared" si="316"/>
        <v>0</v>
      </c>
      <c r="EGF68" s="756">
        <f t="shared" si="316"/>
        <v>0</v>
      </c>
      <c r="EGG68" s="756">
        <f t="shared" si="316"/>
        <v>0</v>
      </c>
      <c r="EGH68" s="756">
        <f t="shared" si="316"/>
        <v>0</v>
      </c>
      <c r="EGI68" s="756">
        <f t="shared" si="316"/>
        <v>0</v>
      </c>
      <c r="EGJ68" s="756">
        <f t="shared" si="316"/>
        <v>0</v>
      </c>
      <c r="EGK68" s="756">
        <f t="shared" si="316"/>
        <v>0</v>
      </c>
      <c r="EGL68" s="756">
        <f t="shared" si="316"/>
        <v>0</v>
      </c>
      <c r="EGM68" s="756">
        <f t="shared" si="316"/>
        <v>0</v>
      </c>
      <c r="EGN68" s="756">
        <f t="shared" si="316"/>
        <v>0</v>
      </c>
      <c r="EGO68" s="756">
        <f t="shared" si="316"/>
        <v>0</v>
      </c>
      <c r="EGP68" s="756">
        <f t="shared" si="316"/>
        <v>0</v>
      </c>
      <c r="EGQ68" s="756">
        <f t="shared" si="316"/>
        <v>0</v>
      </c>
      <c r="EGR68" s="756">
        <f t="shared" si="316"/>
        <v>0</v>
      </c>
      <c r="EGS68" s="756">
        <f t="shared" si="316"/>
        <v>0</v>
      </c>
      <c r="EGT68" s="756">
        <f t="shared" si="316"/>
        <v>0</v>
      </c>
      <c r="EGU68" s="756">
        <f t="shared" si="316"/>
        <v>0</v>
      </c>
      <c r="EGV68" s="756">
        <f t="shared" si="316"/>
        <v>0</v>
      </c>
      <c r="EGW68" s="756">
        <f t="shared" si="316"/>
        <v>0</v>
      </c>
      <c r="EGX68" s="756">
        <f t="shared" si="316"/>
        <v>0</v>
      </c>
      <c r="EGY68" s="756">
        <f t="shared" si="316"/>
        <v>0</v>
      </c>
      <c r="EGZ68" s="756">
        <f t="shared" si="316"/>
        <v>0</v>
      </c>
      <c r="EHA68" s="756">
        <f t="shared" si="316"/>
        <v>0</v>
      </c>
      <c r="EHB68" s="756">
        <f t="shared" si="316"/>
        <v>0</v>
      </c>
      <c r="EHC68" s="756">
        <f t="shared" si="316"/>
        <v>0</v>
      </c>
      <c r="EHD68" s="756">
        <f t="shared" si="316"/>
        <v>0</v>
      </c>
      <c r="EHE68" s="756">
        <f t="shared" si="316"/>
        <v>0</v>
      </c>
      <c r="EHF68" s="756">
        <f t="shared" si="316"/>
        <v>0</v>
      </c>
      <c r="EHG68" s="756">
        <f t="shared" si="316"/>
        <v>0</v>
      </c>
      <c r="EHH68" s="756">
        <f t="shared" si="316"/>
        <v>0</v>
      </c>
      <c r="EHI68" s="756">
        <f t="shared" si="316"/>
        <v>0</v>
      </c>
      <c r="EHJ68" s="756">
        <f t="shared" si="316"/>
        <v>0</v>
      </c>
      <c r="EHK68" s="756">
        <f t="shared" si="316"/>
        <v>0</v>
      </c>
      <c r="EHL68" s="756">
        <f t="shared" si="316"/>
        <v>0</v>
      </c>
      <c r="EHM68" s="756">
        <f t="shared" si="316"/>
        <v>0</v>
      </c>
      <c r="EHN68" s="756">
        <f t="shared" si="316"/>
        <v>0</v>
      </c>
      <c r="EHO68" s="756">
        <f t="shared" si="316"/>
        <v>0</v>
      </c>
      <c r="EHP68" s="756">
        <f t="shared" si="316"/>
        <v>0</v>
      </c>
      <c r="EHQ68" s="756">
        <f t="shared" si="316"/>
        <v>0</v>
      </c>
      <c r="EHR68" s="756">
        <f t="shared" si="316"/>
        <v>0</v>
      </c>
      <c r="EHS68" s="756">
        <f t="shared" si="316"/>
        <v>0</v>
      </c>
      <c r="EHT68" s="756">
        <f t="shared" si="316"/>
        <v>0</v>
      </c>
      <c r="EHU68" s="756">
        <f t="shared" si="316"/>
        <v>0</v>
      </c>
      <c r="EHV68" s="756">
        <f t="shared" si="316"/>
        <v>0</v>
      </c>
      <c r="EHW68" s="756">
        <f t="shared" si="316"/>
        <v>0</v>
      </c>
      <c r="EHX68" s="756">
        <f t="shared" si="316"/>
        <v>0</v>
      </c>
      <c r="EHY68" s="756">
        <f t="shared" si="316"/>
        <v>0</v>
      </c>
      <c r="EHZ68" s="756">
        <f t="shared" si="316"/>
        <v>0</v>
      </c>
      <c r="EIA68" s="756">
        <f t="shared" si="316"/>
        <v>0</v>
      </c>
      <c r="EIB68" s="756">
        <f t="shared" si="316"/>
        <v>0</v>
      </c>
      <c r="EIC68" s="756">
        <f t="shared" si="316"/>
        <v>0</v>
      </c>
      <c r="EID68" s="756">
        <f t="shared" si="316"/>
        <v>0</v>
      </c>
      <c r="EIE68" s="756">
        <f t="shared" ref="EIE68:EKP68" si="317">(EIE59-EIE61)*$C$67</f>
        <v>0</v>
      </c>
      <c r="EIF68" s="756">
        <f t="shared" si="317"/>
        <v>0</v>
      </c>
      <c r="EIG68" s="756">
        <f t="shared" si="317"/>
        <v>0</v>
      </c>
      <c r="EIH68" s="756">
        <f t="shared" si="317"/>
        <v>0</v>
      </c>
      <c r="EII68" s="756">
        <f t="shared" si="317"/>
        <v>0</v>
      </c>
      <c r="EIJ68" s="756">
        <f t="shared" si="317"/>
        <v>0</v>
      </c>
      <c r="EIK68" s="756">
        <f t="shared" si="317"/>
        <v>0</v>
      </c>
      <c r="EIL68" s="756">
        <f t="shared" si="317"/>
        <v>0</v>
      </c>
      <c r="EIM68" s="756">
        <f t="shared" si="317"/>
        <v>0</v>
      </c>
      <c r="EIN68" s="756">
        <f t="shared" si="317"/>
        <v>0</v>
      </c>
      <c r="EIO68" s="756">
        <f t="shared" si="317"/>
        <v>0</v>
      </c>
      <c r="EIP68" s="756">
        <f t="shared" si="317"/>
        <v>0</v>
      </c>
      <c r="EIQ68" s="756">
        <f t="shared" si="317"/>
        <v>0</v>
      </c>
      <c r="EIR68" s="756">
        <f t="shared" si="317"/>
        <v>0</v>
      </c>
      <c r="EIS68" s="756">
        <f t="shared" si="317"/>
        <v>0</v>
      </c>
      <c r="EIT68" s="756">
        <f t="shared" si="317"/>
        <v>0</v>
      </c>
      <c r="EIU68" s="756">
        <f t="shared" si="317"/>
        <v>0</v>
      </c>
      <c r="EIV68" s="756">
        <f t="shared" si="317"/>
        <v>0</v>
      </c>
      <c r="EIW68" s="756">
        <f t="shared" si="317"/>
        <v>0</v>
      </c>
      <c r="EIX68" s="756">
        <f t="shared" si="317"/>
        <v>0</v>
      </c>
      <c r="EIY68" s="756">
        <f t="shared" si="317"/>
        <v>0</v>
      </c>
      <c r="EIZ68" s="756">
        <f t="shared" si="317"/>
        <v>0</v>
      </c>
      <c r="EJA68" s="756">
        <f t="shared" si="317"/>
        <v>0</v>
      </c>
      <c r="EJB68" s="756">
        <f t="shared" si="317"/>
        <v>0</v>
      </c>
      <c r="EJC68" s="756">
        <f t="shared" si="317"/>
        <v>0</v>
      </c>
      <c r="EJD68" s="756">
        <f t="shared" si="317"/>
        <v>0</v>
      </c>
      <c r="EJE68" s="756">
        <f t="shared" si="317"/>
        <v>0</v>
      </c>
      <c r="EJF68" s="756">
        <f t="shared" si="317"/>
        <v>0</v>
      </c>
      <c r="EJG68" s="756">
        <f t="shared" si="317"/>
        <v>0</v>
      </c>
      <c r="EJH68" s="756">
        <f t="shared" si="317"/>
        <v>0</v>
      </c>
      <c r="EJI68" s="756">
        <f t="shared" si="317"/>
        <v>0</v>
      </c>
      <c r="EJJ68" s="756">
        <f t="shared" si="317"/>
        <v>0</v>
      </c>
      <c r="EJK68" s="756">
        <f t="shared" si="317"/>
        <v>0</v>
      </c>
      <c r="EJL68" s="756">
        <f t="shared" si="317"/>
        <v>0</v>
      </c>
      <c r="EJM68" s="756">
        <f t="shared" si="317"/>
        <v>0</v>
      </c>
      <c r="EJN68" s="756">
        <f t="shared" si="317"/>
        <v>0</v>
      </c>
      <c r="EJO68" s="756">
        <f t="shared" si="317"/>
        <v>0</v>
      </c>
      <c r="EJP68" s="756">
        <f t="shared" si="317"/>
        <v>0</v>
      </c>
      <c r="EJQ68" s="756">
        <f t="shared" si="317"/>
        <v>0</v>
      </c>
      <c r="EJR68" s="756">
        <f t="shared" si="317"/>
        <v>0</v>
      </c>
      <c r="EJS68" s="756">
        <f t="shared" si="317"/>
        <v>0</v>
      </c>
      <c r="EJT68" s="756">
        <f t="shared" si="317"/>
        <v>0</v>
      </c>
      <c r="EJU68" s="756">
        <f t="shared" si="317"/>
        <v>0</v>
      </c>
      <c r="EJV68" s="756">
        <f t="shared" si="317"/>
        <v>0</v>
      </c>
      <c r="EJW68" s="756">
        <f t="shared" si="317"/>
        <v>0</v>
      </c>
      <c r="EJX68" s="756">
        <f t="shared" si="317"/>
        <v>0</v>
      </c>
      <c r="EJY68" s="756">
        <f t="shared" si="317"/>
        <v>0</v>
      </c>
      <c r="EJZ68" s="756">
        <f t="shared" si="317"/>
        <v>0</v>
      </c>
      <c r="EKA68" s="756">
        <f t="shared" si="317"/>
        <v>0</v>
      </c>
      <c r="EKB68" s="756">
        <f t="shared" si="317"/>
        <v>0</v>
      </c>
      <c r="EKC68" s="756">
        <f t="shared" si="317"/>
        <v>0</v>
      </c>
      <c r="EKD68" s="756">
        <f t="shared" si="317"/>
        <v>0</v>
      </c>
      <c r="EKE68" s="756">
        <f t="shared" si="317"/>
        <v>0</v>
      </c>
      <c r="EKF68" s="756">
        <f t="shared" si="317"/>
        <v>0</v>
      </c>
      <c r="EKG68" s="756">
        <f t="shared" si="317"/>
        <v>0</v>
      </c>
      <c r="EKH68" s="756">
        <f t="shared" si="317"/>
        <v>0</v>
      </c>
      <c r="EKI68" s="756">
        <f t="shared" si="317"/>
        <v>0</v>
      </c>
      <c r="EKJ68" s="756">
        <f t="shared" si="317"/>
        <v>0</v>
      </c>
      <c r="EKK68" s="756">
        <f t="shared" si="317"/>
        <v>0</v>
      </c>
      <c r="EKL68" s="756">
        <f t="shared" si="317"/>
        <v>0</v>
      </c>
      <c r="EKM68" s="756">
        <f t="shared" si="317"/>
        <v>0</v>
      </c>
      <c r="EKN68" s="756">
        <f t="shared" si="317"/>
        <v>0</v>
      </c>
      <c r="EKO68" s="756">
        <f t="shared" si="317"/>
        <v>0</v>
      </c>
      <c r="EKP68" s="756">
        <f t="shared" si="317"/>
        <v>0</v>
      </c>
      <c r="EKQ68" s="756">
        <f t="shared" ref="EKQ68:ENB68" si="318">(EKQ59-EKQ61)*$C$67</f>
        <v>0</v>
      </c>
      <c r="EKR68" s="756">
        <f t="shared" si="318"/>
        <v>0</v>
      </c>
      <c r="EKS68" s="756">
        <f t="shared" si="318"/>
        <v>0</v>
      </c>
      <c r="EKT68" s="756">
        <f t="shared" si="318"/>
        <v>0</v>
      </c>
      <c r="EKU68" s="756">
        <f t="shared" si="318"/>
        <v>0</v>
      </c>
      <c r="EKV68" s="756">
        <f t="shared" si="318"/>
        <v>0</v>
      </c>
      <c r="EKW68" s="756">
        <f t="shared" si="318"/>
        <v>0</v>
      </c>
      <c r="EKX68" s="756">
        <f t="shared" si="318"/>
        <v>0</v>
      </c>
      <c r="EKY68" s="756">
        <f t="shared" si="318"/>
        <v>0</v>
      </c>
      <c r="EKZ68" s="756">
        <f t="shared" si="318"/>
        <v>0</v>
      </c>
      <c r="ELA68" s="756">
        <f t="shared" si="318"/>
        <v>0</v>
      </c>
      <c r="ELB68" s="756">
        <f t="shared" si="318"/>
        <v>0</v>
      </c>
      <c r="ELC68" s="756">
        <f t="shared" si="318"/>
        <v>0</v>
      </c>
      <c r="ELD68" s="756">
        <f t="shared" si="318"/>
        <v>0</v>
      </c>
      <c r="ELE68" s="756">
        <f t="shared" si="318"/>
        <v>0</v>
      </c>
      <c r="ELF68" s="756">
        <f t="shared" si="318"/>
        <v>0</v>
      </c>
      <c r="ELG68" s="756">
        <f t="shared" si="318"/>
        <v>0</v>
      </c>
      <c r="ELH68" s="756">
        <f t="shared" si="318"/>
        <v>0</v>
      </c>
      <c r="ELI68" s="756">
        <f t="shared" si="318"/>
        <v>0</v>
      </c>
      <c r="ELJ68" s="756">
        <f t="shared" si="318"/>
        <v>0</v>
      </c>
      <c r="ELK68" s="756">
        <f t="shared" si="318"/>
        <v>0</v>
      </c>
      <c r="ELL68" s="756">
        <f t="shared" si="318"/>
        <v>0</v>
      </c>
      <c r="ELM68" s="756">
        <f t="shared" si="318"/>
        <v>0</v>
      </c>
      <c r="ELN68" s="756">
        <f t="shared" si="318"/>
        <v>0</v>
      </c>
      <c r="ELO68" s="756">
        <f t="shared" si="318"/>
        <v>0</v>
      </c>
      <c r="ELP68" s="756">
        <f t="shared" si="318"/>
        <v>0</v>
      </c>
      <c r="ELQ68" s="756">
        <f t="shared" si="318"/>
        <v>0</v>
      </c>
      <c r="ELR68" s="756">
        <f t="shared" si="318"/>
        <v>0</v>
      </c>
      <c r="ELS68" s="756">
        <f t="shared" si="318"/>
        <v>0</v>
      </c>
      <c r="ELT68" s="756">
        <f t="shared" si="318"/>
        <v>0</v>
      </c>
      <c r="ELU68" s="756">
        <f t="shared" si="318"/>
        <v>0</v>
      </c>
      <c r="ELV68" s="756">
        <f t="shared" si="318"/>
        <v>0</v>
      </c>
      <c r="ELW68" s="756">
        <f t="shared" si="318"/>
        <v>0</v>
      </c>
      <c r="ELX68" s="756">
        <f t="shared" si="318"/>
        <v>0</v>
      </c>
      <c r="ELY68" s="756">
        <f t="shared" si="318"/>
        <v>0</v>
      </c>
      <c r="ELZ68" s="756">
        <f t="shared" si="318"/>
        <v>0</v>
      </c>
      <c r="EMA68" s="756">
        <f t="shared" si="318"/>
        <v>0</v>
      </c>
      <c r="EMB68" s="756">
        <f t="shared" si="318"/>
        <v>0</v>
      </c>
      <c r="EMC68" s="756">
        <f t="shared" si="318"/>
        <v>0</v>
      </c>
      <c r="EMD68" s="756">
        <f t="shared" si="318"/>
        <v>0</v>
      </c>
      <c r="EME68" s="756">
        <f t="shared" si="318"/>
        <v>0</v>
      </c>
      <c r="EMF68" s="756">
        <f t="shared" si="318"/>
        <v>0</v>
      </c>
      <c r="EMG68" s="756">
        <f t="shared" si="318"/>
        <v>0</v>
      </c>
      <c r="EMH68" s="756">
        <f t="shared" si="318"/>
        <v>0</v>
      </c>
      <c r="EMI68" s="756">
        <f t="shared" si="318"/>
        <v>0</v>
      </c>
      <c r="EMJ68" s="756">
        <f t="shared" si="318"/>
        <v>0</v>
      </c>
      <c r="EMK68" s="756">
        <f t="shared" si="318"/>
        <v>0</v>
      </c>
      <c r="EML68" s="756">
        <f t="shared" si="318"/>
        <v>0</v>
      </c>
      <c r="EMM68" s="756">
        <f t="shared" si="318"/>
        <v>0</v>
      </c>
      <c r="EMN68" s="756">
        <f t="shared" si="318"/>
        <v>0</v>
      </c>
      <c r="EMO68" s="756">
        <f t="shared" si="318"/>
        <v>0</v>
      </c>
      <c r="EMP68" s="756">
        <f t="shared" si="318"/>
        <v>0</v>
      </c>
      <c r="EMQ68" s="756">
        <f t="shared" si="318"/>
        <v>0</v>
      </c>
      <c r="EMR68" s="756">
        <f t="shared" si="318"/>
        <v>0</v>
      </c>
      <c r="EMS68" s="756">
        <f t="shared" si="318"/>
        <v>0</v>
      </c>
      <c r="EMT68" s="756">
        <f t="shared" si="318"/>
        <v>0</v>
      </c>
      <c r="EMU68" s="756">
        <f t="shared" si="318"/>
        <v>0</v>
      </c>
      <c r="EMV68" s="756">
        <f t="shared" si="318"/>
        <v>0</v>
      </c>
      <c r="EMW68" s="756">
        <f t="shared" si="318"/>
        <v>0</v>
      </c>
      <c r="EMX68" s="756">
        <f t="shared" si="318"/>
        <v>0</v>
      </c>
      <c r="EMY68" s="756">
        <f t="shared" si="318"/>
        <v>0</v>
      </c>
      <c r="EMZ68" s="756">
        <f t="shared" si="318"/>
        <v>0</v>
      </c>
      <c r="ENA68" s="756">
        <f t="shared" si="318"/>
        <v>0</v>
      </c>
      <c r="ENB68" s="756">
        <f t="shared" si="318"/>
        <v>0</v>
      </c>
      <c r="ENC68" s="756">
        <f t="shared" ref="ENC68:EPN68" si="319">(ENC59-ENC61)*$C$67</f>
        <v>0</v>
      </c>
      <c r="END68" s="756">
        <f t="shared" si="319"/>
        <v>0</v>
      </c>
      <c r="ENE68" s="756">
        <f t="shared" si="319"/>
        <v>0</v>
      </c>
      <c r="ENF68" s="756">
        <f t="shared" si="319"/>
        <v>0</v>
      </c>
      <c r="ENG68" s="756">
        <f t="shared" si="319"/>
        <v>0</v>
      </c>
      <c r="ENH68" s="756">
        <f t="shared" si="319"/>
        <v>0</v>
      </c>
      <c r="ENI68" s="756">
        <f t="shared" si="319"/>
        <v>0</v>
      </c>
      <c r="ENJ68" s="756">
        <f t="shared" si="319"/>
        <v>0</v>
      </c>
      <c r="ENK68" s="756">
        <f t="shared" si="319"/>
        <v>0</v>
      </c>
      <c r="ENL68" s="756">
        <f t="shared" si="319"/>
        <v>0</v>
      </c>
      <c r="ENM68" s="756">
        <f t="shared" si="319"/>
        <v>0</v>
      </c>
      <c r="ENN68" s="756">
        <f t="shared" si="319"/>
        <v>0</v>
      </c>
      <c r="ENO68" s="756">
        <f t="shared" si="319"/>
        <v>0</v>
      </c>
      <c r="ENP68" s="756">
        <f t="shared" si="319"/>
        <v>0</v>
      </c>
      <c r="ENQ68" s="756">
        <f t="shared" si="319"/>
        <v>0</v>
      </c>
      <c r="ENR68" s="756">
        <f t="shared" si="319"/>
        <v>0</v>
      </c>
      <c r="ENS68" s="756">
        <f t="shared" si="319"/>
        <v>0</v>
      </c>
      <c r="ENT68" s="756">
        <f t="shared" si="319"/>
        <v>0</v>
      </c>
      <c r="ENU68" s="756">
        <f t="shared" si="319"/>
        <v>0</v>
      </c>
      <c r="ENV68" s="756">
        <f t="shared" si="319"/>
        <v>0</v>
      </c>
      <c r="ENW68" s="756">
        <f t="shared" si="319"/>
        <v>0</v>
      </c>
      <c r="ENX68" s="756">
        <f t="shared" si="319"/>
        <v>0</v>
      </c>
      <c r="ENY68" s="756">
        <f t="shared" si="319"/>
        <v>0</v>
      </c>
      <c r="ENZ68" s="756">
        <f t="shared" si="319"/>
        <v>0</v>
      </c>
      <c r="EOA68" s="756">
        <f t="shared" si="319"/>
        <v>0</v>
      </c>
      <c r="EOB68" s="756">
        <f t="shared" si="319"/>
        <v>0</v>
      </c>
      <c r="EOC68" s="756">
        <f t="shared" si="319"/>
        <v>0</v>
      </c>
      <c r="EOD68" s="756">
        <f t="shared" si="319"/>
        <v>0</v>
      </c>
      <c r="EOE68" s="756">
        <f t="shared" si="319"/>
        <v>0</v>
      </c>
      <c r="EOF68" s="756">
        <f t="shared" si="319"/>
        <v>0</v>
      </c>
      <c r="EOG68" s="756">
        <f t="shared" si="319"/>
        <v>0</v>
      </c>
      <c r="EOH68" s="756">
        <f t="shared" si="319"/>
        <v>0</v>
      </c>
      <c r="EOI68" s="756">
        <f t="shared" si="319"/>
        <v>0</v>
      </c>
      <c r="EOJ68" s="756">
        <f t="shared" si="319"/>
        <v>0</v>
      </c>
      <c r="EOK68" s="756">
        <f t="shared" si="319"/>
        <v>0</v>
      </c>
      <c r="EOL68" s="756">
        <f t="shared" si="319"/>
        <v>0</v>
      </c>
      <c r="EOM68" s="756">
        <f t="shared" si="319"/>
        <v>0</v>
      </c>
      <c r="EON68" s="756">
        <f t="shared" si="319"/>
        <v>0</v>
      </c>
      <c r="EOO68" s="756">
        <f t="shared" si="319"/>
        <v>0</v>
      </c>
      <c r="EOP68" s="756">
        <f t="shared" si="319"/>
        <v>0</v>
      </c>
      <c r="EOQ68" s="756">
        <f t="shared" si="319"/>
        <v>0</v>
      </c>
      <c r="EOR68" s="756">
        <f t="shared" si="319"/>
        <v>0</v>
      </c>
      <c r="EOS68" s="756">
        <f t="shared" si="319"/>
        <v>0</v>
      </c>
      <c r="EOT68" s="756">
        <f t="shared" si="319"/>
        <v>0</v>
      </c>
      <c r="EOU68" s="756">
        <f t="shared" si="319"/>
        <v>0</v>
      </c>
      <c r="EOV68" s="756">
        <f t="shared" si="319"/>
        <v>0</v>
      </c>
      <c r="EOW68" s="756">
        <f t="shared" si="319"/>
        <v>0</v>
      </c>
      <c r="EOX68" s="756">
        <f t="shared" si="319"/>
        <v>0</v>
      </c>
      <c r="EOY68" s="756">
        <f t="shared" si="319"/>
        <v>0</v>
      </c>
      <c r="EOZ68" s="756">
        <f t="shared" si="319"/>
        <v>0</v>
      </c>
      <c r="EPA68" s="756">
        <f t="shared" si="319"/>
        <v>0</v>
      </c>
      <c r="EPB68" s="756">
        <f t="shared" si="319"/>
        <v>0</v>
      </c>
      <c r="EPC68" s="756">
        <f t="shared" si="319"/>
        <v>0</v>
      </c>
      <c r="EPD68" s="756">
        <f t="shared" si="319"/>
        <v>0</v>
      </c>
      <c r="EPE68" s="756">
        <f t="shared" si="319"/>
        <v>0</v>
      </c>
      <c r="EPF68" s="756">
        <f t="shared" si="319"/>
        <v>0</v>
      </c>
      <c r="EPG68" s="756">
        <f t="shared" si="319"/>
        <v>0</v>
      </c>
      <c r="EPH68" s="756">
        <f t="shared" si="319"/>
        <v>0</v>
      </c>
      <c r="EPI68" s="756">
        <f t="shared" si="319"/>
        <v>0</v>
      </c>
      <c r="EPJ68" s="756">
        <f t="shared" si="319"/>
        <v>0</v>
      </c>
      <c r="EPK68" s="756">
        <f t="shared" si="319"/>
        <v>0</v>
      </c>
      <c r="EPL68" s="756">
        <f t="shared" si="319"/>
        <v>0</v>
      </c>
      <c r="EPM68" s="756">
        <f t="shared" si="319"/>
        <v>0</v>
      </c>
      <c r="EPN68" s="756">
        <f t="shared" si="319"/>
        <v>0</v>
      </c>
      <c r="EPO68" s="756">
        <f t="shared" ref="EPO68:ERZ68" si="320">(EPO59-EPO61)*$C$67</f>
        <v>0</v>
      </c>
      <c r="EPP68" s="756">
        <f t="shared" si="320"/>
        <v>0</v>
      </c>
      <c r="EPQ68" s="756">
        <f t="shared" si="320"/>
        <v>0</v>
      </c>
      <c r="EPR68" s="756">
        <f t="shared" si="320"/>
        <v>0</v>
      </c>
      <c r="EPS68" s="756">
        <f t="shared" si="320"/>
        <v>0</v>
      </c>
      <c r="EPT68" s="756">
        <f t="shared" si="320"/>
        <v>0</v>
      </c>
      <c r="EPU68" s="756">
        <f t="shared" si="320"/>
        <v>0</v>
      </c>
      <c r="EPV68" s="756">
        <f t="shared" si="320"/>
        <v>0</v>
      </c>
      <c r="EPW68" s="756">
        <f t="shared" si="320"/>
        <v>0</v>
      </c>
      <c r="EPX68" s="756">
        <f t="shared" si="320"/>
        <v>0</v>
      </c>
      <c r="EPY68" s="756">
        <f t="shared" si="320"/>
        <v>0</v>
      </c>
      <c r="EPZ68" s="756">
        <f t="shared" si="320"/>
        <v>0</v>
      </c>
      <c r="EQA68" s="756">
        <f t="shared" si="320"/>
        <v>0</v>
      </c>
      <c r="EQB68" s="756">
        <f t="shared" si="320"/>
        <v>0</v>
      </c>
      <c r="EQC68" s="756">
        <f t="shared" si="320"/>
        <v>0</v>
      </c>
      <c r="EQD68" s="756">
        <f t="shared" si="320"/>
        <v>0</v>
      </c>
      <c r="EQE68" s="756">
        <f t="shared" si="320"/>
        <v>0</v>
      </c>
      <c r="EQF68" s="756">
        <f t="shared" si="320"/>
        <v>0</v>
      </c>
      <c r="EQG68" s="756">
        <f t="shared" si="320"/>
        <v>0</v>
      </c>
      <c r="EQH68" s="756">
        <f t="shared" si="320"/>
        <v>0</v>
      </c>
      <c r="EQI68" s="756">
        <f t="shared" si="320"/>
        <v>0</v>
      </c>
      <c r="EQJ68" s="756">
        <f t="shared" si="320"/>
        <v>0</v>
      </c>
      <c r="EQK68" s="756">
        <f t="shared" si="320"/>
        <v>0</v>
      </c>
      <c r="EQL68" s="756">
        <f t="shared" si="320"/>
        <v>0</v>
      </c>
      <c r="EQM68" s="756">
        <f t="shared" si="320"/>
        <v>0</v>
      </c>
      <c r="EQN68" s="756">
        <f t="shared" si="320"/>
        <v>0</v>
      </c>
      <c r="EQO68" s="756">
        <f t="shared" si="320"/>
        <v>0</v>
      </c>
      <c r="EQP68" s="756">
        <f t="shared" si="320"/>
        <v>0</v>
      </c>
      <c r="EQQ68" s="756">
        <f t="shared" si="320"/>
        <v>0</v>
      </c>
      <c r="EQR68" s="756">
        <f t="shared" si="320"/>
        <v>0</v>
      </c>
      <c r="EQS68" s="756">
        <f t="shared" si="320"/>
        <v>0</v>
      </c>
      <c r="EQT68" s="756">
        <f t="shared" si="320"/>
        <v>0</v>
      </c>
      <c r="EQU68" s="756">
        <f t="shared" si="320"/>
        <v>0</v>
      </c>
      <c r="EQV68" s="756">
        <f t="shared" si="320"/>
        <v>0</v>
      </c>
      <c r="EQW68" s="756">
        <f t="shared" si="320"/>
        <v>0</v>
      </c>
      <c r="EQX68" s="756">
        <f t="shared" si="320"/>
        <v>0</v>
      </c>
      <c r="EQY68" s="756">
        <f t="shared" si="320"/>
        <v>0</v>
      </c>
      <c r="EQZ68" s="756">
        <f t="shared" si="320"/>
        <v>0</v>
      </c>
      <c r="ERA68" s="756">
        <f t="shared" si="320"/>
        <v>0</v>
      </c>
      <c r="ERB68" s="756">
        <f t="shared" si="320"/>
        <v>0</v>
      </c>
      <c r="ERC68" s="756">
        <f t="shared" si="320"/>
        <v>0</v>
      </c>
      <c r="ERD68" s="756">
        <f t="shared" si="320"/>
        <v>0</v>
      </c>
      <c r="ERE68" s="756">
        <f t="shared" si="320"/>
        <v>0</v>
      </c>
      <c r="ERF68" s="756">
        <f t="shared" si="320"/>
        <v>0</v>
      </c>
      <c r="ERG68" s="756">
        <f t="shared" si="320"/>
        <v>0</v>
      </c>
      <c r="ERH68" s="756">
        <f t="shared" si="320"/>
        <v>0</v>
      </c>
      <c r="ERI68" s="756">
        <f t="shared" si="320"/>
        <v>0</v>
      </c>
      <c r="ERJ68" s="756">
        <f t="shared" si="320"/>
        <v>0</v>
      </c>
      <c r="ERK68" s="756">
        <f t="shared" si="320"/>
        <v>0</v>
      </c>
      <c r="ERL68" s="756">
        <f t="shared" si="320"/>
        <v>0</v>
      </c>
      <c r="ERM68" s="756">
        <f t="shared" si="320"/>
        <v>0</v>
      </c>
      <c r="ERN68" s="756">
        <f t="shared" si="320"/>
        <v>0</v>
      </c>
      <c r="ERO68" s="756">
        <f t="shared" si="320"/>
        <v>0</v>
      </c>
      <c r="ERP68" s="756">
        <f t="shared" si="320"/>
        <v>0</v>
      </c>
      <c r="ERQ68" s="756">
        <f t="shared" si="320"/>
        <v>0</v>
      </c>
      <c r="ERR68" s="756">
        <f t="shared" si="320"/>
        <v>0</v>
      </c>
      <c r="ERS68" s="756">
        <f t="shared" si="320"/>
        <v>0</v>
      </c>
      <c r="ERT68" s="756">
        <f t="shared" si="320"/>
        <v>0</v>
      </c>
      <c r="ERU68" s="756">
        <f t="shared" si="320"/>
        <v>0</v>
      </c>
      <c r="ERV68" s="756">
        <f t="shared" si="320"/>
        <v>0</v>
      </c>
      <c r="ERW68" s="756">
        <f t="shared" si="320"/>
        <v>0</v>
      </c>
      <c r="ERX68" s="756">
        <f t="shared" si="320"/>
        <v>0</v>
      </c>
      <c r="ERY68" s="756">
        <f t="shared" si="320"/>
        <v>0</v>
      </c>
      <c r="ERZ68" s="756">
        <f t="shared" si="320"/>
        <v>0</v>
      </c>
      <c r="ESA68" s="756">
        <f t="shared" ref="ESA68:EUL68" si="321">(ESA59-ESA61)*$C$67</f>
        <v>0</v>
      </c>
      <c r="ESB68" s="756">
        <f t="shared" si="321"/>
        <v>0</v>
      </c>
      <c r="ESC68" s="756">
        <f t="shared" si="321"/>
        <v>0</v>
      </c>
      <c r="ESD68" s="756">
        <f t="shared" si="321"/>
        <v>0</v>
      </c>
      <c r="ESE68" s="756">
        <f t="shared" si="321"/>
        <v>0</v>
      </c>
      <c r="ESF68" s="756">
        <f t="shared" si="321"/>
        <v>0</v>
      </c>
      <c r="ESG68" s="756">
        <f t="shared" si="321"/>
        <v>0</v>
      </c>
      <c r="ESH68" s="756">
        <f t="shared" si="321"/>
        <v>0</v>
      </c>
      <c r="ESI68" s="756">
        <f t="shared" si="321"/>
        <v>0</v>
      </c>
      <c r="ESJ68" s="756">
        <f t="shared" si="321"/>
        <v>0</v>
      </c>
      <c r="ESK68" s="756">
        <f t="shared" si="321"/>
        <v>0</v>
      </c>
      <c r="ESL68" s="756">
        <f t="shared" si="321"/>
        <v>0</v>
      </c>
      <c r="ESM68" s="756">
        <f t="shared" si="321"/>
        <v>0</v>
      </c>
      <c r="ESN68" s="756">
        <f t="shared" si="321"/>
        <v>0</v>
      </c>
      <c r="ESO68" s="756">
        <f t="shared" si="321"/>
        <v>0</v>
      </c>
      <c r="ESP68" s="756">
        <f t="shared" si="321"/>
        <v>0</v>
      </c>
      <c r="ESQ68" s="756">
        <f t="shared" si="321"/>
        <v>0</v>
      </c>
      <c r="ESR68" s="756">
        <f t="shared" si="321"/>
        <v>0</v>
      </c>
      <c r="ESS68" s="756">
        <f t="shared" si="321"/>
        <v>0</v>
      </c>
      <c r="EST68" s="756">
        <f t="shared" si="321"/>
        <v>0</v>
      </c>
      <c r="ESU68" s="756">
        <f t="shared" si="321"/>
        <v>0</v>
      </c>
      <c r="ESV68" s="756">
        <f t="shared" si="321"/>
        <v>0</v>
      </c>
      <c r="ESW68" s="756">
        <f t="shared" si="321"/>
        <v>0</v>
      </c>
      <c r="ESX68" s="756">
        <f t="shared" si="321"/>
        <v>0</v>
      </c>
      <c r="ESY68" s="756">
        <f t="shared" si="321"/>
        <v>0</v>
      </c>
      <c r="ESZ68" s="756">
        <f t="shared" si="321"/>
        <v>0</v>
      </c>
      <c r="ETA68" s="756">
        <f t="shared" si="321"/>
        <v>0</v>
      </c>
      <c r="ETB68" s="756">
        <f t="shared" si="321"/>
        <v>0</v>
      </c>
      <c r="ETC68" s="756">
        <f t="shared" si="321"/>
        <v>0</v>
      </c>
      <c r="ETD68" s="756">
        <f t="shared" si="321"/>
        <v>0</v>
      </c>
      <c r="ETE68" s="756">
        <f t="shared" si="321"/>
        <v>0</v>
      </c>
      <c r="ETF68" s="756">
        <f t="shared" si="321"/>
        <v>0</v>
      </c>
      <c r="ETG68" s="756">
        <f t="shared" si="321"/>
        <v>0</v>
      </c>
      <c r="ETH68" s="756">
        <f t="shared" si="321"/>
        <v>0</v>
      </c>
      <c r="ETI68" s="756">
        <f t="shared" si="321"/>
        <v>0</v>
      </c>
      <c r="ETJ68" s="756">
        <f t="shared" si="321"/>
        <v>0</v>
      </c>
      <c r="ETK68" s="756">
        <f t="shared" si="321"/>
        <v>0</v>
      </c>
      <c r="ETL68" s="756">
        <f t="shared" si="321"/>
        <v>0</v>
      </c>
      <c r="ETM68" s="756">
        <f t="shared" si="321"/>
        <v>0</v>
      </c>
      <c r="ETN68" s="756">
        <f t="shared" si="321"/>
        <v>0</v>
      </c>
      <c r="ETO68" s="756">
        <f t="shared" si="321"/>
        <v>0</v>
      </c>
      <c r="ETP68" s="756">
        <f t="shared" si="321"/>
        <v>0</v>
      </c>
      <c r="ETQ68" s="756">
        <f t="shared" si="321"/>
        <v>0</v>
      </c>
      <c r="ETR68" s="756">
        <f t="shared" si="321"/>
        <v>0</v>
      </c>
      <c r="ETS68" s="756">
        <f t="shared" si="321"/>
        <v>0</v>
      </c>
      <c r="ETT68" s="756">
        <f t="shared" si="321"/>
        <v>0</v>
      </c>
      <c r="ETU68" s="756">
        <f t="shared" si="321"/>
        <v>0</v>
      </c>
      <c r="ETV68" s="756">
        <f t="shared" si="321"/>
        <v>0</v>
      </c>
      <c r="ETW68" s="756">
        <f t="shared" si="321"/>
        <v>0</v>
      </c>
      <c r="ETX68" s="756">
        <f t="shared" si="321"/>
        <v>0</v>
      </c>
      <c r="ETY68" s="756">
        <f t="shared" si="321"/>
        <v>0</v>
      </c>
      <c r="ETZ68" s="756">
        <f t="shared" si="321"/>
        <v>0</v>
      </c>
      <c r="EUA68" s="756">
        <f t="shared" si="321"/>
        <v>0</v>
      </c>
      <c r="EUB68" s="756">
        <f t="shared" si="321"/>
        <v>0</v>
      </c>
      <c r="EUC68" s="756">
        <f t="shared" si="321"/>
        <v>0</v>
      </c>
      <c r="EUD68" s="756">
        <f t="shared" si="321"/>
        <v>0</v>
      </c>
      <c r="EUE68" s="756">
        <f t="shared" si="321"/>
        <v>0</v>
      </c>
      <c r="EUF68" s="756">
        <f t="shared" si="321"/>
        <v>0</v>
      </c>
      <c r="EUG68" s="756">
        <f t="shared" si="321"/>
        <v>0</v>
      </c>
      <c r="EUH68" s="756">
        <f t="shared" si="321"/>
        <v>0</v>
      </c>
      <c r="EUI68" s="756">
        <f t="shared" si="321"/>
        <v>0</v>
      </c>
      <c r="EUJ68" s="756">
        <f t="shared" si="321"/>
        <v>0</v>
      </c>
      <c r="EUK68" s="756">
        <f t="shared" si="321"/>
        <v>0</v>
      </c>
      <c r="EUL68" s="756">
        <f t="shared" si="321"/>
        <v>0</v>
      </c>
      <c r="EUM68" s="756">
        <f t="shared" ref="EUM68:EWX68" si="322">(EUM59-EUM61)*$C$67</f>
        <v>0</v>
      </c>
      <c r="EUN68" s="756">
        <f t="shared" si="322"/>
        <v>0</v>
      </c>
      <c r="EUO68" s="756">
        <f t="shared" si="322"/>
        <v>0</v>
      </c>
      <c r="EUP68" s="756">
        <f t="shared" si="322"/>
        <v>0</v>
      </c>
      <c r="EUQ68" s="756">
        <f t="shared" si="322"/>
        <v>0</v>
      </c>
      <c r="EUR68" s="756">
        <f t="shared" si="322"/>
        <v>0</v>
      </c>
      <c r="EUS68" s="756">
        <f t="shared" si="322"/>
        <v>0</v>
      </c>
      <c r="EUT68" s="756">
        <f t="shared" si="322"/>
        <v>0</v>
      </c>
      <c r="EUU68" s="756">
        <f t="shared" si="322"/>
        <v>0</v>
      </c>
      <c r="EUV68" s="756">
        <f t="shared" si="322"/>
        <v>0</v>
      </c>
      <c r="EUW68" s="756">
        <f t="shared" si="322"/>
        <v>0</v>
      </c>
      <c r="EUX68" s="756">
        <f t="shared" si="322"/>
        <v>0</v>
      </c>
      <c r="EUY68" s="756">
        <f t="shared" si="322"/>
        <v>0</v>
      </c>
      <c r="EUZ68" s="756">
        <f t="shared" si="322"/>
        <v>0</v>
      </c>
      <c r="EVA68" s="756">
        <f t="shared" si="322"/>
        <v>0</v>
      </c>
      <c r="EVB68" s="756">
        <f t="shared" si="322"/>
        <v>0</v>
      </c>
      <c r="EVC68" s="756">
        <f t="shared" si="322"/>
        <v>0</v>
      </c>
      <c r="EVD68" s="756">
        <f t="shared" si="322"/>
        <v>0</v>
      </c>
      <c r="EVE68" s="756">
        <f t="shared" si="322"/>
        <v>0</v>
      </c>
      <c r="EVF68" s="756">
        <f t="shared" si="322"/>
        <v>0</v>
      </c>
      <c r="EVG68" s="756">
        <f t="shared" si="322"/>
        <v>0</v>
      </c>
      <c r="EVH68" s="756">
        <f t="shared" si="322"/>
        <v>0</v>
      </c>
      <c r="EVI68" s="756">
        <f t="shared" si="322"/>
        <v>0</v>
      </c>
      <c r="EVJ68" s="756">
        <f t="shared" si="322"/>
        <v>0</v>
      </c>
      <c r="EVK68" s="756">
        <f t="shared" si="322"/>
        <v>0</v>
      </c>
      <c r="EVL68" s="756">
        <f t="shared" si="322"/>
        <v>0</v>
      </c>
      <c r="EVM68" s="756">
        <f t="shared" si="322"/>
        <v>0</v>
      </c>
      <c r="EVN68" s="756">
        <f t="shared" si="322"/>
        <v>0</v>
      </c>
      <c r="EVO68" s="756">
        <f t="shared" si="322"/>
        <v>0</v>
      </c>
      <c r="EVP68" s="756">
        <f t="shared" si="322"/>
        <v>0</v>
      </c>
      <c r="EVQ68" s="756">
        <f t="shared" si="322"/>
        <v>0</v>
      </c>
      <c r="EVR68" s="756">
        <f t="shared" si="322"/>
        <v>0</v>
      </c>
      <c r="EVS68" s="756">
        <f t="shared" si="322"/>
        <v>0</v>
      </c>
      <c r="EVT68" s="756">
        <f t="shared" si="322"/>
        <v>0</v>
      </c>
      <c r="EVU68" s="756">
        <f t="shared" si="322"/>
        <v>0</v>
      </c>
      <c r="EVV68" s="756">
        <f t="shared" si="322"/>
        <v>0</v>
      </c>
      <c r="EVW68" s="756">
        <f t="shared" si="322"/>
        <v>0</v>
      </c>
      <c r="EVX68" s="756">
        <f t="shared" si="322"/>
        <v>0</v>
      </c>
      <c r="EVY68" s="756">
        <f t="shared" si="322"/>
        <v>0</v>
      </c>
      <c r="EVZ68" s="756">
        <f t="shared" si="322"/>
        <v>0</v>
      </c>
      <c r="EWA68" s="756">
        <f t="shared" si="322"/>
        <v>0</v>
      </c>
      <c r="EWB68" s="756">
        <f t="shared" si="322"/>
        <v>0</v>
      </c>
      <c r="EWC68" s="756">
        <f t="shared" si="322"/>
        <v>0</v>
      </c>
      <c r="EWD68" s="756">
        <f t="shared" si="322"/>
        <v>0</v>
      </c>
      <c r="EWE68" s="756">
        <f t="shared" si="322"/>
        <v>0</v>
      </c>
      <c r="EWF68" s="756">
        <f t="shared" si="322"/>
        <v>0</v>
      </c>
      <c r="EWG68" s="756">
        <f t="shared" si="322"/>
        <v>0</v>
      </c>
      <c r="EWH68" s="756">
        <f t="shared" si="322"/>
        <v>0</v>
      </c>
      <c r="EWI68" s="756">
        <f t="shared" si="322"/>
        <v>0</v>
      </c>
      <c r="EWJ68" s="756">
        <f t="shared" si="322"/>
        <v>0</v>
      </c>
      <c r="EWK68" s="756">
        <f t="shared" si="322"/>
        <v>0</v>
      </c>
      <c r="EWL68" s="756">
        <f t="shared" si="322"/>
        <v>0</v>
      </c>
      <c r="EWM68" s="756">
        <f t="shared" si="322"/>
        <v>0</v>
      </c>
      <c r="EWN68" s="756">
        <f t="shared" si="322"/>
        <v>0</v>
      </c>
      <c r="EWO68" s="756">
        <f t="shared" si="322"/>
        <v>0</v>
      </c>
      <c r="EWP68" s="756">
        <f t="shared" si="322"/>
        <v>0</v>
      </c>
      <c r="EWQ68" s="756">
        <f t="shared" si="322"/>
        <v>0</v>
      </c>
      <c r="EWR68" s="756">
        <f t="shared" si="322"/>
        <v>0</v>
      </c>
      <c r="EWS68" s="756">
        <f t="shared" si="322"/>
        <v>0</v>
      </c>
      <c r="EWT68" s="756">
        <f t="shared" si="322"/>
        <v>0</v>
      </c>
      <c r="EWU68" s="756">
        <f t="shared" si="322"/>
        <v>0</v>
      </c>
      <c r="EWV68" s="756">
        <f t="shared" si="322"/>
        <v>0</v>
      </c>
      <c r="EWW68" s="756">
        <f t="shared" si="322"/>
        <v>0</v>
      </c>
      <c r="EWX68" s="756">
        <f t="shared" si="322"/>
        <v>0</v>
      </c>
      <c r="EWY68" s="756">
        <f t="shared" ref="EWY68:EZJ68" si="323">(EWY59-EWY61)*$C$67</f>
        <v>0</v>
      </c>
      <c r="EWZ68" s="756">
        <f t="shared" si="323"/>
        <v>0</v>
      </c>
      <c r="EXA68" s="756">
        <f t="shared" si="323"/>
        <v>0</v>
      </c>
      <c r="EXB68" s="756">
        <f t="shared" si="323"/>
        <v>0</v>
      </c>
      <c r="EXC68" s="756">
        <f t="shared" si="323"/>
        <v>0</v>
      </c>
      <c r="EXD68" s="756">
        <f t="shared" si="323"/>
        <v>0</v>
      </c>
      <c r="EXE68" s="756">
        <f t="shared" si="323"/>
        <v>0</v>
      </c>
      <c r="EXF68" s="756">
        <f t="shared" si="323"/>
        <v>0</v>
      </c>
      <c r="EXG68" s="756">
        <f t="shared" si="323"/>
        <v>0</v>
      </c>
      <c r="EXH68" s="756">
        <f t="shared" si="323"/>
        <v>0</v>
      </c>
      <c r="EXI68" s="756">
        <f t="shared" si="323"/>
        <v>0</v>
      </c>
      <c r="EXJ68" s="756">
        <f t="shared" si="323"/>
        <v>0</v>
      </c>
      <c r="EXK68" s="756">
        <f t="shared" si="323"/>
        <v>0</v>
      </c>
      <c r="EXL68" s="756">
        <f t="shared" si="323"/>
        <v>0</v>
      </c>
      <c r="EXM68" s="756">
        <f t="shared" si="323"/>
        <v>0</v>
      </c>
      <c r="EXN68" s="756">
        <f t="shared" si="323"/>
        <v>0</v>
      </c>
      <c r="EXO68" s="756">
        <f t="shared" si="323"/>
        <v>0</v>
      </c>
      <c r="EXP68" s="756">
        <f t="shared" si="323"/>
        <v>0</v>
      </c>
      <c r="EXQ68" s="756">
        <f t="shared" si="323"/>
        <v>0</v>
      </c>
      <c r="EXR68" s="756">
        <f t="shared" si="323"/>
        <v>0</v>
      </c>
      <c r="EXS68" s="756">
        <f t="shared" si="323"/>
        <v>0</v>
      </c>
      <c r="EXT68" s="756">
        <f t="shared" si="323"/>
        <v>0</v>
      </c>
      <c r="EXU68" s="756">
        <f t="shared" si="323"/>
        <v>0</v>
      </c>
      <c r="EXV68" s="756">
        <f t="shared" si="323"/>
        <v>0</v>
      </c>
      <c r="EXW68" s="756">
        <f t="shared" si="323"/>
        <v>0</v>
      </c>
      <c r="EXX68" s="756">
        <f t="shared" si="323"/>
        <v>0</v>
      </c>
      <c r="EXY68" s="756">
        <f t="shared" si="323"/>
        <v>0</v>
      </c>
      <c r="EXZ68" s="756">
        <f t="shared" si="323"/>
        <v>0</v>
      </c>
      <c r="EYA68" s="756">
        <f t="shared" si="323"/>
        <v>0</v>
      </c>
      <c r="EYB68" s="756">
        <f t="shared" si="323"/>
        <v>0</v>
      </c>
      <c r="EYC68" s="756">
        <f t="shared" si="323"/>
        <v>0</v>
      </c>
      <c r="EYD68" s="756">
        <f t="shared" si="323"/>
        <v>0</v>
      </c>
      <c r="EYE68" s="756">
        <f t="shared" si="323"/>
        <v>0</v>
      </c>
      <c r="EYF68" s="756">
        <f t="shared" si="323"/>
        <v>0</v>
      </c>
      <c r="EYG68" s="756">
        <f t="shared" si="323"/>
        <v>0</v>
      </c>
      <c r="EYH68" s="756">
        <f t="shared" si="323"/>
        <v>0</v>
      </c>
      <c r="EYI68" s="756">
        <f t="shared" si="323"/>
        <v>0</v>
      </c>
      <c r="EYJ68" s="756">
        <f t="shared" si="323"/>
        <v>0</v>
      </c>
      <c r="EYK68" s="756">
        <f t="shared" si="323"/>
        <v>0</v>
      </c>
      <c r="EYL68" s="756">
        <f t="shared" si="323"/>
        <v>0</v>
      </c>
      <c r="EYM68" s="756">
        <f t="shared" si="323"/>
        <v>0</v>
      </c>
      <c r="EYN68" s="756">
        <f t="shared" si="323"/>
        <v>0</v>
      </c>
      <c r="EYO68" s="756">
        <f t="shared" si="323"/>
        <v>0</v>
      </c>
      <c r="EYP68" s="756">
        <f t="shared" si="323"/>
        <v>0</v>
      </c>
      <c r="EYQ68" s="756">
        <f t="shared" si="323"/>
        <v>0</v>
      </c>
      <c r="EYR68" s="756">
        <f t="shared" si="323"/>
        <v>0</v>
      </c>
      <c r="EYS68" s="756">
        <f t="shared" si="323"/>
        <v>0</v>
      </c>
      <c r="EYT68" s="756">
        <f t="shared" si="323"/>
        <v>0</v>
      </c>
      <c r="EYU68" s="756">
        <f t="shared" si="323"/>
        <v>0</v>
      </c>
      <c r="EYV68" s="756">
        <f t="shared" si="323"/>
        <v>0</v>
      </c>
      <c r="EYW68" s="756">
        <f t="shared" si="323"/>
        <v>0</v>
      </c>
      <c r="EYX68" s="756">
        <f t="shared" si="323"/>
        <v>0</v>
      </c>
      <c r="EYY68" s="756">
        <f t="shared" si="323"/>
        <v>0</v>
      </c>
      <c r="EYZ68" s="756">
        <f t="shared" si="323"/>
        <v>0</v>
      </c>
      <c r="EZA68" s="756">
        <f t="shared" si="323"/>
        <v>0</v>
      </c>
      <c r="EZB68" s="756">
        <f t="shared" si="323"/>
        <v>0</v>
      </c>
      <c r="EZC68" s="756">
        <f t="shared" si="323"/>
        <v>0</v>
      </c>
      <c r="EZD68" s="756">
        <f t="shared" si="323"/>
        <v>0</v>
      </c>
      <c r="EZE68" s="756">
        <f t="shared" si="323"/>
        <v>0</v>
      </c>
      <c r="EZF68" s="756">
        <f t="shared" si="323"/>
        <v>0</v>
      </c>
      <c r="EZG68" s="756">
        <f t="shared" si="323"/>
        <v>0</v>
      </c>
      <c r="EZH68" s="756">
        <f t="shared" si="323"/>
        <v>0</v>
      </c>
      <c r="EZI68" s="756">
        <f t="shared" si="323"/>
        <v>0</v>
      </c>
      <c r="EZJ68" s="756">
        <f t="shared" si="323"/>
        <v>0</v>
      </c>
      <c r="EZK68" s="756">
        <f t="shared" ref="EZK68:FBV68" si="324">(EZK59-EZK61)*$C$67</f>
        <v>0</v>
      </c>
      <c r="EZL68" s="756">
        <f t="shared" si="324"/>
        <v>0</v>
      </c>
      <c r="EZM68" s="756">
        <f t="shared" si="324"/>
        <v>0</v>
      </c>
      <c r="EZN68" s="756">
        <f t="shared" si="324"/>
        <v>0</v>
      </c>
      <c r="EZO68" s="756">
        <f t="shared" si="324"/>
        <v>0</v>
      </c>
      <c r="EZP68" s="756">
        <f t="shared" si="324"/>
        <v>0</v>
      </c>
      <c r="EZQ68" s="756">
        <f t="shared" si="324"/>
        <v>0</v>
      </c>
      <c r="EZR68" s="756">
        <f t="shared" si="324"/>
        <v>0</v>
      </c>
      <c r="EZS68" s="756">
        <f t="shared" si="324"/>
        <v>0</v>
      </c>
      <c r="EZT68" s="756">
        <f t="shared" si="324"/>
        <v>0</v>
      </c>
      <c r="EZU68" s="756">
        <f t="shared" si="324"/>
        <v>0</v>
      </c>
      <c r="EZV68" s="756">
        <f t="shared" si="324"/>
        <v>0</v>
      </c>
      <c r="EZW68" s="756">
        <f t="shared" si="324"/>
        <v>0</v>
      </c>
      <c r="EZX68" s="756">
        <f t="shared" si="324"/>
        <v>0</v>
      </c>
      <c r="EZY68" s="756">
        <f t="shared" si="324"/>
        <v>0</v>
      </c>
      <c r="EZZ68" s="756">
        <f t="shared" si="324"/>
        <v>0</v>
      </c>
      <c r="FAA68" s="756">
        <f t="shared" si="324"/>
        <v>0</v>
      </c>
      <c r="FAB68" s="756">
        <f t="shared" si="324"/>
        <v>0</v>
      </c>
      <c r="FAC68" s="756">
        <f t="shared" si="324"/>
        <v>0</v>
      </c>
      <c r="FAD68" s="756">
        <f t="shared" si="324"/>
        <v>0</v>
      </c>
      <c r="FAE68" s="756">
        <f t="shared" si="324"/>
        <v>0</v>
      </c>
      <c r="FAF68" s="756">
        <f t="shared" si="324"/>
        <v>0</v>
      </c>
      <c r="FAG68" s="756">
        <f t="shared" si="324"/>
        <v>0</v>
      </c>
      <c r="FAH68" s="756">
        <f t="shared" si="324"/>
        <v>0</v>
      </c>
      <c r="FAI68" s="756">
        <f t="shared" si="324"/>
        <v>0</v>
      </c>
      <c r="FAJ68" s="756">
        <f t="shared" si="324"/>
        <v>0</v>
      </c>
      <c r="FAK68" s="756">
        <f t="shared" si="324"/>
        <v>0</v>
      </c>
      <c r="FAL68" s="756">
        <f t="shared" si="324"/>
        <v>0</v>
      </c>
      <c r="FAM68" s="756">
        <f t="shared" si="324"/>
        <v>0</v>
      </c>
      <c r="FAN68" s="756">
        <f t="shared" si="324"/>
        <v>0</v>
      </c>
      <c r="FAO68" s="756">
        <f t="shared" si="324"/>
        <v>0</v>
      </c>
      <c r="FAP68" s="756">
        <f t="shared" si="324"/>
        <v>0</v>
      </c>
      <c r="FAQ68" s="756">
        <f t="shared" si="324"/>
        <v>0</v>
      </c>
      <c r="FAR68" s="756">
        <f t="shared" si="324"/>
        <v>0</v>
      </c>
      <c r="FAS68" s="756">
        <f t="shared" si="324"/>
        <v>0</v>
      </c>
      <c r="FAT68" s="756">
        <f t="shared" si="324"/>
        <v>0</v>
      </c>
      <c r="FAU68" s="756">
        <f t="shared" si="324"/>
        <v>0</v>
      </c>
      <c r="FAV68" s="756">
        <f t="shared" si="324"/>
        <v>0</v>
      </c>
      <c r="FAW68" s="756">
        <f t="shared" si="324"/>
        <v>0</v>
      </c>
      <c r="FAX68" s="756">
        <f t="shared" si="324"/>
        <v>0</v>
      </c>
      <c r="FAY68" s="756">
        <f t="shared" si="324"/>
        <v>0</v>
      </c>
      <c r="FAZ68" s="756">
        <f t="shared" si="324"/>
        <v>0</v>
      </c>
      <c r="FBA68" s="756">
        <f t="shared" si="324"/>
        <v>0</v>
      </c>
      <c r="FBB68" s="756">
        <f t="shared" si="324"/>
        <v>0</v>
      </c>
      <c r="FBC68" s="756">
        <f t="shared" si="324"/>
        <v>0</v>
      </c>
      <c r="FBD68" s="756">
        <f t="shared" si="324"/>
        <v>0</v>
      </c>
      <c r="FBE68" s="756">
        <f t="shared" si="324"/>
        <v>0</v>
      </c>
      <c r="FBF68" s="756">
        <f t="shared" si="324"/>
        <v>0</v>
      </c>
      <c r="FBG68" s="756">
        <f t="shared" si="324"/>
        <v>0</v>
      </c>
      <c r="FBH68" s="756">
        <f t="shared" si="324"/>
        <v>0</v>
      </c>
      <c r="FBI68" s="756">
        <f t="shared" si="324"/>
        <v>0</v>
      </c>
      <c r="FBJ68" s="756">
        <f t="shared" si="324"/>
        <v>0</v>
      </c>
      <c r="FBK68" s="756">
        <f t="shared" si="324"/>
        <v>0</v>
      </c>
      <c r="FBL68" s="756">
        <f t="shared" si="324"/>
        <v>0</v>
      </c>
      <c r="FBM68" s="756">
        <f t="shared" si="324"/>
        <v>0</v>
      </c>
      <c r="FBN68" s="756">
        <f t="shared" si="324"/>
        <v>0</v>
      </c>
      <c r="FBO68" s="756">
        <f t="shared" si="324"/>
        <v>0</v>
      </c>
      <c r="FBP68" s="756">
        <f t="shared" si="324"/>
        <v>0</v>
      </c>
      <c r="FBQ68" s="756">
        <f t="shared" si="324"/>
        <v>0</v>
      </c>
      <c r="FBR68" s="756">
        <f t="shared" si="324"/>
        <v>0</v>
      </c>
      <c r="FBS68" s="756">
        <f t="shared" si="324"/>
        <v>0</v>
      </c>
      <c r="FBT68" s="756">
        <f t="shared" si="324"/>
        <v>0</v>
      </c>
      <c r="FBU68" s="756">
        <f t="shared" si="324"/>
        <v>0</v>
      </c>
      <c r="FBV68" s="756">
        <f t="shared" si="324"/>
        <v>0</v>
      </c>
      <c r="FBW68" s="756">
        <f t="shared" ref="FBW68:FEH68" si="325">(FBW59-FBW61)*$C$67</f>
        <v>0</v>
      </c>
      <c r="FBX68" s="756">
        <f t="shared" si="325"/>
        <v>0</v>
      </c>
      <c r="FBY68" s="756">
        <f t="shared" si="325"/>
        <v>0</v>
      </c>
      <c r="FBZ68" s="756">
        <f t="shared" si="325"/>
        <v>0</v>
      </c>
      <c r="FCA68" s="756">
        <f t="shared" si="325"/>
        <v>0</v>
      </c>
      <c r="FCB68" s="756">
        <f t="shared" si="325"/>
        <v>0</v>
      </c>
      <c r="FCC68" s="756">
        <f t="shared" si="325"/>
        <v>0</v>
      </c>
      <c r="FCD68" s="756">
        <f t="shared" si="325"/>
        <v>0</v>
      </c>
      <c r="FCE68" s="756">
        <f t="shared" si="325"/>
        <v>0</v>
      </c>
      <c r="FCF68" s="756">
        <f t="shared" si="325"/>
        <v>0</v>
      </c>
      <c r="FCG68" s="756">
        <f t="shared" si="325"/>
        <v>0</v>
      </c>
      <c r="FCH68" s="756">
        <f t="shared" si="325"/>
        <v>0</v>
      </c>
      <c r="FCI68" s="756">
        <f t="shared" si="325"/>
        <v>0</v>
      </c>
      <c r="FCJ68" s="756">
        <f t="shared" si="325"/>
        <v>0</v>
      </c>
      <c r="FCK68" s="756">
        <f t="shared" si="325"/>
        <v>0</v>
      </c>
      <c r="FCL68" s="756">
        <f t="shared" si="325"/>
        <v>0</v>
      </c>
      <c r="FCM68" s="756">
        <f t="shared" si="325"/>
        <v>0</v>
      </c>
      <c r="FCN68" s="756">
        <f t="shared" si="325"/>
        <v>0</v>
      </c>
      <c r="FCO68" s="756">
        <f t="shared" si="325"/>
        <v>0</v>
      </c>
      <c r="FCP68" s="756">
        <f t="shared" si="325"/>
        <v>0</v>
      </c>
      <c r="FCQ68" s="756">
        <f t="shared" si="325"/>
        <v>0</v>
      </c>
      <c r="FCR68" s="756">
        <f t="shared" si="325"/>
        <v>0</v>
      </c>
      <c r="FCS68" s="756">
        <f t="shared" si="325"/>
        <v>0</v>
      </c>
      <c r="FCT68" s="756">
        <f t="shared" si="325"/>
        <v>0</v>
      </c>
      <c r="FCU68" s="756">
        <f t="shared" si="325"/>
        <v>0</v>
      </c>
      <c r="FCV68" s="756">
        <f t="shared" si="325"/>
        <v>0</v>
      </c>
      <c r="FCW68" s="756">
        <f t="shared" si="325"/>
        <v>0</v>
      </c>
      <c r="FCX68" s="756">
        <f t="shared" si="325"/>
        <v>0</v>
      </c>
      <c r="FCY68" s="756">
        <f t="shared" si="325"/>
        <v>0</v>
      </c>
      <c r="FCZ68" s="756">
        <f t="shared" si="325"/>
        <v>0</v>
      </c>
      <c r="FDA68" s="756">
        <f t="shared" si="325"/>
        <v>0</v>
      </c>
      <c r="FDB68" s="756">
        <f t="shared" si="325"/>
        <v>0</v>
      </c>
      <c r="FDC68" s="756">
        <f t="shared" si="325"/>
        <v>0</v>
      </c>
      <c r="FDD68" s="756">
        <f t="shared" si="325"/>
        <v>0</v>
      </c>
      <c r="FDE68" s="756">
        <f t="shared" si="325"/>
        <v>0</v>
      </c>
      <c r="FDF68" s="756">
        <f t="shared" si="325"/>
        <v>0</v>
      </c>
      <c r="FDG68" s="756">
        <f t="shared" si="325"/>
        <v>0</v>
      </c>
      <c r="FDH68" s="756">
        <f t="shared" si="325"/>
        <v>0</v>
      </c>
      <c r="FDI68" s="756">
        <f t="shared" si="325"/>
        <v>0</v>
      </c>
      <c r="FDJ68" s="756">
        <f t="shared" si="325"/>
        <v>0</v>
      </c>
      <c r="FDK68" s="756">
        <f t="shared" si="325"/>
        <v>0</v>
      </c>
      <c r="FDL68" s="756">
        <f t="shared" si="325"/>
        <v>0</v>
      </c>
      <c r="FDM68" s="756">
        <f t="shared" si="325"/>
        <v>0</v>
      </c>
      <c r="FDN68" s="756">
        <f t="shared" si="325"/>
        <v>0</v>
      </c>
      <c r="FDO68" s="756">
        <f t="shared" si="325"/>
        <v>0</v>
      </c>
      <c r="FDP68" s="756">
        <f t="shared" si="325"/>
        <v>0</v>
      </c>
      <c r="FDQ68" s="756">
        <f t="shared" si="325"/>
        <v>0</v>
      </c>
      <c r="FDR68" s="756">
        <f t="shared" si="325"/>
        <v>0</v>
      </c>
      <c r="FDS68" s="756">
        <f t="shared" si="325"/>
        <v>0</v>
      </c>
      <c r="FDT68" s="756">
        <f t="shared" si="325"/>
        <v>0</v>
      </c>
      <c r="FDU68" s="756">
        <f t="shared" si="325"/>
        <v>0</v>
      </c>
      <c r="FDV68" s="756">
        <f t="shared" si="325"/>
        <v>0</v>
      </c>
      <c r="FDW68" s="756">
        <f t="shared" si="325"/>
        <v>0</v>
      </c>
      <c r="FDX68" s="756">
        <f t="shared" si="325"/>
        <v>0</v>
      </c>
      <c r="FDY68" s="756">
        <f t="shared" si="325"/>
        <v>0</v>
      </c>
      <c r="FDZ68" s="756">
        <f t="shared" si="325"/>
        <v>0</v>
      </c>
      <c r="FEA68" s="756">
        <f t="shared" si="325"/>
        <v>0</v>
      </c>
      <c r="FEB68" s="756">
        <f t="shared" si="325"/>
        <v>0</v>
      </c>
      <c r="FEC68" s="756">
        <f t="shared" si="325"/>
        <v>0</v>
      </c>
      <c r="FED68" s="756">
        <f t="shared" si="325"/>
        <v>0</v>
      </c>
      <c r="FEE68" s="756">
        <f t="shared" si="325"/>
        <v>0</v>
      </c>
      <c r="FEF68" s="756">
        <f t="shared" si="325"/>
        <v>0</v>
      </c>
      <c r="FEG68" s="756">
        <f t="shared" si="325"/>
        <v>0</v>
      </c>
      <c r="FEH68" s="756">
        <f t="shared" si="325"/>
        <v>0</v>
      </c>
      <c r="FEI68" s="756">
        <f t="shared" ref="FEI68:FGT68" si="326">(FEI59-FEI61)*$C$67</f>
        <v>0</v>
      </c>
      <c r="FEJ68" s="756">
        <f t="shared" si="326"/>
        <v>0</v>
      </c>
      <c r="FEK68" s="756">
        <f t="shared" si="326"/>
        <v>0</v>
      </c>
      <c r="FEL68" s="756">
        <f t="shared" si="326"/>
        <v>0</v>
      </c>
      <c r="FEM68" s="756">
        <f t="shared" si="326"/>
        <v>0</v>
      </c>
      <c r="FEN68" s="756">
        <f t="shared" si="326"/>
        <v>0</v>
      </c>
      <c r="FEO68" s="756">
        <f t="shared" si="326"/>
        <v>0</v>
      </c>
      <c r="FEP68" s="756">
        <f t="shared" si="326"/>
        <v>0</v>
      </c>
      <c r="FEQ68" s="756">
        <f t="shared" si="326"/>
        <v>0</v>
      </c>
      <c r="FER68" s="756">
        <f t="shared" si="326"/>
        <v>0</v>
      </c>
      <c r="FES68" s="756">
        <f t="shared" si="326"/>
        <v>0</v>
      </c>
      <c r="FET68" s="756">
        <f t="shared" si="326"/>
        <v>0</v>
      </c>
      <c r="FEU68" s="756">
        <f t="shared" si="326"/>
        <v>0</v>
      </c>
      <c r="FEV68" s="756">
        <f t="shared" si="326"/>
        <v>0</v>
      </c>
      <c r="FEW68" s="756">
        <f t="shared" si="326"/>
        <v>0</v>
      </c>
      <c r="FEX68" s="756">
        <f t="shared" si="326"/>
        <v>0</v>
      </c>
      <c r="FEY68" s="756">
        <f t="shared" si="326"/>
        <v>0</v>
      </c>
      <c r="FEZ68" s="756">
        <f t="shared" si="326"/>
        <v>0</v>
      </c>
      <c r="FFA68" s="756">
        <f t="shared" si="326"/>
        <v>0</v>
      </c>
      <c r="FFB68" s="756">
        <f t="shared" si="326"/>
        <v>0</v>
      </c>
      <c r="FFC68" s="756">
        <f t="shared" si="326"/>
        <v>0</v>
      </c>
      <c r="FFD68" s="756">
        <f t="shared" si="326"/>
        <v>0</v>
      </c>
      <c r="FFE68" s="756">
        <f t="shared" si="326"/>
        <v>0</v>
      </c>
      <c r="FFF68" s="756">
        <f t="shared" si="326"/>
        <v>0</v>
      </c>
      <c r="FFG68" s="756">
        <f t="shared" si="326"/>
        <v>0</v>
      </c>
      <c r="FFH68" s="756">
        <f t="shared" si="326"/>
        <v>0</v>
      </c>
      <c r="FFI68" s="756">
        <f t="shared" si="326"/>
        <v>0</v>
      </c>
      <c r="FFJ68" s="756">
        <f t="shared" si="326"/>
        <v>0</v>
      </c>
      <c r="FFK68" s="756">
        <f t="shared" si="326"/>
        <v>0</v>
      </c>
      <c r="FFL68" s="756">
        <f t="shared" si="326"/>
        <v>0</v>
      </c>
      <c r="FFM68" s="756">
        <f t="shared" si="326"/>
        <v>0</v>
      </c>
      <c r="FFN68" s="756">
        <f t="shared" si="326"/>
        <v>0</v>
      </c>
      <c r="FFO68" s="756">
        <f t="shared" si="326"/>
        <v>0</v>
      </c>
      <c r="FFP68" s="756">
        <f t="shared" si="326"/>
        <v>0</v>
      </c>
      <c r="FFQ68" s="756">
        <f t="shared" si="326"/>
        <v>0</v>
      </c>
      <c r="FFR68" s="756">
        <f t="shared" si="326"/>
        <v>0</v>
      </c>
      <c r="FFS68" s="756">
        <f t="shared" si="326"/>
        <v>0</v>
      </c>
      <c r="FFT68" s="756">
        <f t="shared" si="326"/>
        <v>0</v>
      </c>
      <c r="FFU68" s="756">
        <f t="shared" si="326"/>
        <v>0</v>
      </c>
      <c r="FFV68" s="756">
        <f t="shared" si="326"/>
        <v>0</v>
      </c>
      <c r="FFW68" s="756">
        <f t="shared" si="326"/>
        <v>0</v>
      </c>
      <c r="FFX68" s="756">
        <f t="shared" si="326"/>
        <v>0</v>
      </c>
      <c r="FFY68" s="756">
        <f t="shared" si="326"/>
        <v>0</v>
      </c>
      <c r="FFZ68" s="756">
        <f t="shared" si="326"/>
        <v>0</v>
      </c>
      <c r="FGA68" s="756">
        <f t="shared" si="326"/>
        <v>0</v>
      </c>
      <c r="FGB68" s="756">
        <f t="shared" si="326"/>
        <v>0</v>
      </c>
      <c r="FGC68" s="756">
        <f t="shared" si="326"/>
        <v>0</v>
      </c>
      <c r="FGD68" s="756">
        <f t="shared" si="326"/>
        <v>0</v>
      </c>
      <c r="FGE68" s="756">
        <f t="shared" si="326"/>
        <v>0</v>
      </c>
      <c r="FGF68" s="756">
        <f t="shared" si="326"/>
        <v>0</v>
      </c>
      <c r="FGG68" s="756">
        <f t="shared" si="326"/>
        <v>0</v>
      </c>
      <c r="FGH68" s="756">
        <f t="shared" si="326"/>
        <v>0</v>
      </c>
      <c r="FGI68" s="756">
        <f t="shared" si="326"/>
        <v>0</v>
      </c>
      <c r="FGJ68" s="756">
        <f t="shared" si="326"/>
        <v>0</v>
      </c>
      <c r="FGK68" s="756">
        <f t="shared" si="326"/>
        <v>0</v>
      </c>
      <c r="FGL68" s="756">
        <f t="shared" si="326"/>
        <v>0</v>
      </c>
      <c r="FGM68" s="756">
        <f t="shared" si="326"/>
        <v>0</v>
      </c>
      <c r="FGN68" s="756">
        <f t="shared" si="326"/>
        <v>0</v>
      </c>
      <c r="FGO68" s="756">
        <f t="shared" si="326"/>
        <v>0</v>
      </c>
      <c r="FGP68" s="756">
        <f t="shared" si="326"/>
        <v>0</v>
      </c>
      <c r="FGQ68" s="756">
        <f t="shared" si="326"/>
        <v>0</v>
      </c>
      <c r="FGR68" s="756">
        <f t="shared" si="326"/>
        <v>0</v>
      </c>
      <c r="FGS68" s="756">
        <f t="shared" si="326"/>
        <v>0</v>
      </c>
      <c r="FGT68" s="756">
        <f t="shared" si="326"/>
        <v>0</v>
      </c>
      <c r="FGU68" s="756">
        <f t="shared" ref="FGU68:FJF68" si="327">(FGU59-FGU61)*$C$67</f>
        <v>0</v>
      </c>
      <c r="FGV68" s="756">
        <f t="shared" si="327"/>
        <v>0</v>
      </c>
      <c r="FGW68" s="756">
        <f t="shared" si="327"/>
        <v>0</v>
      </c>
      <c r="FGX68" s="756">
        <f t="shared" si="327"/>
        <v>0</v>
      </c>
      <c r="FGY68" s="756">
        <f t="shared" si="327"/>
        <v>0</v>
      </c>
      <c r="FGZ68" s="756">
        <f t="shared" si="327"/>
        <v>0</v>
      </c>
      <c r="FHA68" s="756">
        <f t="shared" si="327"/>
        <v>0</v>
      </c>
      <c r="FHB68" s="756">
        <f t="shared" si="327"/>
        <v>0</v>
      </c>
      <c r="FHC68" s="756">
        <f t="shared" si="327"/>
        <v>0</v>
      </c>
      <c r="FHD68" s="756">
        <f t="shared" si="327"/>
        <v>0</v>
      </c>
      <c r="FHE68" s="756">
        <f t="shared" si="327"/>
        <v>0</v>
      </c>
      <c r="FHF68" s="756">
        <f t="shared" si="327"/>
        <v>0</v>
      </c>
      <c r="FHG68" s="756">
        <f t="shared" si="327"/>
        <v>0</v>
      </c>
      <c r="FHH68" s="756">
        <f t="shared" si="327"/>
        <v>0</v>
      </c>
      <c r="FHI68" s="756">
        <f t="shared" si="327"/>
        <v>0</v>
      </c>
      <c r="FHJ68" s="756">
        <f t="shared" si="327"/>
        <v>0</v>
      </c>
      <c r="FHK68" s="756">
        <f t="shared" si="327"/>
        <v>0</v>
      </c>
      <c r="FHL68" s="756">
        <f t="shared" si="327"/>
        <v>0</v>
      </c>
      <c r="FHM68" s="756">
        <f t="shared" si="327"/>
        <v>0</v>
      </c>
      <c r="FHN68" s="756">
        <f t="shared" si="327"/>
        <v>0</v>
      </c>
      <c r="FHO68" s="756">
        <f t="shared" si="327"/>
        <v>0</v>
      </c>
      <c r="FHP68" s="756">
        <f t="shared" si="327"/>
        <v>0</v>
      </c>
      <c r="FHQ68" s="756">
        <f t="shared" si="327"/>
        <v>0</v>
      </c>
      <c r="FHR68" s="756">
        <f t="shared" si="327"/>
        <v>0</v>
      </c>
      <c r="FHS68" s="756">
        <f t="shared" si="327"/>
        <v>0</v>
      </c>
      <c r="FHT68" s="756">
        <f t="shared" si="327"/>
        <v>0</v>
      </c>
      <c r="FHU68" s="756">
        <f t="shared" si="327"/>
        <v>0</v>
      </c>
      <c r="FHV68" s="756">
        <f t="shared" si="327"/>
        <v>0</v>
      </c>
      <c r="FHW68" s="756">
        <f t="shared" si="327"/>
        <v>0</v>
      </c>
      <c r="FHX68" s="756">
        <f t="shared" si="327"/>
        <v>0</v>
      </c>
      <c r="FHY68" s="756">
        <f t="shared" si="327"/>
        <v>0</v>
      </c>
      <c r="FHZ68" s="756">
        <f t="shared" si="327"/>
        <v>0</v>
      </c>
      <c r="FIA68" s="756">
        <f t="shared" si="327"/>
        <v>0</v>
      </c>
      <c r="FIB68" s="756">
        <f t="shared" si="327"/>
        <v>0</v>
      </c>
      <c r="FIC68" s="756">
        <f t="shared" si="327"/>
        <v>0</v>
      </c>
      <c r="FID68" s="756">
        <f t="shared" si="327"/>
        <v>0</v>
      </c>
      <c r="FIE68" s="756">
        <f t="shared" si="327"/>
        <v>0</v>
      </c>
      <c r="FIF68" s="756">
        <f t="shared" si="327"/>
        <v>0</v>
      </c>
      <c r="FIG68" s="756">
        <f t="shared" si="327"/>
        <v>0</v>
      </c>
      <c r="FIH68" s="756">
        <f t="shared" si="327"/>
        <v>0</v>
      </c>
      <c r="FII68" s="756">
        <f t="shared" si="327"/>
        <v>0</v>
      </c>
      <c r="FIJ68" s="756">
        <f t="shared" si="327"/>
        <v>0</v>
      </c>
      <c r="FIK68" s="756">
        <f t="shared" si="327"/>
        <v>0</v>
      </c>
      <c r="FIL68" s="756">
        <f t="shared" si="327"/>
        <v>0</v>
      </c>
      <c r="FIM68" s="756">
        <f t="shared" si="327"/>
        <v>0</v>
      </c>
      <c r="FIN68" s="756">
        <f t="shared" si="327"/>
        <v>0</v>
      </c>
      <c r="FIO68" s="756">
        <f t="shared" si="327"/>
        <v>0</v>
      </c>
      <c r="FIP68" s="756">
        <f t="shared" si="327"/>
        <v>0</v>
      </c>
      <c r="FIQ68" s="756">
        <f t="shared" si="327"/>
        <v>0</v>
      </c>
      <c r="FIR68" s="756">
        <f t="shared" si="327"/>
        <v>0</v>
      </c>
      <c r="FIS68" s="756">
        <f t="shared" si="327"/>
        <v>0</v>
      </c>
      <c r="FIT68" s="756">
        <f t="shared" si="327"/>
        <v>0</v>
      </c>
      <c r="FIU68" s="756">
        <f t="shared" si="327"/>
        <v>0</v>
      </c>
      <c r="FIV68" s="756">
        <f t="shared" si="327"/>
        <v>0</v>
      </c>
      <c r="FIW68" s="756">
        <f t="shared" si="327"/>
        <v>0</v>
      </c>
      <c r="FIX68" s="756">
        <f t="shared" si="327"/>
        <v>0</v>
      </c>
      <c r="FIY68" s="756">
        <f t="shared" si="327"/>
        <v>0</v>
      </c>
      <c r="FIZ68" s="756">
        <f t="shared" si="327"/>
        <v>0</v>
      </c>
      <c r="FJA68" s="756">
        <f t="shared" si="327"/>
        <v>0</v>
      </c>
      <c r="FJB68" s="756">
        <f t="shared" si="327"/>
        <v>0</v>
      </c>
      <c r="FJC68" s="756">
        <f t="shared" si="327"/>
        <v>0</v>
      </c>
      <c r="FJD68" s="756">
        <f t="shared" si="327"/>
        <v>0</v>
      </c>
      <c r="FJE68" s="756">
        <f t="shared" si="327"/>
        <v>0</v>
      </c>
      <c r="FJF68" s="756">
        <f t="shared" si="327"/>
        <v>0</v>
      </c>
      <c r="FJG68" s="756">
        <f t="shared" ref="FJG68:FLR68" si="328">(FJG59-FJG61)*$C$67</f>
        <v>0</v>
      </c>
      <c r="FJH68" s="756">
        <f t="shared" si="328"/>
        <v>0</v>
      </c>
      <c r="FJI68" s="756">
        <f t="shared" si="328"/>
        <v>0</v>
      </c>
      <c r="FJJ68" s="756">
        <f t="shared" si="328"/>
        <v>0</v>
      </c>
      <c r="FJK68" s="756">
        <f t="shared" si="328"/>
        <v>0</v>
      </c>
      <c r="FJL68" s="756">
        <f t="shared" si="328"/>
        <v>0</v>
      </c>
      <c r="FJM68" s="756">
        <f t="shared" si="328"/>
        <v>0</v>
      </c>
      <c r="FJN68" s="756">
        <f t="shared" si="328"/>
        <v>0</v>
      </c>
      <c r="FJO68" s="756">
        <f t="shared" si="328"/>
        <v>0</v>
      </c>
      <c r="FJP68" s="756">
        <f t="shared" si="328"/>
        <v>0</v>
      </c>
      <c r="FJQ68" s="756">
        <f t="shared" si="328"/>
        <v>0</v>
      </c>
      <c r="FJR68" s="756">
        <f t="shared" si="328"/>
        <v>0</v>
      </c>
      <c r="FJS68" s="756">
        <f t="shared" si="328"/>
        <v>0</v>
      </c>
      <c r="FJT68" s="756">
        <f t="shared" si="328"/>
        <v>0</v>
      </c>
      <c r="FJU68" s="756">
        <f t="shared" si="328"/>
        <v>0</v>
      </c>
      <c r="FJV68" s="756">
        <f t="shared" si="328"/>
        <v>0</v>
      </c>
      <c r="FJW68" s="756">
        <f t="shared" si="328"/>
        <v>0</v>
      </c>
      <c r="FJX68" s="756">
        <f t="shared" si="328"/>
        <v>0</v>
      </c>
      <c r="FJY68" s="756">
        <f t="shared" si="328"/>
        <v>0</v>
      </c>
      <c r="FJZ68" s="756">
        <f t="shared" si="328"/>
        <v>0</v>
      </c>
      <c r="FKA68" s="756">
        <f t="shared" si="328"/>
        <v>0</v>
      </c>
      <c r="FKB68" s="756">
        <f t="shared" si="328"/>
        <v>0</v>
      </c>
      <c r="FKC68" s="756">
        <f t="shared" si="328"/>
        <v>0</v>
      </c>
      <c r="FKD68" s="756">
        <f t="shared" si="328"/>
        <v>0</v>
      </c>
      <c r="FKE68" s="756">
        <f t="shared" si="328"/>
        <v>0</v>
      </c>
      <c r="FKF68" s="756">
        <f t="shared" si="328"/>
        <v>0</v>
      </c>
      <c r="FKG68" s="756">
        <f t="shared" si="328"/>
        <v>0</v>
      </c>
      <c r="FKH68" s="756">
        <f t="shared" si="328"/>
        <v>0</v>
      </c>
      <c r="FKI68" s="756">
        <f t="shared" si="328"/>
        <v>0</v>
      </c>
      <c r="FKJ68" s="756">
        <f t="shared" si="328"/>
        <v>0</v>
      </c>
      <c r="FKK68" s="756">
        <f t="shared" si="328"/>
        <v>0</v>
      </c>
      <c r="FKL68" s="756">
        <f t="shared" si="328"/>
        <v>0</v>
      </c>
      <c r="FKM68" s="756">
        <f t="shared" si="328"/>
        <v>0</v>
      </c>
      <c r="FKN68" s="756">
        <f t="shared" si="328"/>
        <v>0</v>
      </c>
      <c r="FKO68" s="756">
        <f t="shared" si="328"/>
        <v>0</v>
      </c>
      <c r="FKP68" s="756">
        <f t="shared" si="328"/>
        <v>0</v>
      </c>
      <c r="FKQ68" s="756">
        <f t="shared" si="328"/>
        <v>0</v>
      </c>
      <c r="FKR68" s="756">
        <f t="shared" si="328"/>
        <v>0</v>
      </c>
      <c r="FKS68" s="756">
        <f t="shared" si="328"/>
        <v>0</v>
      </c>
      <c r="FKT68" s="756">
        <f t="shared" si="328"/>
        <v>0</v>
      </c>
      <c r="FKU68" s="756">
        <f t="shared" si="328"/>
        <v>0</v>
      </c>
      <c r="FKV68" s="756">
        <f t="shared" si="328"/>
        <v>0</v>
      </c>
      <c r="FKW68" s="756">
        <f t="shared" si="328"/>
        <v>0</v>
      </c>
      <c r="FKX68" s="756">
        <f t="shared" si="328"/>
        <v>0</v>
      </c>
      <c r="FKY68" s="756">
        <f t="shared" si="328"/>
        <v>0</v>
      </c>
      <c r="FKZ68" s="756">
        <f t="shared" si="328"/>
        <v>0</v>
      </c>
      <c r="FLA68" s="756">
        <f t="shared" si="328"/>
        <v>0</v>
      </c>
      <c r="FLB68" s="756">
        <f t="shared" si="328"/>
        <v>0</v>
      </c>
      <c r="FLC68" s="756">
        <f t="shared" si="328"/>
        <v>0</v>
      </c>
      <c r="FLD68" s="756">
        <f t="shared" si="328"/>
        <v>0</v>
      </c>
      <c r="FLE68" s="756">
        <f t="shared" si="328"/>
        <v>0</v>
      </c>
      <c r="FLF68" s="756">
        <f t="shared" si="328"/>
        <v>0</v>
      </c>
      <c r="FLG68" s="756">
        <f t="shared" si="328"/>
        <v>0</v>
      </c>
      <c r="FLH68" s="756">
        <f t="shared" si="328"/>
        <v>0</v>
      </c>
      <c r="FLI68" s="756">
        <f t="shared" si="328"/>
        <v>0</v>
      </c>
      <c r="FLJ68" s="756">
        <f t="shared" si="328"/>
        <v>0</v>
      </c>
      <c r="FLK68" s="756">
        <f t="shared" si="328"/>
        <v>0</v>
      </c>
      <c r="FLL68" s="756">
        <f t="shared" si="328"/>
        <v>0</v>
      </c>
      <c r="FLM68" s="756">
        <f t="shared" si="328"/>
        <v>0</v>
      </c>
      <c r="FLN68" s="756">
        <f t="shared" si="328"/>
        <v>0</v>
      </c>
      <c r="FLO68" s="756">
        <f t="shared" si="328"/>
        <v>0</v>
      </c>
      <c r="FLP68" s="756">
        <f t="shared" si="328"/>
        <v>0</v>
      </c>
      <c r="FLQ68" s="756">
        <f t="shared" si="328"/>
        <v>0</v>
      </c>
      <c r="FLR68" s="756">
        <f t="shared" si="328"/>
        <v>0</v>
      </c>
      <c r="FLS68" s="756">
        <f t="shared" ref="FLS68:FOD68" si="329">(FLS59-FLS61)*$C$67</f>
        <v>0</v>
      </c>
      <c r="FLT68" s="756">
        <f t="shared" si="329"/>
        <v>0</v>
      </c>
      <c r="FLU68" s="756">
        <f t="shared" si="329"/>
        <v>0</v>
      </c>
      <c r="FLV68" s="756">
        <f t="shared" si="329"/>
        <v>0</v>
      </c>
      <c r="FLW68" s="756">
        <f t="shared" si="329"/>
        <v>0</v>
      </c>
      <c r="FLX68" s="756">
        <f t="shared" si="329"/>
        <v>0</v>
      </c>
      <c r="FLY68" s="756">
        <f t="shared" si="329"/>
        <v>0</v>
      </c>
      <c r="FLZ68" s="756">
        <f t="shared" si="329"/>
        <v>0</v>
      </c>
      <c r="FMA68" s="756">
        <f t="shared" si="329"/>
        <v>0</v>
      </c>
      <c r="FMB68" s="756">
        <f t="shared" si="329"/>
        <v>0</v>
      </c>
      <c r="FMC68" s="756">
        <f t="shared" si="329"/>
        <v>0</v>
      </c>
      <c r="FMD68" s="756">
        <f t="shared" si="329"/>
        <v>0</v>
      </c>
      <c r="FME68" s="756">
        <f t="shared" si="329"/>
        <v>0</v>
      </c>
      <c r="FMF68" s="756">
        <f t="shared" si="329"/>
        <v>0</v>
      </c>
      <c r="FMG68" s="756">
        <f t="shared" si="329"/>
        <v>0</v>
      </c>
      <c r="FMH68" s="756">
        <f t="shared" si="329"/>
        <v>0</v>
      </c>
      <c r="FMI68" s="756">
        <f t="shared" si="329"/>
        <v>0</v>
      </c>
      <c r="FMJ68" s="756">
        <f t="shared" si="329"/>
        <v>0</v>
      </c>
      <c r="FMK68" s="756">
        <f t="shared" si="329"/>
        <v>0</v>
      </c>
      <c r="FML68" s="756">
        <f t="shared" si="329"/>
        <v>0</v>
      </c>
      <c r="FMM68" s="756">
        <f t="shared" si="329"/>
        <v>0</v>
      </c>
      <c r="FMN68" s="756">
        <f t="shared" si="329"/>
        <v>0</v>
      </c>
      <c r="FMO68" s="756">
        <f t="shared" si="329"/>
        <v>0</v>
      </c>
      <c r="FMP68" s="756">
        <f t="shared" si="329"/>
        <v>0</v>
      </c>
      <c r="FMQ68" s="756">
        <f t="shared" si="329"/>
        <v>0</v>
      </c>
      <c r="FMR68" s="756">
        <f t="shared" si="329"/>
        <v>0</v>
      </c>
      <c r="FMS68" s="756">
        <f t="shared" si="329"/>
        <v>0</v>
      </c>
      <c r="FMT68" s="756">
        <f t="shared" si="329"/>
        <v>0</v>
      </c>
      <c r="FMU68" s="756">
        <f t="shared" si="329"/>
        <v>0</v>
      </c>
      <c r="FMV68" s="756">
        <f t="shared" si="329"/>
        <v>0</v>
      </c>
      <c r="FMW68" s="756">
        <f t="shared" si="329"/>
        <v>0</v>
      </c>
      <c r="FMX68" s="756">
        <f t="shared" si="329"/>
        <v>0</v>
      </c>
      <c r="FMY68" s="756">
        <f t="shared" si="329"/>
        <v>0</v>
      </c>
      <c r="FMZ68" s="756">
        <f t="shared" si="329"/>
        <v>0</v>
      </c>
      <c r="FNA68" s="756">
        <f t="shared" si="329"/>
        <v>0</v>
      </c>
      <c r="FNB68" s="756">
        <f t="shared" si="329"/>
        <v>0</v>
      </c>
      <c r="FNC68" s="756">
        <f t="shared" si="329"/>
        <v>0</v>
      </c>
      <c r="FND68" s="756">
        <f t="shared" si="329"/>
        <v>0</v>
      </c>
      <c r="FNE68" s="756">
        <f t="shared" si="329"/>
        <v>0</v>
      </c>
      <c r="FNF68" s="756">
        <f t="shared" si="329"/>
        <v>0</v>
      </c>
      <c r="FNG68" s="756">
        <f t="shared" si="329"/>
        <v>0</v>
      </c>
      <c r="FNH68" s="756">
        <f t="shared" si="329"/>
        <v>0</v>
      </c>
      <c r="FNI68" s="756">
        <f t="shared" si="329"/>
        <v>0</v>
      </c>
      <c r="FNJ68" s="756">
        <f t="shared" si="329"/>
        <v>0</v>
      </c>
      <c r="FNK68" s="756">
        <f t="shared" si="329"/>
        <v>0</v>
      </c>
      <c r="FNL68" s="756">
        <f t="shared" si="329"/>
        <v>0</v>
      </c>
      <c r="FNM68" s="756">
        <f t="shared" si="329"/>
        <v>0</v>
      </c>
      <c r="FNN68" s="756">
        <f t="shared" si="329"/>
        <v>0</v>
      </c>
      <c r="FNO68" s="756">
        <f t="shared" si="329"/>
        <v>0</v>
      </c>
      <c r="FNP68" s="756">
        <f t="shared" si="329"/>
        <v>0</v>
      </c>
      <c r="FNQ68" s="756">
        <f t="shared" si="329"/>
        <v>0</v>
      </c>
      <c r="FNR68" s="756">
        <f t="shared" si="329"/>
        <v>0</v>
      </c>
      <c r="FNS68" s="756">
        <f t="shared" si="329"/>
        <v>0</v>
      </c>
      <c r="FNT68" s="756">
        <f t="shared" si="329"/>
        <v>0</v>
      </c>
      <c r="FNU68" s="756">
        <f t="shared" si="329"/>
        <v>0</v>
      </c>
      <c r="FNV68" s="756">
        <f t="shared" si="329"/>
        <v>0</v>
      </c>
      <c r="FNW68" s="756">
        <f t="shared" si="329"/>
        <v>0</v>
      </c>
      <c r="FNX68" s="756">
        <f t="shared" si="329"/>
        <v>0</v>
      </c>
      <c r="FNY68" s="756">
        <f t="shared" si="329"/>
        <v>0</v>
      </c>
      <c r="FNZ68" s="756">
        <f t="shared" si="329"/>
        <v>0</v>
      </c>
      <c r="FOA68" s="756">
        <f t="shared" si="329"/>
        <v>0</v>
      </c>
      <c r="FOB68" s="756">
        <f t="shared" si="329"/>
        <v>0</v>
      </c>
      <c r="FOC68" s="756">
        <f t="shared" si="329"/>
        <v>0</v>
      </c>
      <c r="FOD68" s="756">
        <f t="shared" si="329"/>
        <v>0</v>
      </c>
      <c r="FOE68" s="756">
        <f t="shared" ref="FOE68:FQP68" si="330">(FOE59-FOE61)*$C$67</f>
        <v>0</v>
      </c>
      <c r="FOF68" s="756">
        <f t="shared" si="330"/>
        <v>0</v>
      </c>
      <c r="FOG68" s="756">
        <f t="shared" si="330"/>
        <v>0</v>
      </c>
      <c r="FOH68" s="756">
        <f t="shared" si="330"/>
        <v>0</v>
      </c>
      <c r="FOI68" s="756">
        <f t="shared" si="330"/>
        <v>0</v>
      </c>
      <c r="FOJ68" s="756">
        <f t="shared" si="330"/>
        <v>0</v>
      </c>
      <c r="FOK68" s="756">
        <f t="shared" si="330"/>
        <v>0</v>
      </c>
      <c r="FOL68" s="756">
        <f t="shared" si="330"/>
        <v>0</v>
      </c>
      <c r="FOM68" s="756">
        <f t="shared" si="330"/>
        <v>0</v>
      </c>
      <c r="FON68" s="756">
        <f t="shared" si="330"/>
        <v>0</v>
      </c>
      <c r="FOO68" s="756">
        <f t="shared" si="330"/>
        <v>0</v>
      </c>
      <c r="FOP68" s="756">
        <f t="shared" si="330"/>
        <v>0</v>
      </c>
      <c r="FOQ68" s="756">
        <f t="shared" si="330"/>
        <v>0</v>
      </c>
      <c r="FOR68" s="756">
        <f t="shared" si="330"/>
        <v>0</v>
      </c>
      <c r="FOS68" s="756">
        <f t="shared" si="330"/>
        <v>0</v>
      </c>
      <c r="FOT68" s="756">
        <f t="shared" si="330"/>
        <v>0</v>
      </c>
      <c r="FOU68" s="756">
        <f t="shared" si="330"/>
        <v>0</v>
      </c>
      <c r="FOV68" s="756">
        <f t="shared" si="330"/>
        <v>0</v>
      </c>
      <c r="FOW68" s="756">
        <f t="shared" si="330"/>
        <v>0</v>
      </c>
      <c r="FOX68" s="756">
        <f t="shared" si="330"/>
        <v>0</v>
      </c>
      <c r="FOY68" s="756">
        <f t="shared" si="330"/>
        <v>0</v>
      </c>
      <c r="FOZ68" s="756">
        <f t="shared" si="330"/>
        <v>0</v>
      </c>
      <c r="FPA68" s="756">
        <f t="shared" si="330"/>
        <v>0</v>
      </c>
      <c r="FPB68" s="756">
        <f t="shared" si="330"/>
        <v>0</v>
      </c>
      <c r="FPC68" s="756">
        <f t="shared" si="330"/>
        <v>0</v>
      </c>
      <c r="FPD68" s="756">
        <f t="shared" si="330"/>
        <v>0</v>
      </c>
      <c r="FPE68" s="756">
        <f t="shared" si="330"/>
        <v>0</v>
      </c>
      <c r="FPF68" s="756">
        <f t="shared" si="330"/>
        <v>0</v>
      </c>
      <c r="FPG68" s="756">
        <f t="shared" si="330"/>
        <v>0</v>
      </c>
      <c r="FPH68" s="756">
        <f t="shared" si="330"/>
        <v>0</v>
      </c>
      <c r="FPI68" s="756">
        <f t="shared" si="330"/>
        <v>0</v>
      </c>
      <c r="FPJ68" s="756">
        <f t="shared" si="330"/>
        <v>0</v>
      </c>
      <c r="FPK68" s="756">
        <f t="shared" si="330"/>
        <v>0</v>
      </c>
      <c r="FPL68" s="756">
        <f t="shared" si="330"/>
        <v>0</v>
      </c>
      <c r="FPM68" s="756">
        <f t="shared" si="330"/>
        <v>0</v>
      </c>
      <c r="FPN68" s="756">
        <f t="shared" si="330"/>
        <v>0</v>
      </c>
      <c r="FPO68" s="756">
        <f t="shared" si="330"/>
        <v>0</v>
      </c>
      <c r="FPP68" s="756">
        <f t="shared" si="330"/>
        <v>0</v>
      </c>
      <c r="FPQ68" s="756">
        <f t="shared" si="330"/>
        <v>0</v>
      </c>
      <c r="FPR68" s="756">
        <f t="shared" si="330"/>
        <v>0</v>
      </c>
      <c r="FPS68" s="756">
        <f t="shared" si="330"/>
        <v>0</v>
      </c>
      <c r="FPT68" s="756">
        <f t="shared" si="330"/>
        <v>0</v>
      </c>
      <c r="FPU68" s="756">
        <f t="shared" si="330"/>
        <v>0</v>
      </c>
      <c r="FPV68" s="756">
        <f t="shared" si="330"/>
        <v>0</v>
      </c>
      <c r="FPW68" s="756">
        <f t="shared" si="330"/>
        <v>0</v>
      </c>
      <c r="FPX68" s="756">
        <f t="shared" si="330"/>
        <v>0</v>
      </c>
      <c r="FPY68" s="756">
        <f t="shared" si="330"/>
        <v>0</v>
      </c>
      <c r="FPZ68" s="756">
        <f t="shared" si="330"/>
        <v>0</v>
      </c>
      <c r="FQA68" s="756">
        <f t="shared" si="330"/>
        <v>0</v>
      </c>
      <c r="FQB68" s="756">
        <f t="shared" si="330"/>
        <v>0</v>
      </c>
      <c r="FQC68" s="756">
        <f t="shared" si="330"/>
        <v>0</v>
      </c>
      <c r="FQD68" s="756">
        <f t="shared" si="330"/>
        <v>0</v>
      </c>
      <c r="FQE68" s="756">
        <f t="shared" si="330"/>
        <v>0</v>
      </c>
      <c r="FQF68" s="756">
        <f t="shared" si="330"/>
        <v>0</v>
      </c>
      <c r="FQG68" s="756">
        <f t="shared" si="330"/>
        <v>0</v>
      </c>
      <c r="FQH68" s="756">
        <f t="shared" si="330"/>
        <v>0</v>
      </c>
      <c r="FQI68" s="756">
        <f t="shared" si="330"/>
        <v>0</v>
      </c>
      <c r="FQJ68" s="756">
        <f t="shared" si="330"/>
        <v>0</v>
      </c>
      <c r="FQK68" s="756">
        <f t="shared" si="330"/>
        <v>0</v>
      </c>
      <c r="FQL68" s="756">
        <f t="shared" si="330"/>
        <v>0</v>
      </c>
      <c r="FQM68" s="756">
        <f t="shared" si="330"/>
        <v>0</v>
      </c>
      <c r="FQN68" s="756">
        <f t="shared" si="330"/>
        <v>0</v>
      </c>
      <c r="FQO68" s="756">
        <f t="shared" si="330"/>
        <v>0</v>
      </c>
      <c r="FQP68" s="756">
        <f t="shared" si="330"/>
        <v>0</v>
      </c>
      <c r="FQQ68" s="756">
        <f t="shared" ref="FQQ68:FTB68" si="331">(FQQ59-FQQ61)*$C$67</f>
        <v>0</v>
      </c>
      <c r="FQR68" s="756">
        <f t="shared" si="331"/>
        <v>0</v>
      </c>
      <c r="FQS68" s="756">
        <f t="shared" si="331"/>
        <v>0</v>
      </c>
      <c r="FQT68" s="756">
        <f t="shared" si="331"/>
        <v>0</v>
      </c>
      <c r="FQU68" s="756">
        <f t="shared" si="331"/>
        <v>0</v>
      </c>
      <c r="FQV68" s="756">
        <f t="shared" si="331"/>
        <v>0</v>
      </c>
      <c r="FQW68" s="756">
        <f t="shared" si="331"/>
        <v>0</v>
      </c>
      <c r="FQX68" s="756">
        <f t="shared" si="331"/>
        <v>0</v>
      </c>
      <c r="FQY68" s="756">
        <f t="shared" si="331"/>
        <v>0</v>
      </c>
      <c r="FQZ68" s="756">
        <f t="shared" si="331"/>
        <v>0</v>
      </c>
      <c r="FRA68" s="756">
        <f t="shared" si="331"/>
        <v>0</v>
      </c>
      <c r="FRB68" s="756">
        <f t="shared" si="331"/>
        <v>0</v>
      </c>
      <c r="FRC68" s="756">
        <f t="shared" si="331"/>
        <v>0</v>
      </c>
      <c r="FRD68" s="756">
        <f t="shared" si="331"/>
        <v>0</v>
      </c>
      <c r="FRE68" s="756">
        <f t="shared" si="331"/>
        <v>0</v>
      </c>
      <c r="FRF68" s="756">
        <f t="shared" si="331"/>
        <v>0</v>
      </c>
      <c r="FRG68" s="756">
        <f t="shared" si="331"/>
        <v>0</v>
      </c>
      <c r="FRH68" s="756">
        <f t="shared" si="331"/>
        <v>0</v>
      </c>
      <c r="FRI68" s="756">
        <f t="shared" si="331"/>
        <v>0</v>
      </c>
      <c r="FRJ68" s="756">
        <f t="shared" si="331"/>
        <v>0</v>
      </c>
      <c r="FRK68" s="756">
        <f t="shared" si="331"/>
        <v>0</v>
      </c>
      <c r="FRL68" s="756">
        <f t="shared" si="331"/>
        <v>0</v>
      </c>
      <c r="FRM68" s="756">
        <f t="shared" si="331"/>
        <v>0</v>
      </c>
      <c r="FRN68" s="756">
        <f t="shared" si="331"/>
        <v>0</v>
      </c>
      <c r="FRO68" s="756">
        <f t="shared" si="331"/>
        <v>0</v>
      </c>
      <c r="FRP68" s="756">
        <f t="shared" si="331"/>
        <v>0</v>
      </c>
      <c r="FRQ68" s="756">
        <f t="shared" si="331"/>
        <v>0</v>
      </c>
      <c r="FRR68" s="756">
        <f t="shared" si="331"/>
        <v>0</v>
      </c>
      <c r="FRS68" s="756">
        <f t="shared" si="331"/>
        <v>0</v>
      </c>
      <c r="FRT68" s="756">
        <f t="shared" si="331"/>
        <v>0</v>
      </c>
      <c r="FRU68" s="756">
        <f t="shared" si="331"/>
        <v>0</v>
      </c>
      <c r="FRV68" s="756">
        <f t="shared" si="331"/>
        <v>0</v>
      </c>
      <c r="FRW68" s="756">
        <f t="shared" si="331"/>
        <v>0</v>
      </c>
      <c r="FRX68" s="756">
        <f t="shared" si="331"/>
        <v>0</v>
      </c>
      <c r="FRY68" s="756">
        <f t="shared" si="331"/>
        <v>0</v>
      </c>
      <c r="FRZ68" s="756">
        <f t="shared" si="331"/>
        <v>0</v>
      </c>
      <c r="FSA68" s="756">
        <f t="shared" si="331"/>
        <v>0</v>
      </c>
      <c r="FSB68" s="756">
        <f t="shared" si="331"/>
        <v>0</v>
      </c>
      <c r="FSC68" s="756">
        <f t="shared" si="331"/>
        <v>0</v>
      </c>
      <c r="FSD68" s="756">
        <f t="shared" si="331"/>
        <v>0</v>
      </c>
      <c r="FSE68" s="756">
        <f t="shared" si="331"/>
        <v>0</v>
      </c>
      <c r="FSF68" s="756">
        <f t="shared" si="331"/>
        <v>0</v>
      </c>
      <c r="FSG68" s="756">
        <f t="shared" si="331"/>
        <v>0</v>
      </c>
      <c r="FSH68" s="756">
        <f t="shared" si="331"/>
        <v>0</v>
      </c>
      <c r="FSI68" s="756">
        <f t="shared" si="331"/>
        <v>0</v>
      </c>
      <c r="FSJ68" s="756">
        <f t="shared" si="331"/>
        <v>0</v>
      </c>
      <c r="FSK68" s="756">
        <f t="shared" si="331"/>
        <v>0</v>
      </c>
      <c r="FSL68" s="756">
        <f t="shared" si="331"/>
        <v>0</v>
      </c>
      <c r="FSM68" s="756">
        <f t="shared" si="331"/>
        <v>0</v>
      </c>
      <c r="FSN68" s="756">
        <f t="shared" si="331"/>
        <v>0</v>
      </c>
      <c r="FSO68" s="756">
        <f t="shared" si="331"/>
        <v>0</v>
      </c>
      <c r="FSP68" s="756">
        <f t="shared" si="331"/>
        <v>0</v>
      </c>
      <c r="FSQ68" s="756">
        <f t="shared" si="331"/>
        <v>0</v>
      </c>
      <c r="FSR68" s="756">
        <f t="shared" si="331"/>
        <v>0</v>
      </c>
      <c r="FSS68" s="756">
        <f t="shared" si="331"/>
        <v>0</v>
      </c>
      <c r="FST68" s="756">
        <f t="shared" si="331"/>
        <v>0</v>
      </c>
      <c r="FSU68" s="756">
        <f t="shared" si="331"/>
        <v>0</v>
      </c>
      <c r="FSV68" s="756">
        <f t="shared" si="331"/>
        <v>0</v>
      </c>
      <c r="FSW68" s="756">
        <f t="shared" si="331"/>
        <v>0</v>
      </c>
      <c r="FSX68" s="756">
        <f t="shared" si="331"/>
        <v>0</v>
      </c>
      <c r="FSY68" s="756">
        <f t="shared" si="331"/>
        <v>0</v>
      </c>
      <c r="FSZ68" s="756">
        <f t="shared" si="331"/>
        <v>0</v>
      </c>
      <c r="FTA68" s="756">
        <f t="shared" si="331"/>
        <v>0</v>
      </c>
      <c r="FTB68" s="756">
        <f t="shared" si="331"/>
        <v>0</v>
      </c>
      <c r="FTC68" s="756">
        <f t="shared" ref="FTC68:FVN68" si="332">(FTC59-FTC61)*$C$67</f>
        <v>0</v>
      </c>
      <c r="FTD68" s="756">
        <f t="shared" si="332"/>
        <v>0</v>
      </c>
      <c r="FTE68" s="756">
        <f t="shared" si="332"/>
        <v>0</v>
      </c>
      <c r="FTF68" s="756">
        <f t="shared" si="332"/>
        <v>0</v>
      </c>
      <c r="FTG68" s="756">
        <f t="shared" si="332"/>
        <v>0</v>
      </c>
      <c r="FTH68" s="756">
        <f t="shared" si="332"/>
        <v>0</v>
      </c>
      <c r="FTI68" s="756">
        <f t="shared" si="332"/>
        <v>0</v>
      </c>
      <c r="FTJ68" s="756">
        <f t="shared" si="332"/>
        <v>0</v>
      </c>
      <c r="FTK68" s="756">
        <f t="shared" si="332"/>
        <v>0</v>
      </c>
      <c r="FTL68" s="756">
        <f t="shared" si="332"/>
        <v>0</v>
      </c>
      <c r="FTM68" s="756">
        <f t="shared" si="332"/>
        <v>0</v>
      </c>
      <c r="FTN68" s="756">
        <f t="shared" si="332"/>
        <v>0</v>
      </c>
      <c r="FTO68" s="756">
        <f t="shared" si="332"/>
        <v>0</v>
      </c>
      <c r="FTP68" s="756">
        <f t="shared" si="332"/>
        <v>0</v>
      </c>
      <c r="FTQ68" s="756">
        <f t="shared" si="332"/>
        <v>0</v>
      </c>
      <c r="FTR68" s="756">
        <f t="shared" si="332"/>
        <v>0</v>
      </c>
      <c r="FTS68" s="756">
        <f t="shared" si="332"/>
        <v>0</v>
      </c>
      <c r="FTT68" s="756">
        <f t="shared" si="332"/>
        <v>0</v>
      </c>
      <c r="FTU68" s="756">
        <f t="shared" si="332"/>
        <v>0</v>
      </c>
      <c r="FTV68" s="756">
        <f t="shared" si="332"/>
        <v>0</v>
      </c>
      <c r="FTW68" s="756">
        <f t="shared" si="332"/>
        <v>0</v>
      </c>
      <c r="FTX68" s="756">
        <f t="shared" si="332"/>
        <v>0</v>
      </c>
      <c r="FTY68" s="756">
        <f t="shared" si="332"/>
        <v>0</v>
      </c>
      <c r="FTZ68" s="756">
        <f t="shared" si="332"/>
        <v>0</v>
      </c>
      <c r="FUA68" s="756">
        <f t="shared" si="332"/>
        <v>0</v>
      </c>
      <c r="FUB68" s="756">
        <f t="shared" si="332"/>
        <v>0</v>
      </c>
      <c r="FUC68" s="756">
        <f t="shared" si="332"/>
        <v>0</v>
      </c>
      <c r="FUD68" s="756">
        <f t="shared" si="332"/>
        <v>0</v>
      </c>
      <c r="FUE68" s="756">
        <f t="shared" si="332"/>
        <v>0</v>
      </c>
      <c r="FUF68" s="756">
        <f t="shared" si="332"/>
        <v>0</v>
      </c>
      <c r="FUG68" s="756">
        <f t="shared" si="332"/>
        <v>0</v>
      </c>
      <c r="FUH68" s="756">
        <f t="shared" si="332"/>
        <v>0</v>
      </c>
      <c r="FUI68" s="756">
        <f t="shared" si="332"/>
        <v>0</v>
      </c>
      <c r="FUJ68" s="756">
        <f t="shared" si="332"/>
        <v>0</v>
      </c>
      <c r="FUK68" s="756">
        <f t="shared" si="332"/>
        <v>0</v>
      </c>
      <c r="FUL68" s="756">
        <f t="shared" si="332"/>
        <v>0</v>
      </c>
      <c r="FUM68" s="756">
        <f t="shared" si="332"/>
        <v>0</v>
      </c>
      <c r="FUN68" s="756">
        <f t="shared" si="332"/>
        <v>0</v>
      </c>
      <c r="FUO68" s="756">
        <f t="shared" si="332"/>
        <v>0</v>
      </c>
      <c r="FUP68" s="756">
        <f t="shared" si="332"/>
        <v>0</v>
      </c>
      <c r="FUQ68" s="756">
        <f t="shared" si="332"/>
        <v>0</v>
      </c>
      <c r="FUR68" s="756">
        <f t="shared" si="332"/>
        <v>0</v>
      </c>
      <c r="FUS68" s="756">
        <f t="shared" si="332"/>
        <v>0</v>
      </c>
      <c r="FUT68" s="756">
        <f t="shared" si="332"/>
        <v>0</v>
      </c>
      <c r="FUU68" s="756">
        <f t="shared" si="332"/>
        <v>0</v>
      </c>
      <c r="FUV68" s="756">
        <f t="shared" si="332"/>
        <v>0</v>
      </c>
      <c r="FUW68" s="756">
        <f t="shared" si="332"/>
        <v>0</v>
      </c>
      <c r="FUX68" s="756">
        <f t="shared" si="332"/>
        <v>0</v>
      </c>
      <c r="FUY68" s="756">
        <f t="shared" si="332"/>
        <v>0</v>
      </c>
      <c r="FUZ68" s="756">
        <f t="shared" si="332"/>
        <v>0</v>
      </c>
      <c r="FVA68" s="756">
        <f t="shared" si="332"/>
        <v>0</v>
      </c>
      <c r="FVB68" s="756">
        <f t="shared" si="332"/>
        <v>0</v>
      </c>
      <c r="FVC68" s="756">
        <f t="shared" si="332"/>
        <v>0</v>
      </c>
      <c r="FVD68" s="756">
        <f t="shared" si="332"/>
        <v>0</v>
      </c>
      <c r="FVE68" s="756">
        <f t="shared" si="332"/>
        <v>0</v>
      </c>
      <c r="FVF68" s="756">
        <f t="shared" si="332"/>
        <v>0</v>
      </c>
      <c r="FVG68" s="756">
        <f t="shared" si="332"/>
        <v>0</v>
      </c>
      <c r="FVH68" s="756">
        <f t="shared" si="332"/>
        <v>0</v>
      </c>
      <c r="FVI68" s="756">
        <f t="shared" si="332"/>
        <v>0</v>
      </c>
      <c r="FVJ68" s="756">
        <f t="shared" si="332"/>
        <v>0</v>
      </c>
      <c r="FVK68" s="756">
        <f t="shared" si="332"/>
        <v>0</v>
      </c>
      <c r="FVL68" s="756">
        <f t="shared" si="332"/>
        <v>0</v>
      </c>
      <c r="FVM68" s="756">
        <f t="shared" si="332"/>
        <v>0</v>
      </c>
      <c r="FVN68" s="756">
        <f t="shared" si="332"/>
        <v>0</v>
      </c>
      <c r="FVO68" s="756">
        <f t="shared" ref="FVO68:FXZ68" si="333">(FVO59-FVO61)*$C$67</f>
        <v>0</v>
      </c>
      <c r="FVP68" s="756">
        <f t="shared" si="333"/>
        <v>0</v>
      </c>
      <c r="FVQ68" s="756">
        <f t="shared" si="333"/>
        <v>0</v>
      </c>
      <c r="FVR68" s="756">
        <f t="shared" si="333"/>
        <v>0</v>
      </c>
      <c r="FVS68" s="756">
        <f t="shared" si="333"/>
        <v>0</v>
      </c>
      <c r="FVT68" s="756">
        <f t="shared" si="333"/>
        <v>0</v>
      </c>
      <c r="FVU68" s="756">
        <f t="shared" si="333"/>
        <v>0</v>
      </c>
      <c r="FVV68" s="756">
        <f t="shared" si="333"/>
        <v>0</v>
      </c>
      <c r="FVW68" s="756">
        <f t="shared" si="333"/>
        <v>0</v>
      </c>
      <c r="FVX68" s="756">
        <f t="shared" si="333"/>
        <v>0</v>
      </c>
      <c r="FVY68" s="756">
        <f t="shared" si="333"/>
        <v>0</v>
      </c>
      <c r="FVZ68" s="756">
        <f t="shared" si="333"/>
        <v>0</v>
      </c>
      <c r="FWA68" s="756">
        <f t="shared" si="333"/>
        <v>0</v>
      </c>
      <c r="FWB68" s="756">
        <f t="shared" si="333"/>
        <v>0</v>
      </c>
      <c r="FWC68" s="756">
        <f t="shared" si="333"/>
        <v>0</v>
      </c>
      <c r="FWD68" s="756">
        <f t="shared" si="333"/>
        <v>0</v>
      </c>
      <c r="FWE68" s="756">
        <f t="shared" si="333"/>
        <v>0</v>
      </c>
      <c r="FWF68" s="756">
        <f t="shared" si="333"/>
        <v>0</v>
      </c>
      <c r="FWG68" s="756">
        <f t="shared" si="333"/>
        <v>0</v>
      </c>
      <c r="FWH68" s="756">
        <f t="shared" si="333"/>
        <v>0</v>
      </c>
      <c r="FWI68" s="756">
        <f t="shared" si="333"/>
        <v>0</v>
      </c>
      <c r="FWJ68" s="756">
        <f t="shared" si="333"/>
        <v>0</v>
      </c>
      <c r="FWK68" s="756">
        <f t="shared" si="333"/>
        <v>0</v>
      </c>
      <c r="FWL68" s="756">
        <f t="shared" si="333"/>
        <v>0</v>
      </c>
      <c r="FWM68" s="756">
        <f t="shared" si="333"/>
        <v>0</v>
      </c>
      <c r="FWN68" s="756">
        <f t="shared" si="333"/>
        <v>0</v>
      </c>
      <c r="FWO68" s="756">
        <f t="shared" si="333"/>
        <v>0</v>
      </c>
      <c r="FWP68" s="756">
        <f t="shared" si="333"/>
        <v>0</v>
      </c>
      <c r="FWQ68" s="756">
        <f t="shared" si="333"/>
        <v>0</v>
      </c>
      <c r="FWR68" s="756">
        <f t="shared" si="333"/>
        <v>0</v>
      </c>
      <c r="FWS68" s="756">
        <f t="shared" si="333"/>
        <v>0</v>
      </c>
      <c r="FWT68" s="756">
        <f t="shared" si="333"/>
        <v>0</v>
      </c>
      <c r="FWU68" s="756">
        <f t="shared" si="333"/>
        <v>0</v>
      </c>
      <c r="FWV68" s="756">
        <f t="shared" si="333"/>
        <v>0</v>
      </c>
      <c r="FWW68" s="756">
        <f t="shared" si="333"/>
        <v>0</v>
      </c>
      <c r="FWX68" s="756">
        <f t="shared" si="333"/>
        <v>0</v>
      </c>
      <c r="FWY68" s="756">
        <f t="shared" si="333"/>
        <v>0</v>
      </c>
      <c r="FWZ68" s="756">
        <f t="shared" si="333"/>
        <v>0</v>
      </c>
      <c r="FXA68" s="756">
        <f t="shared" si="333"/>
        <v>0</v>
      </c>
      <c r="FXB68" s="756">
        <f t="shared" si="333"/>
        <v>0</v>
      </c>
      <c r="FXC68" s="756">
        <f t="shared" si="333"/>
        <v>0</v>
      </c>
      <c r="FXD68" s="756">
        <f t="shared" si="333"/>
        <v>0</v>
      </c>
      <c r="FXE68" s="756">
        <f t="shared" si="333"/>
        <v>0</v>
      </c>
      <c r="FXF68" s="756">
        <f t="shared" si="333"/>
        <v>0</v>
      </c>
      <c r="FXG68" s="756">
        <f t="shared" si="333"/>
        <v>0</v>
      </c>
      <c r="FXH68" s="756">
        <f t="shared" si="333"/>
        <v>0</v>
      </c>
      <c r="FXI68" s="756">
        <f t="shared" si="333"/>
        <v>0</v>
      </c>
      <c r="FXJ68" s="756">
        <f t="shared" si="333"/>
        <v>0</v>
      </c>
      <c r="FXK68" s="756">
        <f t="shared" si="333"/>
        <v>0</v>
      </c>
      <c r="FXL68" s="756">
        <f t="shared" si="333"/>
        <v>0</v>
      </c>
      <c r="FXM68" s="756">
        <f t="shared" si="333"/>
        <v>0</v>
      </c>
      <c r="FXN68" s="756">
        <f t="shared" si="333"/>
        <v>0</v>
      </c>
      <c r="FXO68" s="756">
        <f t="shared" si="333"/>
        <v>0</v>
      </c>
      <c r="FXP68" s="756">
        <f t="shared" si="333"/>
        <v>0</v>
      </c>
      <c r="FXQ68" s="756">
        <f t="shared" si="333"/>
        <v>0</v>
      </c>
      <c r="FXR68" s="756">
        <f t="shared" si="333"/>
        <v>0</v>
      </c>
      <c r="FXS68" s="756">
        <f t="shared" si="333"/>
        <v>0</v>
      </c>
      <c r="FXT68" s="756">
        <f t="shared" si="333"/>
        <v>0</v>
      </c>
      <c r="FXU68" s="756">
        <f t="shared" si="333"/>
        <v>0</v>
      </c>
      <c r="FXV68" s="756">
        <f t="shared" si="333"/>
        <v>0</v>
      </c>
      <c r="FXW68" s="756">
        <f t="shared" si="333"/>
        <v>0</v>
      </c>
      <c r="FXX68" s="756">
        <f t="shared" si="333"/>
        <v>0</v>
      </c>
      <c r="FXY68" s="756">
        <f t="shared" si="333"/>
        <v>0</v>
      </c>
      <c r="FXZ68" s="756">
        <f t="shared" si="333"/>
        <v>0</v>
      </c>
      <c r="FYA68" s="756">
        <f t="shared" ref="FYA68:GAL68" si="334">(FYA59-FYA61)*$C$67</f>
        <v>0</v>
      </c>
      <c r="FYB68" s="756">
        <f t="shared" si="334"/>
        <v>0</v>
      </c>
      <c r="FYC68" s="756">
        <f t="shared" si="334"/>
        <v>0</v>
      </c>
      <c r="FYD68" s="756">
        <f t="shared" si="334"/>
        <v>0</v>
      </c>
      <c r="FYE68" s="756">
        <f t="shared" si="334"/>
        <v>0</v>
      </c>
      <c r="FYF68" s="756">
        <f t="shared" si="334"/>
        <v>0</v>
      </c>
      <c r="FYG68" s="756">
        <f t="shared" si="334"/>
        <v>0</v>
      </c>
      <c r="FYH68" s="756">
        <f t="shared" si="334"/>
        <v>0</v>
      </c>
      <c r="FYI68" s="756">
        <f t="shared" si="334"/>
        <v>0</v>
      </c>
      <c r="FYJ68" s="756">
        <f t="shared" si="334"/>
        <v>0</v>
      </c>
      <c r="FYK68" s="756">
        <f t="shared" si="334"/>
        <v>0</v>
      </c>
      <c r="FYL68" s="756">
        <f t="shared" si="334"/>
        <v>0</v>
      </c>
      <c r="FYM68" s="756">
        <f t="shared" si="334"/>
        <v>0</v>
      </c>
      <c r="FYN68" s="756">
        <f t="shared" si="334"/>
        <v>0</v>
      </c>
      <c r="FYO68" s="756">
        <f t="shared" si="334"/>
        <v>0</v>
      </c>
      <c r="FYP68" s="756">
        <f t="shared" si="334"/>
        <v>0</v>
      </c>
      <c r="FYQ68" s="756">
        <f t="shared" si="334"/>
        <v>0</v>
      </c>
      <c r="FYR68" s="756">
        <f t="shared" si="334"/>
        <v>0</v>
      </c>
      <c r="FYS68" s="756">
        <f t="shared" si="334"/>
        <v>0</v>
      </c>
      <c r="FYT68" s="756">
        <f t="shared" si="334"/>
        <v>0</v>
      </c>
      <c r="FYU68" s="756">
        <f t="shared" si="334"/>
        <v>0</v>
      </c>
      <c r="FYV68" s="756">
        <f t="shared" si="334"/>
        <v>0</v>
      </c>
      <c r="FYW68" s="756">
        <f t="shared" si="334"/>
        <v>0</v>
      </c>
      <c r="FYX68" s="756">
        <f t="shared" si="334"/>
        <v>0</v>
      </c>
      <c r="FYY68" s="756">
        <f t="shared" si="334"/>
        <v>0</v>
      </c>
      <c r="FYZ68" s="756">
        <f t="shared" si="334"/>
        <v>0</v>
      </c>
      <c r="FZA68" s="756">
        <f t="shared" si="334"/>
        <v>0</v>
      </c>
      <c r="FZB68" s="756">
        <f t="shared" si="334"/>
        <v>0</v>
      </c>
      <c r="FZC68" s="756">
        <f t="shared" si="334"/>
        <v>0</v>
      </c>
      <c r="FZD68" s="756">
        <f t="shared" si="334"/>
        <v>0</v>
      </c>
      <c r="FZE68" s="756">
        <f t="shared" si="334"/>
        <v>0</v>
      </c>
      <c r="FZF68" s="756">
        <f t="shared" si="334"/>
        <v>0</v>
      </c>
      <c r="FZG68" s="756">
        <f t="shared" si="334"/>
        <v>0</v>
      </c>
      <c r="FZH68" s="756">
        <f t="shared" si="334"/>
        <v>0</v>
      </c>
      <c r="FZI68" s="756">
        <f t="shared" si="334"/>
        <v>0</v>
      </c>
      <c r="FZJ68" s="756">
        <f t="shared" si="334"/>
        <v>0</v>
      </c>
      <c r="FZK68" s="756">
        <f t="shared" si="334"/>
        <v>0</v>
      </c>
      <c r="FZL68" s="756">
        <f t="shared" si="334"/>
        <v>0</v>
      </c>
      <c r="FZM68" s="756">
        <f t="shared" si="334"/>
        <v>0</v>
      </c>
      <c r="FZN68" s="756">
        <f t="shared" si="334"/>
        <v>0</v>
      </c>
      <c r="FZO68" s="756">
        <f t="shared" si="334"/>
        <v>0</v>
      </c>
      <c r="FZP68" s="756">
        <f t="shared" si="334"/>
        <v>0</v>
      </c>
      <c r="FZQ68" s="756">
        <f t="shared" si="334"/>
        <v>0</v>
      </c>
      <c r="FZR68" s="756">
        <f t="shared" si="334"/>
        <v>0</v>
      </c>
      <c r="FZS68" s="756">
        <f t="shared" si="334"/>
        <v>0</v>
      </c>
      <c r="FZT68" s="756">
        <f t="shared" si="334"/>
        <v>0</v>
      </c>
      <c r="FZU68" s="756">
        <f t="shared" si="334"/>
        <v>0</v>
      </c>
      <c r="FZV68" s="756">
        <f t="shared" si="334"/>
        <v>0</v>
      </c>
      <c r="FZW68" s="756">
        <f t="shared" si="334"/>
        <v>0</v>
      </c>
      <c r="FZX68" s="756">
        <f t="shared" si="334"/>
        <v>0</v>
      </c>
      <c r="FZY68" s="756">
        <f t="shared" si="334"/>
        <v>0</v>
      </c>
      <c r="FZZ68" s="756">
        <f t="shared" si="334"/>
        <v>0</v>
      </c>
      <c r="GAA68" s="756">
        <f t="shared" si="334"/>
        <v>0</v>
      </c>
      <c r="GAB68" s="756">
        <f t="shared" si="334"/>
        <v>0</v>
      </c>
      <c r="GAC68" s="756">
        <f t="shared" si="334"/>
        <v>0</v>
      </c>
      <c r="GAD68" s="756">
        <f t="shared" si="334"/>
        <v>0</v>
      </c>
      <c r="GAE68" s="756">
        <f t="shared" si="334"/>
        <v>0</v>
      </c>
      <c r="GAF68" s="756">
        <f t="shared" si="334"/>
        <v>0</v>
      </c>
      <c r="GAG68" s="756">
        <f t="shared" si="334"/>
        <v>0</v>
      </c>
      <c r="GAH68" s="756">
        <f t="shared" si="334"/>
        <v>0</v>
      </c>
      <c r="GAI68" s="756">
        <f t="shared" si="334"/>
        <v>0</v>
      </c>
      <c r="GAJ68" s="756">
        <f t="shared" si="334"/>
        <v>0</v>
      </c>
      <c r="GAK68" s="756">
        <f t="shared" si="334"/>
        <v>0</v>
      </c>
      <c r="GAL68" s="756">
        <f t="shared" si="334"/>
        <v>0</v>
      </c>
      <c r="GAM68" s="756">
        <f t="shared" ref="GAM68:GCX68" si="335">(GAM59-GAM61)*$C$67</f>
        <v>0</v>
      </c>
      <c r="GAN68" s="756">
        <f t="shared" si="335"/>
        <v>0</v>
      </c>
      <c r="GAO68" s="756">
        <f t="shared" si="335"/>
        <v>0</v>
      </c>
      <c r="GAP68" s="756">
        <f t="shared" si="335"/>
        <v>0</v>
      </c>
      <c r="GAQ68" s="756">
        <f t="shared" si="335"/>
        <v>0</v>
      </c>
      <c r="GAR68" s="756">
        <f t="shared" si="335"/>
        <v>0</v>
      </c>
      <c r="GAS68" s="756">
        <f t="shared" si="335"/>
        <v>0</v>
      </c>
      <c r="GAT68" s="756">
        <f t="shared" si="335"/>
        <v>0</v>
      </c>
      <c r="GAU68" s="756">
        <f t="shared" si="335"/>
        <v>0</v>
      </c>
      <c r="GAV68" s="756">
        <f t="shared" si="335"/>
        <v>0</v>
      </c>
      <c r="GAW68" s="756">
        <f t="shared" si="335"/>
        <v>0</v>
      </c>
      <c r="GAX68" s="756">
        <f t="shared" si="335"/>
        <v>0</v>
      </c>
      <c r="GAY68" s="756">
        <f t="shared" si="335"/>
        <v>0</v>
      </c>
      <c r="GAZ68" s="756">
        <f t="shared" si="335"/>
        <v>0</v>
      </c>
      <c r="GBA68" s="756">
        <f t="shared" si="335"/>
        <v>0</v>
      </c>
      <c r="GBB68" s="756">
        <f t="shared" si="335"/>
        <v>0</v>
      </c>
      <c r="GBC68" s="756">
        <f t="shared" si="335"/>
        <v>0</v>
      </c>
      <c r="GBD68" s="756">
        <f t="shared" si="335"/>
        <v>0</v>
      </c>
      <c r="GBE68" s="756">
        <f t="shared" si="335"/>
        <v>0</v>
      </c>
      <c r="GBF68" s="756">
        <f t="shared" si="335"/>
        <v>0</v>
      </c>
      <c r="GBG68" s="756">
        <f t="shared" si="335"/>
        <v>0</v>
      </c>
      <c r="GBH68" s="756">
        <f t="shared" si="335"/>
        <v>0</v>
      </c>
      <c r="GBI68" s="756">
        <f t="shared" si="335"/>
        <v>0</v>
      </c>
      <c r="GBJ68" s="756">
        <f t="shared" si="335"/>
        <v>0</v>
      </c>
      <c r="GBK68" s="756">
        <f t="shared" si="335"/>
        <v>0</v>
      </c>
      <c r="GBL68" s="756">
        <f t="shared" si="335"/>
        <v>0</v>
      </c>
      <c r="GBM68" s="756">
        <f t="shared" si="335"/>
        <v>0</v>
      </c>
      <c r="GBN68" s="756">
        <f t="shared" si="335"/>
        <v>0</v>
      </c>
      <c r="GBO68" s="756">
        <f t="shared" si="335"/>
        <v>0</v>
      </c>
      <c r="GBP68" s="756">
        <f t="shared" si="335"/>
        <v>0</v>
      </c>
      <c r="GBQ68" s="756">
        <f t="shared" si="335"/>
        <v>0</v>
      </c>
      <c r="GBR68" s="756">
        <f t="shared" si="335"/>
        <v>0</v>
      </c>
      <c r="GBS68" s="756">
        <f t="shared" si="335"/>
        <v>0</v>
      </c>
      <c r="GBT68" s="756">
        <f t="shared" si="335"/>
        <v>0</v>
      </c>
      <c r="GBU68" s="756">
        <f t="shared" si="335"/>
        <v>0</v>
      </c>
      <c r="GBV68" s="756">
        <f t="shared" si="335"/>
        <v>0</v>
      </c>
      <c r="GBW68" s="756">
        <f t="shared" si="335"/>
        <v>0</v>
      </c>
      <c r="GBX68" s="756">
        <f t="shared" si="335"/>
        <v>0</v>
      </c>
      <c r="GBY68" s="756">
        <f t="shared" si="335"/>
        <v>0</v>
      </c>
      <c r="GBZ68" s="756">
        <f t="shared" si="335"/>
        <v>0</v>
      </c>
      <c r="GCA68" s="756">
        <f t="shared" si="335"/>
        <v>0</v>
      </c>
      <c r="GCB68" s="756">
        <f t="shared" si="335"/>
        <v>0</v>
      </c>
      <c r="GCC68" s="756">
        <f t="shared" si="335"/>
        <v>0</v>
      </c>
      <c r="GCD68" s="756">
        <f t="shared" si="335"/>
        <v>0</v>
      </c>
      <c r="GCE68" s="756">
        <f t="shared" si="335"/>
        <v>0</v>
      </c>
      <c r="GCF68" s="756">
        <f t="shared" si="335"/>
        <v>0</v>
      </c>
      <c r="GCG68" s="756">
        <f t="shared" si="335"/>
        <v>0</v>
      </c>
      <c r="GCH68" s="756">
        <f t="shared" si="335"/>
        <v>0</v>
      </c>
      <c r="GCI68" s="756">
        <f t="shared" si="335"/>
        <v>0</v>
      </c>
      <c r="GCJ68" s="756">
        <f t="shared" si="335"/>
        <v>0</v>
      </c>
      <c r="GCK68" s="756">
        <f t="shared" si="335"/>
        <v>0</v>
      </c>
      <c r="GCL68" s="756">
        <f t="shared" si="335"/>
        <v>0</v>
      </c>
      <c r="GCM68" s="756">
        <f t="shared" si="335"/>
        <v>0</v>
      </c>
      <c r="GCN68" s="756">
        <f t="shared" si="335"/>
        <v>0</v>
      </c>
      <c r="GCO68" s="756">
        <f t="shared" si="335"/>
        <v>0</v>
      </c>
      <c r="GCP68" s="756">
        <f t="shared" si="335"/>
        <v>0</v>
      </c>
      <c r="GCQ68" s="756">
        <f t="shared" si="335"/>
        <v>0</v>
      </c>
      <c r="GCR68" s="756">
        <f t="shared" si="335"/>
        <v>0</v>
      </c>
      <c r="GCS68" s="756">
        <f t="shared" si="335"/>
        <v>0</v>
      </c>
      <c r="GCT68" s="756">
        <f t="shared" si="335"/>
        <v>0</v>
      </c>
      <c r="GCU68" s="756">
        <f t="shared" si="335"/>
        <v>0</v>
      </c>
      <c r="GCV68" s="756">
        <f t="shared" si="335"/>
        <v>0</v>
      </c>
      <c r="GCW68" s="756">
        <f t="shared" si="335"/>
        <v>0</v>
      </c>
      <c r="GCX68" s="756">
        <f t="shared" si="335"/>
        <v>0</v>
      </c>
      <c r="GCY68" s="756">
        <f t="shared" ref="GCY68:GFJ68" si="336">(GCY59-GCY61)*$C$67</f>
        <v>0</v>
      </c>
      <c r="GCZ68" s="756">
        <f t="shared" si="336"/>
        <v>0</v>
      </c>
      <c r="GDA68" s="756">
        <f t="shared" si="336"/>
        <v>0</v>
      </c>
      <c r="GDB68" s="756">
        <f t="shared" si="336"/>
        <v>0</v>
      </c>
      <c r="GDC68" s="756">
        <f t="shared" si="336"/>
        <v>0</v>
      </c>
      <c r="GDD68" s="756">
        <f t="shared" si="336"/>
        <v>0</v>
      </c>
      <c r="GDE68" s="756">
        <f t="shared" si="336"/>
        <v>0</v>
      </c>
      <c r="GDF68" s="756">
        <f t="shared" si="336"/>
        <v>0</v>
      </c>
      <c r="GDG68" s="756">
        <f t="shared" si="336"/>
        <v>0</v>
      </c>
      <c r="GDH68" s="756">
        <f t="shared" si="336"/>
        <v>0</v>
      </c>
      <c r="GDI68" s="756">
        <f t="shared" si="336"/>
        <v>0</v>
      </c>
      <c r="GDJ68" s="756">
        <f t="shared" si="336"/>
        <v>0</v>
      </c>
      <c r="GDK68" s="756">
        <f t="shared" si="336"/>
        <v>0</v>
      </c>
      <c r="GDL68" s="756">
        <f t="shared" si="336"/>
        <v>0</v>
      </c>
      <c r="GDM68" s="756">
        <f t="shared" si="336"/>
        <v>0</v>
      </c>
      <c r="GDN68" s="756">
        <f t="shared" si="336"/>
        <v>0</v>
      </c>
      <c r="GDO68" s="756">
        <f t="shared" si="336"/>
        <v>0</v>
      </c>
      <c r="GDP68" s="756">
        <f t="shared" si="336"/>
        <v>0</v>
      </c>
      <c r="GDQ68" s="756">
        <f t="shared" si="336"/>
        <v>0</v>
      </c>
      <c r="GDR68" s="756">
        <f t="shared" si="336"/>
        <v>0</v>
      </c>
      <c r="GDS68" s="756">
        <f t="shared" si="336"/>
        <v>0</v>
      </c>
      <c r="GDT68" s="756">
        <f t="shared" si="336"/>
        <v>0</v>
      </c>
      <c r="GDU68" s="756">
        <f t="shared" si="336"/>
        <v>0</v>
      </c>
      <c r="GDV68" s="756">
        <f t="shared" si="336"/>
        <v>0</v>
      </c>
      <c r="GDW68" s="756">
        <f t="shared" si="336"/>
        <v>0</v>
      </c>
      <c r="GDX68" s="756">
        <f t="shared" si="336"/>
        <v>0</v>
      </c>
      <c r="GDY68" s="756">
        <f t="shared" si="336"/>
        <v>0</v>
      </c>
      <c r="GDZ68" s="756">
        <f t="shared" si="336"/>
        <v>0</v>
      </c>
      <c r="GEA68" s="756">
        <f t="shared" si="336"/>
        <v>0</v>
      </c>
      <c r="GEB68" s="756">
        <f t="shared" si="336"/>
        <v>0</v>
      </c>
      <c r="GEC68" s="756">
        <f t="shared" si="336"/>
        <v>0</v>
      </c>
      <c r="GED68" s="756">
        <f t="shared" si="336"/>
        <v>0</v>
      </c>
      <c r="GEE68" s="756">
        <f t="shared" si="336"/>
        <v>0</v>
      </c>
      <c r="GEF68" s="756">
        <f t="shared" si="336"/>
        <v>0</v>
      </c>
      <c r="GEG68" s="756">
        <f t="shared" si="336"/>
        <v>0</v>
      </c>
      <c r="GEH68" s="756">
        <f t="shared" si="336"/>
        <v>0</v>
      </c>
      <c r="GEI68" s="756">
        <f t="shared" si="336"/>
        <v>0</v>
      </c>
      <c r="GEJ68" s="756">
        <f t="shared" si="336"/>
        <v>0</v>
      </c>
      <c r="GEK68" s="756">
        <f t="shared" si="336"/>
        <v>0</v>
      </c>
      <c r="GEL68" s="756">
        <f t="shared" si="336"/>
        <v>0</v>
      </c>
      <c r="GEM68" s="756">
        <f t="shared" si="336"/>
        <v>0</v>
      </c>
      <c r="GEN68" s="756">
        <f t="shared" si="336"/>
        <v>0</v>
      </c>
      <c r="GEO68" s="756">
        <f t="shared" si="336"/>
        <v>0</v>
      </c>
      <c r="GEP68" s="756">
        <f t="shared" si="336"/>
        <v>0</v>
      </c>
      <c r="GEQ68" s="756">
        <f t="shared" si="336"/>
        <v>0</v>
      </c>
      <c r="GER68" s="756">
        <f t="shared" si="336"/>
        <v>0</v>
      </c>
      <c r="GES68" s="756">
        <f t="shared" si="336"/>
        <v>0</v>
      </c>
      <c r="GET68" s="756">
        <f t="shared" si="336"/>
        <v>0</v>
      </c>
      <c r="GEU68" s="756">
        <f t="shared" si="336"/>
        <v>0</v>
      </c>
      <c r="GEV68" s="756">
        <f t="shared" si="336"/>
        <v>0</v>
      </c>
      <c r="GEW68" s="756">
        <f t="shared" si="336"/>
        <v>0</v>
      </c>
      <c r="GEX68" s="756">
        <f t="shared" si="336"/>
        <v>0</v>
      </c>
      <c r="GEY68" s="756">
        <f t="shared" si="336"/>
        <v>0</v>
      </c>
      <c r="GEZ68" s="756">
        <f t="shared" si="336"/>
        <v>0</v>
      </c>
      <c r="GFA68" s="756">
        <f t="shared" si="336"/>
        <v>0</v>
      </c>
      <c r="GFB68" s="756">
        <f t="shared" si="336"/>
        <v>0</v>
      </c>
      <c r="GFC68" s="756">
        <f t="shared" si="336"/>
        <v>0</v>
      </c>
      <c r="GFD68" s="756">
        <f t="shared" si="336"/>
        <v>0</v>
      </c>
      <c r="GFE68" s="756">
        <f t="shared" si="336"/>
        <v>0</v>
      </c>
      <c r="GFF68" s="756">
        <f t="shared" si="336"/>
        <v>0</v>
      </c>
      <c r="GFG68" s="756">
        <f t="shared" si="336"/>
        <v>0</v>
      </c>
      <c r="GFH68" s="756">
        <f t="shared" si="336"/>
        <v>0</v>
      </c>
      <c r="GFI68" s="756">
        <f t="shared" si="336"/>
        <v>0</v>
      </c>
      <c r="GFJ68" s="756">
        <f t="shared" si="336"/>
        <v>0</v>
      </c>
      <c r="GFK68" s="756">
        <f t="shared" ref="GFK68:GHV68" si="337">(GFK59-GFK61)*$C$67</f>
        <v>0</v>
      </c>
      <c r="GFL68" s="756">
        <f t="shared" si="337"/>
        <v>0</v>
      </c>
      <c r="GFM68" s="756">
        <f t="shared" si="337"/>
        <v>0</v>
      </c>
      <c r="GFN68" s="756">
        <f t="shared" si="337"/>
        <v>0</v>
      </c>
      <c r="GFO68" s="756">
        <f t="shared" si="337"/>
        <v>0</v>
      </c>
      <c r="GFP68" s="756">
        <f t="shared" si="337"/>
        <v>0</v>
      </c>
      <c r="GFQ68" s="756">
        <f t="shared" si="337"/>
        <v>0</v>
      </c>
      <c r="GFR68" s="756">
        <f t="shared" si="337"/>
        <v>0</v>
      </c>
      <c r="GFS68" s="756">
        <f t="shared" si="337"/>
        <v>0</v>
      </c>
      <c r="GFT68" s="756">
        <f t="shared" si="337"/>
        <v>0</v>
      </c>
      <c r="GFU68" s="756">
        <f t="shared" si="337"/>
        <v>0</v>
      </c>
      <c r="GFV68" s="756">
        <f t="shared" si="337"/>
        <v>0</v>
      </c>
      <c r="GFW68" s="756">
        <f t="shared" si="337"/>
        <v>0</v>
      </c>
      <c r="GFX68" s="756">
        <f t="shared" si="337"/>
        <v>0</v>
      </c>
      <c r="GFY68" s="756">
        <f t="shared" si="337"/>
        <v>0</v>
      </c>
      <c r="GFZ68" s="756">
        <f t="shared" si="337"/>
        <v>0</v>
      </c>
      <c r="GGA68" s="756">
        <f t="shared" si="337"/>
        <v>0</v>
      </c>
      <c r="GGB68" s="756">
        <f t="shared" si="337"/>
        <v>0</v>
      </c>
      <c r="GGC68" s="756">
        <f t="shared" si="337"/>
        <v>0</v>
      </c>
      <c r="GGD68" s="756">
        <f t="shared" si="337"/>
        <v>0</v>
      </c>
      <c r="GGE68" s="756">
        <f t="shared" si="337"/>
        <v>0</v>
      </c>
      <c r="GGF68" s="756">
        <f t="shared" si="337"/>
        <v>0</v>
      </c>
      <c r="GGG68" s="756">
        <f t="shared" si="337"/>
        <v>0</v>
      </c>
      <c r="GGH68" s="756">
        <f t="shared" si="337"/>
        <v>0</v>
      </c>
      <c r="GGI68" s="756">
        <f t="shared" si="337"/>
        <v>0</v>
      </c>
      <c r="GGJ68" s="756">
        <f t="shared" si="337"/>
        <v>0</v>
      </c>
      <c r="GGK68" s="756">
        <f t="shared" si="337"/>
        <v>0</v>
      </c>
      <c r="GGL68" s="756">
        <f t="shared" si="337"/>
        <v>0</v>
      </c>
      <c r="GGM68" s="756">
        <f t="shared" si="337"/>
        <v>0</v>
      </c>
      <c r="GGN68" s="756">
        <f t="shared" si="337"/>
        <v>0</v>
      </c>
      <c r="GGO68" s="756">
        <f t="shared" si="337"/>
        <v>0</v>
      </c>
      <c r="GGP68" s="756">
        <f t="shared" si="337"/>
        <v>0</v>
      </c>
      <c r="GGQ68" s="756">
        <f t="shared" si="337"/>
        <v>0</v>
      </c>
      <c r="GGR68" s="756">
        <f t="shared" si="337"/>
        <v>0</v>
      </c>
      <c r="GGS68" s="756">
        <f t="shared" si="337"/>
        <v>0</v>
      </c>
      <c r="GGT68" s="756">
        <f t="shared" si="337"/>
        <v>0</v>
      </c>
      <c r="GGU68" s="756">
        <f t="shared" si="337"/>
        <v>0</v>
      </c>
      <c r="GGV68" s="756">
        <f t="shared" si="337"/>
        <v>0</v>
      </c>
      <c r="GGW68" s="756">
        <f t="shared" si="337"/>
        <v>0</v>
      </c>
      <c r="GGX68" s="756">
        <f t="shared" si="337"/>
        <v>0</v>
      </c>
      <c r="GGY68" s="756">
        <f t="shared" si="337"/>
        <v>0</v>
      </c>
      <c r="GGZ68" s="756">
        <f t="shared" si="337"/>
        <v>0</v>
      </c>
      <c r="GHA68" s="756">
        <f t="shared" si="337"/>
        <v>0</v>
      </c>
      <c r="GHB68" s="756">
        <f t="shared" si="337"/>
        <v>0</v>
      </c>
      <c r="GHC68" s="756">
        <f t="shared" si="337"/>
        <v>0</v>
      </c>
      <c r="GHD68" s="756">
        <f t="shared" si="337"/>
        <v>0</v>
      </c>
      <c r="GHE68" s="756">
        <f t="shared" si="337"/>
        <v>0</v>
      </c>
      <c r="GHF68" s="756">
        <f t="shared" si="337"/>
        <v>0</v>
      </c>
      <c r="GHG68" s="756">
        <f t="shared" si="337"/>
        <v>0</v>
      </c>
      <c r="GHH68" s="756">
        <f t="shared" si="337"/>
        <v>0</v>
      </c>
      <c r="GHI68" s="756">
        <f t="shared" si="337"/>
        <v>0</v>
      </c>
      <c r="GHJ68" s="756">
        <f t="shared" si="337"/>
        <v>0</v>
      </c>
      <c r="GHK68" s="756">
        <f t="shared" si="337"/>
        <v>0</v>
      </c>
      <c r="GHL68" s="756">
        <f t="shared" si="337"/>
        <v>0</v>
      </c>
      <c r="GHM68" s="756">
        <f t="shared" si="337"/>
        <v>0</v>
      </c>
      <c r="GHN68" s="756">
        <f t="shared" si="337"/>
        <v>0</v>
      </c>
      <c r="GHO68" s="756">
        <f t="shared" si="337"/>
        <v>0</v>
      </c>
      <c r="GHP68" s="756">
        <f t="shared" si="337"/>
        <v>0</v>
      </c>
      <c r="GHQ68" s="756">
        <f t="shared" si="337"/>
        <v>0</v>
      </c>
      <c r="GHR68" s="756">
        <f t="shared" si="337"/>
        <v>0</v>
      </c>
      <c r="GHS68" s="756">
        <f t="shared" si="337"/>
        <v>0</v>
      </c>
      <c r="GHT68" s="756">
        <f t="shared" si="337"/>
        <v>0</v>
      </c>
      <c r="GHU68" s="756">
        <f t="shared" si="337"/>
        <v>0</v>
      </c>
      <c r="GHV68" s="756">
        <f t="shared" si="337"/>
        <v>0</v>
      </c>
      <c r="GHW68" s="756">
        <f t="shared" ref="GHW68:GKH68" si="338">(GHW59-GHW61)*$C$67</f>
        <v>0</v>
      </c>
      <c r="GHX68" s="756">
        <f t="shared" si="338"/>
        <v>0</v>
      </c>
      <c r="GHY68" s="756">
        <f t="shared" si="338"/>
        <v>0</v>
      </c>
      <c r="GHZ68" s="756">
        <f t="shared" si="338"/>
        <v>0</v>
      </c>
      <c r="GIA68" s="756">
        <f t="shared" si="338"/>
        <v>0</v>
      </c>
      <c r="GIB68" s="756">
        <f t="shared" si="338"/>
        <v>0</v>
      </c>
      <c r="GIC68" s="756">
        <f t="shared" si="338"/>
        <v>0</v>
      </c>
      <c r="GID68" s="756">
        <f t="shared" si="338"/>
        <v>0</v>
      </c>
      <c r="GIE68" s="756">
        <f t="shared" si="338"/>
        <v>0</v>
      </c>
      <c r="GIF68" s="756">
        <f t="shared" si="338"/>
        <v>0</v>
      </c>
      <c r="GIG68" s="756">
        <f t="shared" si="338"/>
        <v>0</v>
      </c>
      <c r="GIH68" s="756">
        <f t="shared" si="338"/>
        <v>0</v>
      </c>
      <c r="GII68" s="756">
        <f t="shared" si="338"/>
        <v>0</v>
      </c>
      <c r="GIJ68" s="756">
        <f t="shared" si="338"/>
        <v>0</v>
      </c>
      <c r="GIK68" s="756">
        <f t="shared" si="338"/>
        <v>0</v>
      </c>
      <c r="GIL68" s="756">
        <f t="shared" si="338"/>
        <v>0</v>
      </c>
      <c r="GIM68" s="756">
        <f t="shared" si="338"/>
        <v>0</v>
      </c>
      <c r="GIN68" s="756">
        <f t="shared" si="338"/>
        <v>0</v>
      </c>
      <c r="GIO68" s="756">
        <f t="shared" si="338"/>
        <v>0</v>
      </c>
      <c r="GIP68" s="756">
        <f t="shared" si="338"/>
        <v>0</v>
      </c>
      <c r="GIQ68" s="756">
        <f t="shared" si="338"/>
        <v>0</v>
      </c>
      <c r="GIR68" s="756">
        <f t="shared" si="338"/>
        <v>0</v>
      </c>
      <c r="GIS68" s="756">
        <f t="shared" si="338"/>
        <v>0</v>
      </c>
      <c r="GIT68" s="756">
        <f t="shared" si="338"/>
        <v>0</v>
      </c>
      <c r="GIU68" s="756">
        <f t="shared" si="338"/>
        <v>0</v>
      </c>
      <c r="GIV68" s="756">
        <f t="shared" si="338"/>
        <v>0</v>
      </c>
      <c r="GIW68" s="756">
        <f t="shared" si="338"/>
        <v>0</v>
      </c>
      <c r="GIX68" s="756">
        <f t="shared" si="338"/>
        <v>0</v>
      </c>
      <c r="GIY68" s="756">
        <f t="shared" si="338"/>
        <v>0</v>
      </c>
      <c r="GIZ68" s="756">
        <f t="shared" si="338"/>
        <v>0</v>
      </c>
      <c r="GJA68" s="756">
        <f t="shared" si="338"/>
        <v>0</v>
      </c>
      <c r="GJB68" s="756">
        <f t="shared" si="338"/>
        <v>0</v>
      </c>
      <c r="GJC68" s="756">
        <f t="shared" si="338"/>
        <v>0</v>
      </c>
      <c r="GJD68" s="756">
        <f t="shared" si="338"/>
        <v>0</v>
      </c>
      <c r="GJE68" s="756">
        <f t="shared" si="338"/>
        <v>0</v>
      </c>
      <c r="GJF68" s="756">
        <f t="shared" si="338"/>
        <v>0</v>
      </c>
      <c r="GJG68" s="756">
        <f t="shared" si="338"/>
        <v>0</v>
      </c>
      <c r="GJH68" s="756">
        <f t="shared" si="338"/>
        <v>0</v>
      </c>
      <c r="GJI68" s="756">
        <f t="shared" si="338"/>
        <v>0</v>
      </c>
      <c r="GJJ68" s="756">
        <f t="shared" si="338"/>
        <v>0</v>
      </c>
      <c r="GJK68" s="756">
        <f t="shared" si="338"/>
        <v>0</v>
      </c>
      <c r="GJL68" s="756">
        <f t="shared" si="338"/>
        <v>0</v>
      </c>
      <c r="GJM68" s="756">
        <f t="shared" si="338"/>
        <v>0</v>
      </c>
      <c r="GJN68" s="756">
        <f t="shared" si="338"/>
        <v>0</v>
      </c>
      <c r="GJO68" s="756">
        <f t="shared" si="338"/>
        <v>0</v>
      </c>
      <c r="GJP68" s="756">
        <f t="shared" si="338"/>
        <v>0</v>
      </c>
      <c r="GJQ68" s="756">
        <f t="shared" si="338"/>
        <v>0</v>
      </c>
      <c r="GJR68" s="756">
        <f t="shared" si="338"/>
        <v>0</v>
      </c>
      <c r="GJS68" s="756">
        <f t="shared" si="338"/>
        <v>0</v>
      </c>
      <c r="GJT68" s="756">
        <f t="shared" si="338"/>
        <v>0</v>
      </c>
      <c r="GJU68" s="756">
        <f t="shared" si="338"/>
        <v>0</v>
      </c>
      <c r="GJV68" s="756">
        <f t="shared" si="338"/>
        <v>0</v>
      </c>
      <c r="GJW68" s="756">
        <f t="shared" si="338"/>
        <v>0</v>
      </c>
      <c r="GJX68" s="756">
        <f t="shared" si="338"/>
        <v>0</v>
      </c>
      <c r="GJY68" s="756">
        <f t="shared" si="338"/>
        <v>0</v>
      </c>
      <c r="GJZ68" s="756">
        <f t="shared" si="338"/>
        <v>0</v>
      </c>
      <c r="GKA68" s="756">
        <f t="shared" si="338"/>
        <v>0</v>
      </c>
      <c r="GKB68" s="756">
        <f t="shared" si="338"/>
        <v>0</v>
      </c>
      <c r="GKC68" s="756">
        <f t="shared" si="338"/>
        <v>0</v>
      </c>
      <c r="GKD68" s="756">
        <f t="shared" si="338"/>
        <v>0</v>
      </c>
      <c r="GKE68" s="756">
        <f t="shared" si="338"/>
        <v>0</v>
      </c>
      <c r="GKF68" s="756">
        <f t="shared" si="338"/>
        <v>0</v>
      </c>
      <c r="GKG68" s="756">
        <f t="shared" si="338"/>
        <v>0</v>
      </c>
      <c r="GKH68" s="756">
        <f t="shared" si="338"/>
        <v>0</v>
      </c>
      <c r="GKI68" s="756">
        <f t="shared" ref="GKI68:GMT68" si="339">(GKI59-GKI61)*$C$67</f>
        <v>0</v>
      </c>
      <c r="GKJ68" s="756">
        <f t="shared" si="339"/>
        <v>0</v>
      </c>
      <c r="GKK68" s="756">
        <f t="shared" si="339"/>
        <v>0</v>
      </c>
      <c r="GKL68" s="756">
        <f t="shared" si="339"/>
        <v>0</v>
      </c>
      <c r="GKM68" s="756">
        <f t="shared" si="339"/>
        <v>0</v>
      </c>
      <c r="GKN68" s="756">
        <f t="shared" si="339"/>
        <v>0</v>
      </c>
      <c r="GKO68" s="756">
        <f t="shared" si="339"/>
        <v>0</v>
      </c>
      <c r="GKP68" s="756">
        <f t="shared" si="339"/>
        <v>0</v>
      </c>
      <c r="GKQ68" s="756">
        <f t="shared" si="339"/>
        <v>0</v>
      </c>
      <c r="GKR68" s="756">
        <f t="shared" si="339"/>
        <v>0</v>
      </c>
      <c r="GKS68" s="756">
        <f t="shared" si="339"/>
        <v>0</v>
      </c>
      <c r="GKT68" s="756">
        <f t="shared" si="339"/>
        <v>0</v>
      </c>
      <c r="GKU68" s="756">
        <f t="shared" si="339"/>
        <v>0</v>
      </c>
      <c r="GKV68" s="756">
        <f t="shared" si="339"/>
        <v>0</v>
      </c>
      <c r="GKW68" s="756">
        <f t="shared" si="339"/>
        <v>0</v>
      </c>
      <c r="GKX68" s="756">
        <f t="shared" si="339"/>
        <v>0</v>
      </c>
      <c r="GKY68" s="756">
        <f t="shared" si="339"/>
        <v>0</v>
      </c>
      <c r="GKZ68" s="756">
        <f t="shared" si="339"/>
        <v>0</v>
      </c>
      <c r="GLA68" s="756">
        <f t="shared" si="339"/>
        <v>0</v>
      </c>
      <c r="GLB68" s="756">
        <f t="shared" si="339"/>
        <v>0</v>
      </c>
      <c r="GLC68" s="756">
        <f t="shared" si="339"/>
        <v>0</v>
      </c>
      <c r="GLD68" s="756">
        <f t="shared" si="339"/>
        <v>0</v>
      </c>
      <c r="GLE68" s="756">
        <f t="shared" si="339"/>
        <v>0</v>
      </c>
      <c r="GLF68" s="756">
        <f t="shared" si="339"/>
        <v>0</v>
      </c>
      <c r="GLG68" s="756">
        <f t="shared" si="339"/>
        <v>0</v>
      </c>
      <c r="GLH68" s="756">
        <f t="shared" si="339"/>
        <v>0</v>
      </c>
      <c r="GLI68" s="756">
        <f t="shared" si="339"/>
        <v>0</v>
      </c>
      <c r="GLJ68" s="756">
        <f t="shared" si="339"/>
        <v>0</v>
      </c>
      <c r="GLK68" s="756">
        <f t="shared" si="339"/>
        <v>0</v>
      </c>
      <c r="GLL68" s="756">
        <f t="shared" si="339"/>
        <v>0</v>
      </c>
      <c r="GLM68" s="756">
        <f t="shared" si="339"/>
        <v>0</v>
      </c>
      <c r="GLN68" s="756">
        <f t="shared" si="339"/>
        <v>0</v>
      </c>
      <c r="GLO68" s="756">
        <f t="shared" si="339"/>
        <v>0</v>
      </c>
      <c r="GLP68" s="756">
        <f t="shared" si="339"/>
        <v>0</v>
      </c>
      <c r="GLQ68" s="756">
        <f t="shared" si="339"/>
        <v>0</v>
      </c>
      <c r="GLR68" s="756">
        <f t="shared" si="339"/>
        <v>0</v>
      </c>
      <c r="GLS68" s="756">
        <f t="shared" si="339"/>
        <v>0</v>
      </c>
      <c r="GLT68" s="756">
        <f t="shared" si="339"/>
        <v>0</v>
      </c>
      <c r="GLU68" s="756">
        <f t="shared" si="339"/>
        <v>0</v>
      </c>
      <c r="GLV68" s="756">
        <f t="shared" si="339"/>
        <v>0</v>
      </c>
      <c r="GLW68" s="756">
        <f t="shared" si="339"/>
        <v>0</v>
      </c>
      <c r="GLX68" s="756">
        <f t="shared" si="339"/>
        <v>0</v>
      </c>
      <c r="GLY68" s="756">
        <f t="shared" si="339"/>
        <v>0</v>
      </c>
      <c r="GLZ68" s="756">
        <f t="shared" si="339"/>
        <v>0</v>
      </c>
      <c r="GMA68" s="756">
        <f t="shared" si="339"/>
        <v>0</v>
      </c>
      <c r="GMB68" s="756">
        <f t="shared" si="339"/>
        <v>0</v>
      </c>
      <c r="GMC68" s="756">
        <f t="shared" si="339"/>
        <v>0</v>
      </c>
      <c r="GMD68" s="756">
        <f t="shared" si="339"/>
        <v>0</v>
      </c>
      <c r="GME68" s="756">
        <f t="shared" si="339"/>
        <v>0</v>
      </c>
      <c r="GMF68" s="756">
        <f t="shared" si="339"/>
        <v>0</v>
      </c>
      <c r="GMG68" s="756">
        <f t="shared" si="339"/>
        <v>0</v>
      </c>
      <c r="GMH68" s="756">
        <f t="shared" si="339"/>
        <v>0</v>
      </c>
      <c r="GMI68" s="756">
        <f t="shared" si="339"/>
        <v>0</v>
      </c>
      <c r="GMJ68" s="756">
        <f t="shared" si="339"/>
        <v>0</v>
      </c>
      <c r="GMK68" s="756">
        <f t="shared" si="339"/>
        <v>0</v>
      </c>
      <c r="GML68" s="756">
        <f t="shared" si="339"/>
        <v>0</v>
      </c>
      <c r="GMM68" s="756">
        <f t="shared" si="339"/>
        <v>0</v>
      </c>
      <c r="GMN68" s="756">
        <f t="shared" si="339"/>
        <v>0</v>
      </c>
      <c r="GMO68" s="756">
        <f t="shared" si="339"/>
        <v>0</v>
      </c>
      <c r="GMP68" s="756">
        <f t="shared" si="339"/>
        <v>0</v>
      </c>
      <c r="GMQ68" s="756">
        <f t="shared" si="339"/>
        <v>0</v>
      </c>
      <c r="GMR68" s="756">
        <f t="shared" si="339"/>
        <v>0</v>
      </c>
      <c r="GMS68" s="756">
        <f t="shared" si="339"/>
        <v>0</v>
      </c>
      <c r="GMT68" s="756">
        <f t="shared" si="339"/>
        <v>0</v>
      </c>
      <c r="GMU68" s="756">
        <f t="shared" ref="GMU68:GPF68" si="340">(GMU59-GMU61)*$C$67</f>
        <v>0</v>
      </c>
      <c r="GMV68" s="756">
        <f t="shared" si="340"/>
        <v>0</v>
      </c>
      <c r="GMW68" s="756">
        <f t="shared" si="340"/>
        <v>0</v>
      </c>
      <c r="GMX68" s="756">
        <f t="shared" si="340"/>
        <v>0</v>
      </c>
      <c r="GMY68" s="756">
        <f t="shared" si="340"/>
        <v>0</v>
      </c>
      <c r="GMZ68" s="756">
        <f t="shared" si="340"/>
        <v>0</v>
      </c>
      <c r="GNA68" s="756">
        <f t="shared" si="340"/>
        <v>0</v>
      </c>
      <c r="GNB68" s="756">
        <f t="shared" si="340"/>
        <v>0</v>
      </c>
      <c r="GNC68" s="756">
        <f t="shared" si="340"/>
        <v>0</v>
      </c>
      <c r="GND68" s="756">
        <f t="shared" si="340"/>
        <v>0</v>
      </c>
      <c r="GNE68" s="756">
        <f t="shared" si="340"/>
        <v>0</v>
      </c>
      <c r="GNF68" s="756">
        <f t="shared" si="340"/>
        <v>0</v>
      </c>
      <c r="GNG68" s="756">
        <f t="shared" si="340"/>
        <v>0</v>
      </c>
      <c r="GNH68" s="756">
        <f t="shared" si="340"/>
        <v>0</v>
      </c>
      <c r="GNI68" s="756">
        <f t="shared" si="340"/>
        <v>0</v>
      </c>
      <c r="GNJ68" s="756">
        <f t="shared" si="340"/>
        <v>0</v>
      </c>
      <c r="GNK68" s="756">
        <f t="shared" si="340"/>
        <v>0</v>
      </c>
      <c r="GNL68" s="756">
        <f t="shared" si="340"/>
        <v>0</v>
      </c>
      <c r="GNM68" s="756">
        <f t="shared" si="340"/>
        <v>0</v>
      </c>
      <c r="GNN68" s="756">
        <f t="shared" si="340"/>
        <v>0</v>
      </c>
      <c r="GNO68" s="756">
        <f t="shared" si="340"/>
        <v>0</v>
      </c>
      <c r="GNP68" s="756">
        <f t="shared" si="340"/>
        <v>0</v>
      </c>
      <c r="GNQ68" s="756">
        <f t="shared" si="340"/>
        <v>0</v>
      </c>
      <c r="GNR68" s="756">
        <f t="shared" si="340"/>
        <v>0</v>
      </c>
      <c r="GNS68" s="756">
        <f t="shared" si="340"/>
        <v>0</v>
      </c>
      <c r="GNT68" s="756">
        <f t="shared" si="340"/>
        <v>0</v>
      </c>
      <c r="GNU68" s="756">
        <f t="shared" si="340"/>
        <v>0</v>
      </c>
      <c r="GNV68" s="756">
        <f t="shared" si="340"/>
        <v>0</v>
      </c>
      <c r="GNW68" s="756">
        <f t="shared" si="340"/>
        <v>0</v>
      </c>
      <c r="GNX68" s="756">
        <f t="shared" si="340"/>
        <v>0</v>
      </c>
      <c r="GNY68" s="756">
        <f t="shared" si="340"/>
        <v>0</v>
      </c>
      <c r="GNZ68" s="756">
        <f t="shared" si="340"/>
        <v>0</v>
      </c>
      <c r="GOA68" s="756">
        <f t="shared" si="340"/>
        <v>0</v>
      </c>
      <c r="GOB68" s="756">
        <f t="shared" si="340"/>
        <v>0</v>
      </c>
      <c r="GOC68" s="756">
        <f t="shared" si="340"/>
        <v>0</v>
      </c>
      <c r="GOD68" s="756">
        <f t="shared" si="340"/>
        <v>0</v>
      </c>
      <c r="GOE68" s="756">
        <f t="shared" si="340"/>
        <v>0</v>
      </c>
      <c r="GOF68" s="756">
        <f t="shared" si="340"/>
        <v>0</v>
      </c>
      <c r="GOG68" s="756">
        <f t="shared" si="340"/>
        <v>0</v>
      </c>
      <c r="GOH68" s="756">
        <f t="shared" si="340"/>
        <v>0</v>
      </c>
      <c r="GOI68" s="756">
        <f t="shared" si="340"/>
        <v>0</v>
      </c>
      <c r="GOJ68" s="756">
        <f t="shared" si="340"/>
        <v>0</v>
      </c>
      <c r="GOK68" s="756">
        <f t="shared" si="340"/>
        <v>0</v>
      </c>
      <c r="GOL68" s="756">
        <f t="shared" si="340"/>
        <v>0</v>
      </c>
      <c r="GOM68" s="756">
        <f t="shared" si="340"/>
        <v>0</v>
      </c>
      <c r="GON68" s="756">
        <f t="shared" si="340"/>
        <v>0</v>
      </c>
      <c r="GOO68" s="756">
        <f t="shared" si="340"/>
        <v>0</v>
      </c>
      <c r="GOP68" s="756">
        <f t="shared" si="340"/>
        <v>0</v>
      </c>
      <c r="GOQ68" s="756">
        <f t="shared" si="340"/>
        <v>0</v>
      </c>
      <c r="GOR68" s="756">
        <f t="shared" si="340"/>
        <v>0</v>
      </c>
      <c r="GOS68" s="756">
        <f t="shared" si="340"/>
        <v>0</v>
      </c>
      <c r="GOT68" s="756">
        <f t="shared" si="340"/>
        <v>0</v>
      </c>
      <c r="GOU68" s="756">
        <f t="shared" si="340"/>
        <v>0</v>
      </c>
      <c r="GOV68" s="756">
        <f t="shared" si="340"/>
        <v>0</v>
      </c>
      <c r="GOW68" s="756">
        <f t="shared" si="340"/>
        <v>0</v>
      </c>
      <c r="GOX68" s="756">
        <f t="shared" si="340"/>
        <v>0</v>
      </c>
      <c r="GOY68" s="756">
        <f t="shared" si="340"/>
        <v>0</v>
      </c>
      <c r="GOZ68" s="756">
        <f t="shared" si="340"/>
        <v>0</v>
      </c>
      <c r="GPA68" s="756">
        <f t="shared" si="340"/>
        <v>0</v>
      </c>
      <c r="GPB68" s="756">
        <f t="shared" si="340"/>
        <v>0</v>
      </c>
      <c r="GPC68" s="756">
        <f t="shared" si="340"/>
        <v>0</v>
      </c>
      <c r="GPD68" s="756">
        <f t="shared" si="340"/>
        <v>0</v>
      </c>
      <c r="GPE68" s="756">
        <f t="shared" si="340"/>
        <v>0</v>
      </c>
      <c r="GPF68" s="756">
        <f t="shared" si="340"/>
        <v>0</v>
      </c>
      <c r="GPG68" s="756">
        <f t="shared" ref="GPG68:GRR68" si="341">(GPG59-GPG61)*$C$67</f>
        <v>0</v>
      </c>
      <c r="GPH68" s="756">
        <f t="shared" si="341"/>
        <v>0</v>
      </c>
      <c r="GPI68" s="756">
        <f t="shared" si="341"/>
        <v>0</v>
      </c>
      <c r="GPJ68" s="756">
        <f t="shared" si="341"/>
        <v>0</v>
      </c>
      <c r="GPK68" s="756">
        <f t="shared" si="341"/>
        <v>0</v>
      </c>
      <c r="GPL68" s="756">
        <f t="shared" si="341"/>
        <v>0</v>
      </c>
      <c r="GPM68" s="756">
        <f t="shared" si="341"/>
        <v>0</v>
      </c>
      <c r="GPN68" s="756">
        <f t="shared" si="341"/>
        <v>0</v>
      </c>
      <c r="GPO68" s="756">
        <f t="shared" si="341"/>
        <v>0</v>
      </c>
      <c r="GPP68" s="756">
        <f t="shared" si="341"/>
        <v>0</v>
      </c>
      <c r="GPQ68" s="756">
        <f t="shared" si="341"/>
        <v>0</v>
      </c>
      <c r="GPR68" s="756">
        <f t="shared" si="341"/>
        <v>0</v>
      </c>
      <c r="GPS68" s="756">
        <f t="shared" si="341"/>
        <v>0</v>
      </c>
      <c r="GPT68" s="756">
        <f t="shared" si="341"/>
        <v>0</v>
      </c>
      <c r="GPU68" s="756">
        <f t="shared" si="341"/>
        <v>0</v>
      </c>
      <c r="GPV68" s="756">
        <f t="shared" si="341"/>
        <v>0</v>
      </c>
      <c r="GPW68" s="756">
        <f t="shared" si="341"/>
        <v>0</v>
      </c>
      <c r="GPX68" s="756">
        <f t="shared" si="341"/>
        <v>0</v>
      </c>
      <c r="GPY68" s="756">
        <f t="shared" si="341"/>
        <v>0</v>
      </c>
      <c r="GPZ68" s="756">
        <f t="shared" si="341"/>
        <v>0</v>
      </c>
      <c r="GQA68" s="756">
        <f t="shared" si="341"/>
        <v>0</v>
      </c>
      <c r="GQB68" s="756">
        <f t="shared" si="341"/>
        <v>0</v>
      </c>
      <c r="GQC68" s="756">
        <f t="shared" si="341"/>
        <v>0</v>
      </c>
      <c r="GQD68" s="756">
        <f t="shared" si="341"/>
        <v>0</v>
      </c>
      <c r="GQE68" s="756">
        <f t="shared" si="341"/>
        <v>0</v>
      </c>
      <c r="GQF68" s="756">
        <f t="shared" si="341"/>
        <v>0</v>
      </c>
      <c r="GQG68" s="756">
        <f t="shared" si="341"/>
        <v>0</v>
      </c>
      <c r="GQH68" s="756">
        <f t="shared" si="341"/>
        <v>0</v>
      </c>
      <c r="GQI68" s="756">
        <f t="shared" si="341"/>
        <v>0</v>
      </c>
      <c r="GQJ68" s="756">
        <f t="shared" si="341"/>
        <v>0</v>
      </c>
      <c r="GQK68" s="756">
        <f t="shared" si="341"/>
        <v>0</v>
      </c>
      <c r="GQL68" s="756">
        <f t="shared" si="341"/>
        <v>0</v>
      </c>
      <c r="GQM68" s="756">
        <f t="shared" si="341"/>
        <v>0</v>
      </c>
      <c r="GQN68" s="756">
        <f t="shared" si="341"/>
        <v>0</v>
      </c>
      <c r="GQO68" s="756">
        <f t="shared" si="341"/>
        <v>0</v>
      </c>
      <c r="GQP68" s="756">
        <f t="shared" si="341"/>
        <v>0</v>
      </c>
      <c r="GQQ68" s="756">
        <f t="shared" si="341"/>
        <v>0</v>
      </c>
      <c r="GQR68" s="756">
        <f t="shared" si="341"/>
        <v>0</v>
      </c>
      <c r="GQS68" s="756">
        <f t="shared" si="341"/>
        <v>0</v>
      </c>
      <c r="GQT68" s="756">
        <f t="shared" si="341"/>
        <v>0</v>
      </c>
      <c r="GQU68" s="756">
        <f t="shared" si="341"/>
        <v>0</v>
      </c>
      <c r="GQV68" s="756">
        <f t="shared" si="341"/>
        <v>0</v>
      </c>
      <c r="GQW68" s="756">
        <f t="shared" si="341"/>
        <v>0</v>
      </c>
      <c r="GQX68" s="756">
        <f t="shared" si="341"/>
        <v>0</v>
      </c>
      <c r="GQY68" s="756">
        <f t="shared" si="341"/>
        <v>0</v>
      </c>
      <c r="GQZ68" s="756">
        <f t="shared" si="341"/>
        <v>0</v>
      </c>
      <c r="GRA68" s="756">
        <f t="shared" si="341"/>
        <v>0</v>
      </c>
      <c r="GRB68" s="756">
        <f t="shared" si="341"/>
        <v>0</v>
      </c>
      <c r="GRC68" s="756">
        <f t="shared" si="341"/>
        <v>0</v>
      </c>
      <c r="GRD68" s="756">
        <f t="shared" si="341"/>
        <v>0</v>
      </c>
      <c r="GRE68" s="756">
        <f t="shared" si="341"/>
        <v>0</v>
      </c>
      <c r="GRF68" s="756">
        <f t="shared" si="341"/>
        <v>0</v>
      </c>
      <c r="GRG68" s="756">
        <f t="shared" si="341"/>
        <v>0</v>
      </c>
      <c r="GRH68" s="756">
        <f t="shared" si="341"/>
        <v>0</v>
      </c>
      <c r="GRI68" s="756">
        <f t="shared" si="341"/>
        <v>0</v>
      </c>
      <c r="GRJ68" s="756">
        <f t="shared" si="341"/>
        <v>0</v>
      </c>
      <c r="GRK68" s="756">
        <f t="shared" si="341"/>
        <v>0</v>
      </c>
      <c r="GRL68" s="756">
        <f t="shared" si="341"/>
        <v>0</v>
      </c>
      <c r="GRM68" s="756">
        <f t="shared" si="341"/>
        <v>0</v>
      </c>
      <c r="GRN68" s="756">
        <f t="shared" si="341"/>
        <v>0</v>
      </c>
      <c r="GRO68" s="756">
        <f t="shared" si="341"/>
        <v>0</v>
      </c>
      <c r="GRP68" s="756">
        <f t="shared" si="341"/>
        <v>0</v>
      </c>
      <c r="GRQ68" s="756">
        <f t="shared" si="341"/>
        <v>0</v>
      </c>
      <c r="GRR68" s="756">
        <f t="shared" si="341"/>
        <v>0</v>
      </c>
      <c r="GRS68" s="756">
        <f t="shared" ref="GRS68:GUD68" si="342">(GRS59-GRS61)*$C$67</f>
        <v>0</v>
      </c>
      <c r="GRT68" s="756">
        <f t="shared" si="342"/>
        <v>0</v>
      </c>
      <c r="GRU68" s="756">
        <f t="shared" si="342"/>
        <v>0</v>
      </c>
      <c r="GRV68" s="756">
        <f t="shared" si="342"/>
        <v>0</v>
      </c>
      <c r="GRW68" s="756">
        <f t="shared" si="342"/>
        <v>0</v>
      </c>
      <c r="GRX68" s="756">
        <f t="shared" si="342"/>
        <v>0</v>
      </c>
      <c r="GRY68" s="756">
        <f t="shared" si="342"/>
        <v>0</v>
      </c>
      <c r="GRZ68" s="756">
        <f t="shared" si="342"/>
        <v>0</v>
      </c>
      <c r="GSA68" s="756">
        <f t="shared" si="342"/>
        <v>0</v>
      </c>
      <c r="GSB68" s="756">
        <f t="shared" si="342"/>
        <v>0</v>
      </c>
      <c r="GSC68" s="756">
        <f t="shared" si="342"/>
        <v>0</v>
      </c>
      <c r="GSD68" s="756">
        <f t="shared" si="342"/>
        <v>0</v>
      </c>
      <c r="GSE68" s="756">
        <f t="shared" si="342"/>
        <v>0</v>
      </c>
      <c r="GSF68" s="756">
        <f t="shared" si="342"/>
        <v>0</v>
      </c>
      <c r="GSG68" s="756">
        <f t="shared" si="342"/>
        <v>0</v>
      </c>
      <c r="GSH68" s="756">
        <f t="shared" si="342"/>
        <v>0</v>
      </c>
      <c r="GSI68" s="756">
        <f t="shared" si="342"/>
        <v>0</v>
      </c>
      <c r="GSJ68" s="756">
        <f t="shared" si="342"/>
        <v>0</v>
      </c>
      <c r="GSK68" s="756">
        <f t="shared" si="342"/>
        <v>0</v>
      </c>
      <c r="GSL68" s="756">
        <f t="shared" si="342"/>
        <v>0</v>
      </c>
      <c r="GSM68" s="756">
        <f t="shared" si="342"/>
        <v>0</v>
      </c>
      <c r="GSN68" s="756">
        <f t="shared" si="342"/>
        <v>0</v>
      </c>
      <c r="GSO68" s="756">
        <f t="shared" si="342"/>
        <v>0</v>
      </c>
      <c r="GSP68" s="756">
        <f t="shared" si="342"/>
        <v>0</v>
      </c>
      <c r="GSQ68" s="756">
        <f t="shared" si="342"/>
        <v>0</v>
      </c>
      <c r="GSR68" s="756">
        <f t="shared" si="342"/>
        <v>0</v>
      </c>
      <c r="GSS68" s="756">
        <f t="shared" si="342"/>
        <v>0</v>
      </c>
      <c r="GST68" s="756">
        <f t="shared" si="342"/>
        <v>0</v>
      </c>
      <c r="GSU68" s="756">
        <f t="shared" si="342"/>
        <v>0</v>
      </c>
      <c r="GSV68" s="756">
        <f t="shared" si="342"/>
        <v>0</v>
      </c>
      <c r="GSW68" s="756">
        <f t="shared" si="342"/>
        <v>0</v>
      </c>
      <c r="GSX68" s="756">
        <f t="shared" si="342"/>
        <v>0</v>
      </c>
      <c r="GSY68" s="756">
        <f t="shared" si="342"/>
        <v>0</v>
      </c>
      <c r="GSZ68" s="756">
        <f t="shared" si="342"/>
        <v>0</v>
      </c>
      <c r="GTA68" s="756">
        <f t="shared" si="342"/>
        <v>0</v>
      </c>
      <c r="GTB68" s="756">
        <f t="shared" si="342"/>
        <v>0</v>
      </c>
      <c r="GTC68" s="756">
        <f t="shared" si="342"/>
        <v>0</v>
      </c>
      <c r="GTD68" s="756">
        <f t="shared" si="342"/>
        <v>0</v>
      </c>
      <c r="GTE68" s="756">
        <f t="shared" si="342"/>
        <v>0</v>
      </c>
      <c r="GTF68" s="756">
        <f t="shared" si="342"/>
        <v>0</v>
      </c>
      <c r="GTG68" s="756">
        <f t="shared" si="342"/>
        <v>0</v>
      </c>
      <c r="GTH68" s="756">
        <f t="shared" si="342"/>
        <v>0</v>
      </c>
      <c r="GTI68" s="756">
        <f t="shared" si="342"/>
        <v>0</v>
      </c>
      <c r="GTJ68" s="756">
        <f t="shared" si="342"/>
        <v>0</v>
      </c>
      <c r="GTK68" s="756">
        <f t="shared" si="342"/>
        <v>0</v>
      </c>
      <c r="GTL68" s="756">
        <f t="shared" si="342"/>
        <v>0</v>
      </c>
      <c r="GTM68" s="756">
        <f t="shared" si="342"/>
        <v>0</v>
      </c>
      <c r="GTN68" s="756">
        <f t="shared" si="342"/>
        <v>0</v>
      </c>
      <c r="GTO68" s="756">
        <f t="shared" si="342"/>
        <v>0</v>
      </c>
      <c r="GTP68" s="756">
        <f t="shared" si="342"/>
        <v>0</v>
      </c>
      <c r="GTQ68" s="756">
        <f t="shared" si="342"/>
        <v>0</v>
      </c>
      <c r="GTR68" s="756">
        <f t="shared" si="342"/>
        <v>0</v>
      </c>
      <c r="GTS68" s="756">
        <f t="shared" si="342"/>
        <v>0</v>
      </c>
      <c r="GTT68" s="756">
        <f t="shared" si="342"/>
        <v>0</v>
      </c>
      <c r="GTU68" s="756">
        <f t="shared" si="342"/>
        <v>0</v>
      </c>
      <c r="GTV68" s="756">
        <f t="shared" si="342"/>
        <v>0</v>
      </c>
      <c r="GTW68" s="756">
        <f t="shared" si="342"/>
        <v>0</v>
      </c>
      <c r="GTX68" s="756">
        <f t="shared" si="342"/>
        <v>0</v>
      </c>
      <c r="GTY68" s="756">
        <f t="shared" si="342"/>
        <v>0</v>
      </c>
      <c r="GTZ68" s="756">
        <f t="shared" si="342"/>
        <v>0</v>
      </c>
      <c r="GUA68" s="756">
        <f t="shared" si="342"/>
        <v>0</v>
      </c>
      <c r="GUB68" s="756">
        <f t="shared" si="342"/>
        <v>0</v>
      </c>
      <c r="GUC68" s="756">
        <f t="shared" si="342"/>
        <v>0</v>
      </c>
      <c r="GUD68" s="756">
        <f t="shared" si="342"/>
        <v>0</v>
      </c>
      <c r="GUE68" s="756">
        <f t="shared" ref="GUE68:GWP68" si="343">(GUE59-GUE61)*$C$67</f>
        <v>0</v>
      </c>
      <c r="GUF68" s="756">
        <f t="shared" si="343"/>
        <v>0</v>
      </c>
      <c r="GUG68" s="756">
        <f t="shared" si="343"/>
        <v>0</v>
      </c>
      <c r="GUH68" s="756">
        <f t="shared" si="343"/>
        <v>0</v>
      </c>
      <c r="GUI68" s="756">
        <f t="shared" si="343"/>
        <v>0</v>
      </c>
      <c r="GUJ68" s="756">
        <f t="shared" si="343"/>
        <v>0</v>
      </c>
      <c r="GUK68" s="756">
        <f t="shared" si="343"/>
        <v>0</v>
      </c>
      <c r="GUL68" s="756">
        <f t="shared" si="343"/>
        <v>0</v>
      </c>
      <c r="GUM68" s="756">
        <f t="shared" si="343"/>
        <v>0</v>
      </c>
      <c r="GUN68" s="756">
        <f t="shared" si="343"/>
        <v>0</v>
      </c>
      <c r="GUO68" s="756">
        <f t="shared" si="343"/>
        <v>0</v>
      </c>
      <c r="GUP68" s="756">
        <f t="shared" si="343"/>
        <v>0</v>
      </c>
      <c r="GUQ68" s="756">
        <f t="shared" si="343"/>
        <v>0</v>
      </c>
      <c r="GUR68" s="756">
        <f t="shared" si="343"/>
        <v>0</v>
      </c>
      <c r="GUS68" s="756">
        <f t="shared" si="343"/>
        <v>0</v>
      </c>
      <c r="GUT68" s="756">
        <f t="shared" si="343"/>
        <v>0</v>
      </c>
      <c r="GUU68" s="756">
        <f t="shared" si="343"/>
        <v>0</v>
      </c>
      <c r="GUV68" s="756">
        <f t="shared" si="343"/>
        <v>0</v>
      </c>
      <c r="GUW68" s="756">
        <f t="shared" si="343"/>
        <v>0</v>
      </c>
      <c r="GUX68" s="756">
        <f t="shared" si="343"/>
        <v>0</v>
      </c>
      <c r="GUY68" s="756">
        <f t="shared" si="343"/>
        <v>0</v>
      </c>
      <c r="GUZ68" s="756">
        <f t="shared" si="343"/>
        <v>0</v>
      </c>
      <c r="GVA68" s="756">
        <f t="shared" si="343"/>
        <v>0</v>
      </c>
      <c r="GVB68" s="756">
        <f t="shared" si="343"/>
        <v>0</v>
      </c>
      <c r="GVC68" s="756">
        <f t="shared" si="343"/>
        <v>0</v>
      </c>
      <c r="GVD68" s="756">
        <f t="shared" si="343"/>
        <v>0</v>
      </c>
      <c r="GVE68" s="756">
        <f t="shared" si="343"/>
        <v>0</v>
      </c>
      <c r="GVF68" s="756">
        <f t="shared" si="343"/>
        <v>0</v>
      </c>
      <c r="GVG68" s="756">
        <f t="shared" si="343"/>
        <v>0</v>
      </c>
      <c r="GVH68" s="756">
        <f t="shared" si="343"/>
        <v>0</v>
      </c>
      <c r="GVI68" s="756">
        <f t="shared" si="343"/>
        <v>0</v>
      </c>
      <c r="GVJ68" s="756">
        <f t="shared" si="343"/>
        <v>0</v>
      </c>
      <c r="GVK68" s="756">
        <f t="shared" si="343"/>
        <v>0</v>
      </c>
      <c r="GVL68" s="756">
        <f t="shared" si="343"/>
        <v>0</v>
      </c>
      <c r="GVM68" s="756">
        <f t="shared" si="343"/>
        <v>0</v>
      </c>
      <c r="GVN68" s="756">
        <f t="shared" si="343"/>
        <v>0</v>
      </c>
      <c r="GVO68" s="756">
        <f t="shared" si="343"/>
        <v>0</v>
      </c>
      <c r="GVP68" s="756">
        <f t="shared" si="343"/>
        <v>0</v>
      </c>
      <c r="GVQ68" s="756">
        <f t="shared" si="343"/>
        <v>0</v>
      </c>
      <c r="GVR68" s="756">
        <f t="shared" si="343"/>
        <v>0</v>
      </c>
      <c r="GVS68" s="756">
        <f t="shared" si="343"/>
        <v>0</v>
      </c>
      <c r="GVT68" s="756">
        <f t="shared" si="343"/>
        <v>0</v>
      </c>
      <c r="GVU68" s="756">
        <f t="shared" si="343"/>
        <v>0</v>
      </c>
      <c r="GVV68" s="756">
        <f t="shared" si="343"/>
        <v>0</v>
      </c>
      <c r="GVW68" s="756">
        <f t="shared" si="343"/>
        <v>0</v>
      </c>
      <c r="GVX68" s="756">
        <f t="shared" si="343"/>
        <v>0</v>
      </c>
      <c r="GVY68" s="756">
        <f t="shared" si="343"/>
        <v>0</v>
      </c>
      <c r="GVZ68" s="756">
        <f t="shared" si="343"/>
        <v>0</v>
      </c>
      <c r="GWA68" s="756">
        <f t="shared" si="343"/>
        <v>0</v>
      </c>
      <c r="GWB68" s="756">
        <f t="shared" si="343"/>
        <v>0</v>
      </c>
      <c r="GWC68" s="756">
        <f t="shared" si="343"/>
        <v>0</v>
      </c>
      <c r="GWD68" s="756">
        <f t="shared" si="343"/>
        <v>0</v>
      </c>
      <c r="GWE68" s="756">
        <f t="shared" si="343"/>
        <v>0</v>
      </c>
      <c r="GWF68" s="756">
        <f t="shared" si="343"/>
        <v>0</v>
      </c>
      <c r="GWG68" s="756">
        <f t="shared" si="343"/>
        <v>0</v>
      </c>
      <c r="GWH68" s="756">
        <f t="shared" si="343"/>
        <v>0</v>
      </c>
      <c r="GWI68" s="756">
        <f t="shared" si="343"/>
        <v>0</v>
      </c>
      <c r="GWJ68" s="756">
        <f t="shared" si="343"/>
        <v>0</v>
      </c>
      <c r="GWK68" s="756">
        <f t="shared" si="343"/>
        <v>0</v>
      </c>
      <c r="GWL68" s="756">
        <f t="shared" si="343"/>
        <v>0</v>
      </c>
      <c r="GWM68" s="756">
        <f t="shared" si="343"/>
        <v>0</v>
      </c>
      <c r="GWN68" s="756">
        <f t="shared" si="343"/>
        <v>0</v>
      </c>
      <c r="GWO68" s="756">
        <f t="shared" si="343"/>
        <v>0</v>
      </c>
      <c r="GWP68" s="756">
        <f t="shared" si="343"/>
        <v>0</v>
      </c>
      <c r="GWQ68" s="756">
        <f t="shared" ref="GWQ68:GZB68" si="344">(GWQ59-GWQ61)*$C$67</f>
        <v>0</v>
      </c>
      <c r="GWR68" s="756">
        <f t="shared" si="344"/>
        <v>0</v>
      </c>
      <c r="GWS68" s="756">
        <f t="shared" si="344"/>
        <v>0</v>
      </c>
      <c r="GWT68" s="756">
        <f t="shared" si="344"/>
        <v>0</v>
      </c>
      <c r="GWU68" s="756">
        <f t="shared" si="344"/>
        <v>0</v>
      </c>
      <c r="GWV68" s="756">
        <f t="shared" si="344"/>
        <v>0</v>
      </c>
      <c r="GWW68" s="756">
        <f t="shared" si="344"/>
        <v>0</v>
      </c>
      <c r="GWX68" s="756">
        <f t="shared" si="344"/>
        <v>0</v>
      </c>
      <c r="GWY68" s="756">
        <f t="shared" si="344"/>
        <v>0</v>
      </c>
      <c r="GWZ68" s="756">
        <f t="shared" si="344"/>
        <v>0</v>
      </c>
      <c r="GXA68" s="756">
        <f t="shared" si="344"/>
        <v>0</v>
      </c>
      <c r="GXB68" s="756">
        <f t="shared" si="344"/>
        <v>0</v>
      </c>
      <c r="GXC68" s="756">
        <f t="shared" si="344"/>
        <v>0</v>
      </c>
      <c r="GXD68" s="756">
        <f t="shared" si="344"/>
        <v>0</v>
      </c>
      <c r="GXE68" s="756">
        <f t="shared" si="344"/>
        <v>0</v>
      </c>
      <c r="GXF68" s="756">
        <f t="shared" si="344"/>
        <v>0</v>
      </c>
      <c r="GXG68" s="756">
        <f t="shared" si="344"/>
        <v>0</v>
      </c>
      <c r="GXH68" s="756">
        <f t="shared" si="344"/>
        <v>0</v>
      </c>
      <c r="GXI68" s="756">
        <f t="shared" si="344"/>
        <v>0</v>
      </c>
      <c r="GXJ68" s="756">
        <f t="shared" si="344"/>
        <v>0</v>
      </c>
      <c r="GXK68" s="756">
        <f t="shared" si="344"/>
        <v>0</v>
      </c>
      <c r="GXL68" s="756">
        <f t="shared" si="344"/>
        <v>0</v>
      </c>
      <c r="GXM68" s="756">
        <f t="shared" si="344"/>
        <v>0</v>
      </c>
      <c r="GXN68" s="756">
        <f t="shared" si="344"/>
        <v>0</v>
      </c>
      <c r="GXO68" s="756">
        <f t="shared" si="344"/>
        <v>0</v>
      </c>
      <c r="GXP68" s="756">
        <f t="shared" si="344"/>
        <v>0</v>
      </c>
      <c r="GXQ68" s="756">
        <f t="shared" si="344"/>
        <v>0</v>
      </c>
      <c r="GXR68" s="756">
        <f t="shared" si="344"/>
        <v>0</v>
      </c>
      <c r="GXS68" s="756">
        <f t="shared" si="344"/>
        <v>0</v>
      </c>
      <c r="GXT68" s="756">
        <f t="shared" si="344"/>
        <v>0</v>
      </c>
      <c r="GXU68" s="756">
        <f t="shared" si="344"/>
        <v>0</v>
      </c>
      <c r="GXV68" s="756">
        <f t="shared" si="344"/>
        <v>0</v>
      </c>
      <c r="GXW68" s="756">
        <f t="shared" si="344"/>
        <v>0</v>
      </c>
      <c r="GXX68" s="756">
        <f t="shared" si="344"/>
        <v>0</v>
      </c>
      <c r="GXY68" s="756">
        <f t="shared" si="344"/>
        <v>0</v>
      </c>
      <c r="GXZ68" s="756">
        <f t="shared" si="344"/>
        <v>0</v>
      </c>
      <c r="GYA68" s="756">
        <f t="shared" si="344"/>
        <v>0</v>
      </c>
      <c r="GYB68" s="756">
        <f t="shared" si="344"/>
        <v>0</v>
      </c>
      <c r="GYC68" s="756">
        <f t="shared" si="344"/>
        <v>0</v>
      </c>
      <c r="GYD68" s="756">
        <f t="shared" si="344"/>
        <v>0</v>
      </c>
      <c r="GYE68" s="756">
        <f t="shared" si="344"/>
        <v>0</v>
      </c>
      <c r="GYF68" s="756">
        <f t="shared" si="344"/>
        <v>0</v>
      </c>
      <c r="GYG68" s="756">
        <f t="shared" si="344"/>
        <v>0</v>
      </c>
      <c r="GYH68" s="756">
        <f t="shared" si="344"/>
        <v>0</v>
      </c>
      <c r="GYI68" s="756">
        <f t="shared" si="344"/>
        <v>0</v>
      </c>
      <c r="GYJ68" s="756">
        <f t="shared" si="344"/>
        <v>0</v>
      </c>
      <c r="GYK68" s="756">
        <f t="shared" si="344"/>
        <v>0</v>
      </c>
      <c r="GYL68" s="756">
        <f t="shared" si="344"/>
        <v>0</v>
      </c>
      <c r="GYM68" s="756">
        <f t="shared" si="344"/>
        <v>0</v>
      </c>
      <c r="GYN68" s="756">
        <f t="shared" si="344"/>
        <v>0</v>
      </c>
      <c r="GYO68" s="756">
        <f t="shared" si="344"/>
        <v>0</v>
      </c>
      <c r="GYP68" s="756">
        <f t="shared" si="344"/>
        <v>0</v>
      </c>
      <c r="GYQ68" s="756">
        <f t="shared" si="344"/>
        <v>0</v>
      </c>
      <c r="GYR68" s="756">
        <f t="shared" si="344"/>
        <v>0</v>
      </c>
      <c r="GYS68" s="756">
        <f t="shared" si="344"/>
        <v>0</v>
      </c>
      <c r="GYT68" s="756">
        <f t="shared" si="344"/>
        <v>0</v>
      </c>
      <c r="GYU68" s="756">
        <f t="shared" si="344"/>
        <v>0</v>
      </c>
      <c r="GYV68" s="756">
        <f t="shared" si="344"/>
        <v>0</v>
      </c>
      <c r="GYW68" s="756">
        <f t="shared" si="344"/>
        <v>0</v>
      </c>
      <c r="GYX68" s="756">
        <f t="shared" si="344"/>
        <v>0</v>
      </c>
      <c r="GYY68" s="756">
        <f t="shared" si="344"/>
        <v>0</v>
      </c>
      <c r="GYZ68" s="756">
        <f t="shared" si="344"/>
        <v>0</v>
      </c>
      <c r="GZA68" s="756">
        <f t="shared" si="344"/>
        <v>0</v>
      </c>
      <c r="GZB68" s="756">
        <f t="shared" si="344"/>
        <v>0</v>
      </c>
      <c r="GZC68" s="756">
        <f t="shared" ref="GZC68:HBN68" si="345">(GZC59-GZC61)*$C$67</f>
        <v>0</v>
      </c>
      <c r="GZD68" s="756">
        <f t="shared" si="345"/>
        <v>0</v>
      </c>
      <c r="GZE68" s="756">
        <f t="shared" si="345"/>
        <v>0</v>
      </c>
      <c r="GZF68" s="756">
        <f t="shared" si="345"/>
        <v>0</v>
      </c>
      <c r="GZG68" s="756">
        <f t="shared" si="345"/>
        <v>0</v>
      </c>
      <c r="GZH68" s="756">
        <f t="shared" si="345"/>
        <v>0</v>
      </c>
      <c r="GZI68" s="756">
        <f t="shared" si="345"/>
        <v>0</v>
      </c>
      <c r="GZJ68" s="756">
        <f t="shared" si="345"/>
        <v>0</v>
      </c>
      <c r="GZK68" s="756">
        <f t="shared" si="345"/>
        <v>0</v>
      </c>
      <c r="GZL68" s="756">
        <f t="shared" si="345"/>
        <v>0</v>
      </c>
      <c r="GZM68" s="756">
        <f t="shared" si="345"/>
        <v>0</v>
      </c>
      <c r="GZN68" s="756">
        <f t="shared" si="345"/>
        <v>0</v>
      </c>
      <c r="GZO68" s="756">
        <f t="shared" si="345"/>
        <v>0</v>
      </c>
      <c r="GZP68" s="756">
        <f t="shared" si="345"/>
        <v>0</v>
      </c>
      <c r="GZQ68" s="756">
        <f t="shared" si="345"/>
        <v>0</v>
      </c>
      <c r="GZR68" s="756">
        <f t="shared" si="345"/>
        <v>0</v>
      </c>
      <c r="GZS68" s="756">
        <f t="shared" si="345"/>
        <v>0</v>
      </c>
      <c r="GZT68" s="756">
        <f t="shared" si="345"/>
        <v>0</v>
      </c>
      <c r="GZU68" s="756">
        <f t="shared" si="345"/>
        <v>0</v>
      </c>
      <c r="GZV68" s="756">
        <f t="shared" si="345"/>
        <v>0</v>
      </c>
      <c r="GZW68" s="756">
        <f t="shared" si="345"/>
        <v>0</v>
      </c>
      <c r="GZX68" s="756">
        <f t="shared" si="345"/>
        <v>0</v>
      </c>
      <c r="GZY68" s="756">
        <f t="shared" si="345"/>
        <v>0</v>
      </c>
      <c r="GZZ68" s="756">
        <f t="shared" si="345"/>
        <v>0</v>
      </c>
      <c r="HAA68" s="756">
        <f t="shared" si="345"/>
        <v>0</v>
      </c>
      <c r="HAB68" s="756">
        <f t="shared" si="345"/>
        <v>0</v>
      </c>
      <c r="HAC68" s="756">
        <f t="shared" si="345"/>
        <v>0</v>
      </c>
      <c r="HAD68" s="756">
        <f t="shared" si="345"/>
        <v>0</v>
      </c>
      <c r="HAE68" s="756">
        <f t="shared" si="345"/>
        <v>0</v>
      </c>
      <c r="HAF68" s="756">
        <f t="shared" si="345"/>
        <v>0</v>
      </c>
      <c r="HAG68" s="756">
        <f t="shared" si="345"/>
        <v>0</v>
      </c>
      <c r="HAH68" s="756">
        <f t="shared" si="345"/>
        <v>0</v>
      </c>
      <c r="HAI68" s="756">
        <f t="shared" si="345"/>
        <v>0</v>
      </c>
      <c r="HAJ68" s="756">
        <f t="shared" si="345"/>
        <v>0</v>
      </c>
      <c r="HAK68" s="756">
        <f t="shared" si="345"/>
        <v>0</v>
      </c>
      <c r="HAL68" s="756">
        <f t="shared" si="345"/>
        <v>0</v>
      </c>
      <c r="HAM68" s="756">
        <f t="shared" si="345"/>
        <v>0</v>
      </c>
      <c r="HAN68" s="756">
        <f t="shared" si="345"/>
        <v>0</v>
      </c>
      <c r="HAO68" s="756">
        <f t="shared" si="345"/>
        <v>0</v>
      </c>
      <c r="HAP68" s="756">
        <f t="shared" si="345"/>
        <v>0</v>
      </c>
      <c r="HAQ68" s="756">
        <f t="shared" si="345"/>
        <v>0</v>
      </c>
      <c r="HAR68" s="756">
        <f t="shared" si="345"/>
        <v>0</v>
      </c>
      <c r="HAS68" s="756">
        <f t="shared" si="345"/>
        <v>0</v>
      </c>
      <c r="HAT68" s="756">
        <f t="shared" si="345"/>
        <v>0</v>
      </c>
      <c r="HAU68" s="756">
        <f t="shared" si="345"/>
        <v>0</v>
      </c>
      <c r="HAV68" s="756">
        <f t="shared" si="345"/>
        <v>0</v>
      </c>
      <c r="HAW68" s="756">
        <f t="shared" si="345"/>
        <v>0</v>
      </c>
      <c r="HAX68" s="756">
        <f t="shared" si="345"/>
        <v>0</v>
      </c>
      <c r="HAY68" s="756">
        <f t="shared" si="345"/>
        <v>0</v>
      </c>
      <c r="HAZ68" s="756">
        <f t="shared" si="345"/>
        <v>0</v>
      </c>
      <c r="HBA68" s="756">
        <f t="shared" si="345"/>
        <v>0</v>
      </c>
      <c r="HBB68" s="756">
        <f t="shared" si="345"/>
        <v>0</v>
      </c>
      <c r="HBC68" s="756">
        <f t="shared" si="345"/>
        <v>0</v>
      </c>
      <c r="HBD68" s="756">
        <f t="shared" si="345"/>
        <v>0</v>
      </c>
      <c r="HBE68" s="756">
        <f t="shared" si="345"/>
        <v>0</v>
      </c>
      <c r="HBF68" s="756">
        <f t="shared" si="345"/>
        <v>0</v>
      </c>
      <c r="HBG68" s="756">
        <f t="shared" si="345"/>
        <v>0</v>
      </c>
      <c r="HBH68" s="756">
        <f t="shared" si="345"/>
        <v>0</v>
      </c>
      <c r="HBI68" s="756">
        <f t="shared" si="345"/>
        <v>0</v>
      </c>
      <c r="HBJ68" s="756">
        <f t="shared" si="345"/>
        <v>0</v>
      </c>
      <c r="HBK68" s="756">
        <f t="shared" si="345"/>
        <v>0</v>
      </c>
      <c r="HBL68" s="756">
        <f t="shared" si="345"/>
        <v>0</v>
      </c>
      <c r="HBM68" s="756">
        <f t="shared" si="345"/>
        <v>0</v>
      </c>
      <c r="HBN68" s="756">
        <f t="shared" si="345"/>
        <v>0</v>
      </c>
      <c r="HBO68" s="756">
        <f t="shared" ref="HBO68:HDZ68" si="346">(HBO59-HBO61)*$C$67</f>
        <v>0</v>
      </c>
      <c r="HBP68" s="756">
        <f t="shared" si="346"/>
        <v>0</v>
      </c>
      <c r="HBQ68" s="756">
        <f t="shared" si="346"/>
        <v>0</v>
      </c>
      <c r="HBR68" s="756">
        <f t="shared" si="346"/>
        <v>0</v>
      </c>
      <c r="HBS68" s="756">
        <f t="shared" si="346"/>
        <v>0</v>
      </c>
      <c r="HBT68" s="756">
        <f t="shared" si="346"/>
        <v>0</v>
      </c>
      <c r="HBU68" s="756">
        <f t="shared" si="346"/>
        <v>0</v>
      </c>
      <c r="HBV68" s="756">
        <f t="shared" si="346"/>
        <v>0</v>
      </c>
      <c r="HBW68" s="756">
        <f t="shared" si="346"/>
        <v>0</v>
      </c>
      <c r="HBX68" s="756">
        <f t="shared" si="346"/>
        <v>0</v>
      </c>
      <c r="HBY68" s="756">
        <f t="shared" si="346"/>
        <v>0</v>
      </c>
      <c r="HBZ68" s="756">
        <f t="shared" si="346"/>
        <v>0</v>
      </c>
      <c r="HCA68" s="756">
        <f t="shared" si="346"/>
        <v>0</v>
      </c>
      <c r="HCB68" s="756">
        <f t="shared" si="346"/>
        <v>0</v>
      </c>
      <c r="HCC68" s="756">
        <f t="shared" si="346"/>
        <v>0</v>
      </c>
      <c r="HCD68" s="756">
        <f t="shared" si="346"/>
        <v>0</v>
      </c>
      <c r="HCE68" s="756">
        <f t="shared" si="346"/>
        <v>0</v>
      </c>
      <c r="HCF68" s="756">
        <f t="shared" si="346"/>
        <v>0</v>
      </c>
      <c r="HCG68" s="756">
        <f t="shared" si="346"/>
        <v>0</v>
      </c>
      <c r="HCH68" s="756">
        <f t="shared" si="346"/>
        <v>0</v>
      </c>
      <c r="HCI68" s="756">
        <f t="shared" si="346"/>
        <v>0</v>
      </c>
      <c r="HCJ68" s="756">
        <f t="shared" si="346"/>
        <v>0</v>
      </c>
      <c r="HCK68" s="756">
        <f t="shared" si="346"/>
        <v>0</v>
      </c>
      <c r="HCL68" s="756">
        <f t="shared" si="346"/>
        <v>0</v>
      </c>
      <c r="HCM68" s="756">
        <f t="shared" si="346"/>
        <v>0</v>
      </c>
      <c r="HCN68" s="756">
        <f t="shared" si="346"/>
        <v>0</v>
      </c>
      <c r="HCO68" s="756">
        <f t="shared" si="346"/>
        <v>0</v>
      </c>
      <c r="HCP68" s="756">
        <f t="shared" si="346"/>
        <v>0</v>
      </c>
      <c r="HCQ68" s="756">
        <f t="shared" si="346"/>
        <v>0</v>
      </c>
      <c r="HCR68" s="756">
        <f t="shared" si="346"/>
        <v>0</v>
      </c>
      <c r="HCS68" s="756">
        <f t="shared" si="346"/>
        <v>0</v>
      </c>
      <c r="HCT68" s="756">
        <f t="shared" si="346"/>
        <v>0</v>
      </c>
      <c r="HCU68" s="756">
        <f t="shared" si="346"/>
        <v>0</v>
      </c>
      <c r="HCV68" s="756">
        <f t="shared" si="346"/>
        <v>0</v>
      </c>
      <c r="HCW68" s="756">
        <f t="shared" si="346"/>
        <v>0</v>
      </c>
      <c r="HCX68" s="756">
        <f t="shared" si="346"/>
        <v>0</v>
      </c>
      <c r="HCY68" s="756">
        <f t="shared" si="346"/>
        <v>0</v>
      </c>
      <c r="HCZ68" s="756">
        <f t="shared" si="346"/>
        <v>0</v>
      </c>
      <c r="HDA68" s="756">
        <f t="shared" si="346"/>
        <v>0</v>
      </c>
      <c r="HDB68" s="756">
        <f t="shared" si="346"/>
        <v>0</v>
      </c>
      <c r="HDC68" s="756">
        <f t="shared" si="346"/>
        <v>0</v>
      </c>
      <c r="HDD68" s="756">
        <f t="shared" si="346"/>
        <v>0</v>
      </c>
      <c r="HDE68" s="756">
        <f t="shared" si="346"/>
        <v>0</v>
      </c>
      <c r="HDF68" s="756">
        <f t="shared" si="346"/>
        <v>0</v>
      </c>
      <c r="HDG68" s="756">
        <f t="shared" si="346"/>
        <v>0</v>
      </c>
      <c r="HDH68" s="756">
        <f t="shared" si="346"/>
        <v>0</v>
      </c>
      <c r="HDI68" s="756">
        <f t="shared" si="346"/>
        <v>0</v>
      </c>
      <c r="HDJ68" s="756">
        <f t="shared" si="346"/>
        <v>0</v>
      </c>
      <c r="HDK68" s="756">
        <f t="shared" si="346"/>
        <v>0</v>
      </c>
      <c r="HDL68" s="756">
        <f t="shared" si="346"/>
        <v>0</v>
      </c>
      <c r="HDM68" s="756">
        <f t="shared" si="346"/>
        <v>0</v>
      </c>
      <c r="HDN68" s="756">
        <f t="shared" si="346"/>
        <v>0</v>
      </c>
      <c r="HDO68" s="756">
        <f t="shared" si="346"/>
        <v>0</v>
      </c>
      <c r="HDP68" s="756">
        <f t="shared" si="346"/>
        <v>0</v>
      </c>
      <c r="HDQ68" s="756">
        <f t="shared" si="346"/>
        <v>0</v>
      </c>
      <c r="HDR68" s="756">
        <f t="shared" si="346"/>
        <v>0</v>
      </c>
      <c r="HDS68" s="756">
        <f t="shared" si="346"/>
        <v>0</v>
      </c>
      <c r="HDT68" s="756">
        <f t="shared" si="346"/>
        <v>0</v>
      </c>
      <c r="HDU68" s="756">
        <f t="shared" si="346"/>
        <v>0</v>
      </c>
      <c r="HDV68" s="756">
        <f t="shared" si="346"/>
        <v>0</v>
      </c>
      <c r="HDW68" s="756">
        <f t="shared" si="346"/>
        <v>0</v>
      </c>
      <c r="HDX68" s="756">
        <f t="shared" si="346"/>
        <v>0</v>
      </c>
      <c r="HDY68" s="756">
        <f t="shared" si="346"/>
        <v>0</v>
      </c>
      <c r="HDZ68" s="756">
        <f t="shared" si="346"/>
        <v>0</v>
      </c>
      <c r="HEA68" s="756">
        <f t="shared" ref="HEA68:HGL68" si="347">(HEA59-HEA61)*$C$67</f>
        <v>0</v>
      </c>
      <c r="HEB68" s="756">
        <f t="shared" si="347"/>
        <v>0</v>
      </c>
      <c r="HEC68" s="756">
        <f t="shared" si="347"/>
        <v>0</v>
      </c>
      <c r="HED68" s="756">
        <f t="shared" si="347"/>
        <v>0</v>
      </c>
      <c r="HEE68" s="756">
        <f t="shared" si="347"/>
        <v>0</v>
      </c>
      <c r="HEF68" s="756">
        <f t="shared" si="347"/>
        <v>0</v>
      </c>
      <c r="HEG68" s="756">
        <f t="shared" si="347"/>
        <v>0</v>
      </c>
      <c r="HEH68" s="756">
        <f t="shared" si="347"/>
        <v>0</v>
      </c>
      <c r="HEI68" s="756">
        <f t="shared" si="347"/>
        <v>0</v>
      </c>
      <c r="HEJ68" s="756">
        <f t="shared" si="347"/>
        <v>0</v>
      </c>
      <c r="HEK68" s="756">
        <f t="shared" si="347"/>
        <v>0</v>
      </c>
      <c r="HEL68" s="756">
        <f t="shared" si="347"/>
        <v>0</v>
      </c>
      <c r="HEM68" s="756">
        <f t="shared" si="347"/>
        <v>0</v>
      </c>
      <c r="HEN68" s="756">
        <f t="shared" si="347"/>
        <v>0</v>
      </c>
      <c r="HEO68" s="756">
        <f t="shared" si="347"/>
        <v>0</v>
      </c>
      <c r="HEP68" s="756">
        <f t="shared" si="347"/>
        <v>0</v>
      </c>
      <c r="HEQ68" s="756">
        <f t="shared" si="347"/>
        <v>0</v>
      </c>
      <c r="HER68" s="756">
        <f t="shared" si="347"/>
        <v>0</v>
      </c>
      <c r="HES68" s="756">
        <f t="shared" si="347"/>
        <v>0</v>
      </c>
      <c r="HET68" s="756">
        <f t="shared" si="347"/>
        <v>0</v>
      </c>
      <c r="HEU68" s="756">
        <f t="shared" si="347"/>
        <v>0</v>
      </c>
      <c r="HEV68" s="756">
        <f t="shared" si="347"/>
        <v>0</v>
      </c>
      <c r="HEW68" s="756">
        <f t="shared" si="347"/>
        <v>0</v>
      </c>
      <c r="HEX68" s="756">
        <f t="shared" si="347"/>
        <v>0</v>
      </c>
      <c r="HEY68" s="756">
        <f t="shared" si="347"/>
        <v>0</v>
      </c>
      <c r="HEZ68" s="756">
        <f t="shared" si="347"/>
        <v>0</v>
      </c>
      <c r="HFA68" s="756">
        <f t="shared" si="347"/>
        <v>0</v>
      </c>
      <c r="HFB68" s="756">
        <f t="shared" si="347"/>
        <v>0</v>
      </c>
      <c r="HFC68" s="756">
        <f t="shared" si="347"/>
        <v>0</v>
      </c>
      <c r="HFD68" s="756">
        <f t="shared" si="347"/>
        <v>0</v>
      </c>
      <c r="HFE68" s="756">
        <f t="shared" si="347"/>
        <v>0</v>
      </c>
      <c r="HFF68" s="756">
        <f t="shared" si="347"/>
        <v>0</v>
      </c>
      <c r="HFG68" s="756">
        <f t="shared" si="347"/>
        <v>0</v>
      </c>
      <c r="HFH68" s="756">
        <f t="shared" si="347"/>
        <v>0</v>
      </c>
      <c r="HFI68" s="756">
        <f t="shared" si="347"/>
        <v>0</v>
      </c>
      <c r="HFJ68" s="756">
        <f t="shared" si="347"/>
        <v>0</v>
      </c>
      <c r="HFK68" s="756">
        <f t="shared" si="347"/>
        <v>0</v>
      </c>
      <c r="HFL68" s="756">
        <f t="shared" si="347"/>
        <v>0</v>
      </c>
      <c r="HFM68" s="756">
        <f t="shared" si="347"/>
        <v>0</v>
      </c>
      <c r="HFN68" s="756">
        <f t="shared" si="347"/>
        <v>0</v>
      </c>
      <c r="HFO68" s="756">
        <f t="shared" si="347"/>
        <v>0</v>
      </c>
      <c r="HFP68" s="756">
        <f t="shared" si="347"/>
        <v>0</v>
      </c>
      <c r="HFQ68" s="756">
        <f t="shared" si="347"/>
        <v>0</v>
      </c>
      <c r="HFR68" s="756">
        <f t="shared" si="347"/>
        <v>0</v>
      </c>
      <c r="HFS68" s="756">
        <f t="shared" si="347"/>
        <v>0</v>
      </c>
      <c r="HFT68" s="756">
        <f t="shared" si="347"/>
        <v>0</v>
      </c>
      <c r="HFU68" s="756">
        <f t="shared" si="347"/>
        <v>0</v>
      </c>
      <c r="HFV68" s="756">
        <f t="shared" si="347"/>
        <v>0</v>
      </c>
      <c r="HFW68" s="756">
        <f t="shared" si="347"/>
        <v>0</v>
      </c>
      <c r="HFX68" s="756">
        <f t="shared" si="347"/>
        <v>0</v>
      </c>
      <c r="HFY68" s="756">
        <f t="shared" si="347"/>
        <v>0</v>
      </c>
      <c r="HFZ68" s="756">
        <f t="shared" si="347"/>
        <v>0</v>
      </c>
      <c r="HGA68" s="756">
        <f t="shared" si="347"/>
        <v>0</v>
      </c>
      <c r="HGB68" s="756">
        <f t="shared" si="347"/>
        <v>0</v>
      </c>
      <c r="HGC68" s="756">
        <f t="shared" si="347"/>
        <v>0</v>
      </c>
      <c r="HGD68" s="756">
        <f t="shared" si="347"/>
        <v>0</v>
      </c>
      <c r="HGE68" s="756">
        <f t="shared" si="347"/>
        <v>0</v>
      </c>
      <c r="HGF68" s="756">
        <f t="shared" si="347"/>
        <v>0</v>
      </c>
      <c r="HGG68" s="756">
        <f t="shared" si="347"/>
        <v>0</v>
      </c>
      <c r="HGH68" s="756">
        <f t="shared" si="347"/>
        <v>0</v>
      </c>
      <c r="HGI68" s="756">
        <f t="shared" si="347"/>
        <v>0</v>
      </c>
      <c r="HGJ68" s="756">
        <f t="shared" si="347"/>
        <v>0</v>
      </c>
      <c r="HGK68" s="756">
        <f t="shared" si="347"/>
        <v>0</v>
      </c>
      <c r="HGL68" s="756">
        <f t="shared" si="347"/>
        <v>0</v>
      </c>
      <c r="HGM68" s="756">
        <f t="shared" ref="HGM68:HIX68" si="348">(HGM59-HGM61)*$C$67</f>
        <v>0</v>
      </c>
      <c r="HGN68" s="756">
        <f t="shared" si="348"/>
        <v>0</v>
      </c>
      <c r="HGO68" s="756">
        <f t="shared" si="348"/>
        <v>0</v>
      </c>
      <c r="HGP68" s="756">
        <f t="shared" si="348"/>
        <v>0</v>
      </c>
      <c r="HGQ68" s="756">
        <f t="shared" si="348"/>
        <v>0</v>
      </c>
      <c r="HGR68" s="756">
        <f t="shared" si="348"/>
        <v>0</v>
      </c>
      <c r="HGS68" s="756">
        <f t="shared" si="348"/>
        <v>0</v>
      </c>
      <c r="HGT68" s="756">
        <f t="shared" si="348"/>
        <v>0</v>
      </c>
      <c r="HGU68" s="756">
        <f t="shared" si="348"/>
        <v>0</v>
      </c>
      <c r="HGV68" s="756">
        <f t="shared" si="348"/>
        <v>0</v>
      </c>
      <c r="HGW68" s="756">
        <f t="shared" si="348"/>
        <v>0</v>
      </c>
      <c r="HGX68" s="756">
        <f t="shared" si="348"/>
        <v>0</v>
      </c>
      <c r="HGY68" s="756">
        <f t="shared" si="348"/>
        <v>0</v>
      </c>
      <c r="HGZ68" s="756">
        <f t="shared" si="348"/>
        <v>0</v>
      </c>
      <c r="HHA68" s="756">
        <f t="shared" si="348"/>
        <v>0</v>
      </c>
      <c r="HHB68" s="756">
        <f t="shared" si="348"/>
        <v>0</v>
      </c>
      <c r="HHC68" s="756">
        <f t="shared" si="348"/>
        <v>0</v>
      </c>
      <c r="HHD68" s="756">
        <f t="shared" si="348"/>
        <v>0</v>
      </c>
      <c r="HHE68" s="756">
        <f t="shared" si="348"/>
        <v>0</v>
      </c>
      <c r="HHF68" s="756">
        <f t="shared" si="348"/>
        <v>0</v>
      </c>
      <c r="HHG68" s="756">
        <f t="shared" si="348"/>
        <v>0</v>
      </c>
      <c r="HHH68" s="756">
        <f t="shared" si="348"/>
        <v>0</v>
      </c>
      <c r="HHI68" s="756">
        <f t="shared" si="348"/>
        <v>0</v>
      </c>
      <c r="HHJ68" s="756">
        <f t="shared" si="348"/>
        <v>0</v>
      </c>
      <c r="HHK68" s="756">
        <f t="shared" si="348"/>
        <v>0</v>
      </c>
      <c r="HHL68" s="756">
        <f t="shared" si="348"/>
        <v>0</v>
      </c>
      <c r="HHM68" s="756">
        <f t="shared" si="348"/>
        <v>0</v>
      </c>
      <c r="HHN68" s="756">
        <f t="shared" si="348"/>
        <v>0</v>
      </c>
      <c r="HHO68" s="756">
        <f t="shared" si="348"/>
        <v>0</v>
      </c>
      <c r="HHP68" s="756">
        <f t="shared" si="348"/>
        <v>0</v>
      </c>
      <c r="HHQ68" s="756">
        <f t="shared" si="348"/>
        <v>0</v>
      </c>
      <c r="HHR68" s="756">
        <f t="shared" si="348"/>
        <v>0</v>
      </c>
      <c r="HHS68" s="756">
        <f t="shared" si="348"/>
        <v>0</v>
      </c>
      <c r="HHT68" s="756">
        <f t="shared" si="348"/>
        <v>0</v>
      </c>
      <c r="HHU68" s="756">
        <f t="shared" si="348"/>
        <v>0</v>
      </c>
      <c r="HHV68" s="756">
        <f t="shared" si="348"/>
        <v>0</v>
      </c>
      <c r="HHW68" s="756">
        <f t="shared" si="348"/>
        <v>0</v>
      </c>
      <c r="HHX68" s="756">
        <f t="shared" si="348"/>
        <v>0</v>
      </c>
      <c r="HHY68" s="756">
        <f t="shared" si="348"/>
        <v>0</v>
      </c>
      <c r="HHZ68" s="756">
        <f t="shared" si="348"/>
        <v>0</v>
      </c>
      <c r="HIA68" s="756">
        <f t="shared" si="348"/>
        <v>0</v>
      </c>
      <c r="HIB68" s="756">
        <f t="shared" si="348"/>
        <v>0</v>
      </c>
      <c r="HIC68" s="756">
        <f t="shared" si="348"/>
        <v>0</v>
      </c>
      <c r="HID68" s="756">
        <f t="shared" si="348"/>
        <v>0</v>
      </c>
      <c r="HIE68" s="756">
        <f t="shared" si="348"/>
        <v>0</v>
      </c>
      <c r="HIF68" s="756">
        <f t="shared" si="348"/>
        <v>0</v>
      </c>
      <c r="HIG68" s="756">
        <f t="shared" si="348"/>
        <v>0</v>
      </c>
      <c r="HIH68" s="756">
        <f t="shared" si="348"/>
        <v>0</v>
      </c>
      <c r="HII68" s="756">
        <f t="shared" si="348"/>
        <v>0</v>
      </c>
      <c r="HIJ68" s="756">
        <f t="shared" si="348"/>
        <v>0</v>
      </c>
      <c r="HIK68" s="756">
        <f t="shared" si="348"/>
        <v>0</v>
      </c>
      <c r="HIL68" s="756">
        <f t="shared" si="348"/>
        <v>0</v>
      </c>
      <c r="HIM68" s="756">
        <f t="shared" si="348"/>
        <v>0</v>
      </c>
      <c r="HIN68" s="756">
        <f t="shared" si="348"/>
        <v>0</v>
      </c>
      <c r="HIO68" s="756">
        <f t="shared" si="348"/>
        <v>0</v>
      </c>
      <c r="HIP68" s="756">
        <f t="shared" si="348"/>
        <v>0</v>
      </c>
      <c r="HIQ68" s="756">
        <f t="shared" si="348"/>
        <v>0</v>
      </c>
      <c r="HIR68" s="756">
        <f t="shared" si="348"/>
        <v>0</v>
      </c>
      <c r="HIS68" s="756">
        <f t="shared" si="348"/>
        <v>0</v>
      </c>
      <c r="HIT68" s="756">
        <f t="shared" si="348"/>
        <v>0</v>
      </c>
      <c r="HIU68" s="756">
        <f t="shared" si="348"/>
        <v>0</v>
      </c>
      <c r="HIV68" s="756">
        <f t="shared" si="348"/>
        <v>0</v>
      </c>
      <c r="HIW68" s="756">
        <f t="shared" si="348"/>
        <v>0</v>
      </c>
      <c r="HIX68" s="756">
        <f t="shared" si="348"/>
        <v>0</v>
      </c>
      <c r="HIY68" s="756">
        <f t="shared" ref="HIY68:HLJ68" si="349">(HIY59-HIY61)*$C$67</f>
        <v>0</v>
      </c>
      <c r="HIZ68" s="756">
        <f t="shared" si="349"/>
        <v>0</v>
      </c>
      <c r="HJA68" s="756">
        <f t="shared" si="349"/>
        <v>0</v>
      </c>
      <c r="HJB68" s="756">
        <f t="shared" si="349"/>
        <v>0</v>
      </c>
      <c r="HJC68" s="756">
        <f t="shared" si="349"/>
        <v>0</v>
      </c>
      <c r="HJD68" s="756">
        <f t="shared" si="349"/>
        <v>0</v>
      </c>
      <c r="HJE68" s="756">
        <f t="shared" si="349"/>
        <v>0</v>
      </c>
      <c r="HJF68" s="756">
        <f t="shared" si="349"/>
        <v>0</v>
      </c>
      <c r="HJG68" s="756">
        <f t="shared" si="349"/>
        <v>0</v>
      </c>
      <c r="HJH68" s="756">
        <f t="shared" si="349"/>
        <v>0</v>
      </c>
      <c r="HJI68" s="756">
        <f t="shared" si="349"/>
        <v>0</v>
      </c>
      <c r="HJJ68" s="756">
        <f t="shared" si="349"/>
        <v>0</v>
      </c>
      <c r="HJK68" s="756">
        <f t="shared" si="349"/>
        <v>0</v>
      </c>
      <c r="HJL68" s="756">
        <f t="shared" si="349"/>
        <v>0</v>
      </c>
      <c r="HJM68" s="756">
        <f t="shared" si="349"/>
        <v>0</v>
      </c>
      <c r="HJN68" s="756">
        <f t="shared" si="349"/>
        <v>0</v>
      </c>
      <c r="HJO68" s="756">
        <f t="shared" si="349"/>
        <v>0</v>
      </c>
      <c r="HJP68" s="756">
        <f t="shared" si="349"/>
        <v>0</v>
      </c>
      <c r="HJQ68" s="756">
        <f t="shared" si="349"/>
        <v>0</v>
      </c>
      <c r="HJR68" s="756">
        <f t="shared" si="349"/>
        <v>0</v>
      </c>
      <c r="HJS68" s="756">
        <f t="shared" si="349"/>
        <v>0</v>
      </c>
      <c r="HJT68" s="756">
        <f t="shared" si="349"/>
        <v>0</v>
      </c>
      <c r="HJU68" s="756">
        <f t="shared" si="349"/>
        <v>0</v>
      </c>
      <c r="HJV68" s="756">
        <f t="shared" si="349"/>
        <v>0</v>
      </c>
      <c r="HJW68" s="756">
        <f t="shared" si="349"/>
        <v>0</v>
      </c>
      <c r="HJX68" s="756">
        <f t="shared" si="349"/>
        <v>0</v>
      </c>
      <c r="HJY68" s="756">
        <f t="shared" si="349"/>
        <v>0</v>
      </c>
      <c r="HJZ68" s="756">
        <f t="shared" si="349"/>
        <v>0</v>
      </c>
      <c r="HKA68" s="756">
        <f t="shared" si="349"/>
        <v>0</v>
      </c>
      <c r="HKB68" s="756">
        <f t="shared" si="349"/>
        <v>0</v>
      </c>
      <c r="HKC68" s="756">
        <f t="shared" si="349"/>
        <v>0</v>
      </c>
      <c r="HKD68" s="756">
        <f t="shared" si="349"/>
        <v>0</v>
      </c>
      <c r="HKE68" s="756">
        <f t="shared" si="349"/>
        <v>0</v>
      </c>
      <c r="HKF68" s="756">
        <f t="shared" si="349"/>
        <v>0</v>
      </c>
      <c r="HKG68" s="756">
        <f t="shared" si="349"/>
        <v>0</v>
      </c>
      <c r="HKH68" s="756">
        <f t="shared" si="349"/>
        <v>0</v>
      </c>
      <c r="HKI68" s="756">
        <f t="shared" si="349"/>
        <v>0</v>
      </c>
      <c r="HKJ68" s="756">
        <f t="shared" si="349"/>
        <v>0</v>
      </c>
      <c r="HKK68" s="756">
        <f t="shared" si="349"/>
        <v>0</v>
      </c>
      <c r="HKL68" s="756">
        <f t="shared" si="349"/>
        <v>0</v>
      </c>
      <c r="HKM68" s="756">
        <f t="shared" si="349"/>
        <v>0</v>
      </c>
      <c r="HKN68" s="756">
        <f t="shared" si="349"/>
        <v>0</v>
      </c>
      <c r="HKO68" s="756">
        <f t="shared" si="349"/>
        <v>0</v>
      </c>
      <c r="HKP68" s="756">
        <f t="shared" si="349"/>
        <v>0</v>
      </c>
      <c r="HKQ68" s="756">
        <f t="shared" si="349"/>
        <v>0</v>
      </c>
      <c r="HKR68" s="756">
        <f t="shared" si="349"/>
        <v>0</v>
      </c>
      <c r="HKS68" s="756">
        <f t="shared" si="349"/>
        <v>0</v>
      </c>
      <c r="HKT68" s="756">
        <f t="shared" si="349"/>
        <v>0</v>
      </c>
      <c r="HKU68" s="756">
        <f t="shared" si="349"/>
        <v>0</v>
      </c>
      <c r="HKV68" s="756">
        <f t="shared" si="349"/>
        <v>0</v>
      </c>
      <c r="HKW68" s="756">
        <f t="shared" si="349"/>
        <v>0</v>
      </c>
      <c r="HKX68" s="756">
        <f t="shared" si="349"/>
        <v>0</v>
      </c>
      <c r="HKY68" s="756">
        <f t="shared" si="349"/>
        <v>0</v>
      </c>
      <c r="HKZ68" s="756">
        <f t="shared" si="349"/>
        <v>0</v>
      </c>
      <c r="HLA68" s="756">
        <f t="shared" si="349"/>
        <v>0</v>
      </c>
      <c r="HLB68" s="756">
        <f t="shared" si="349"/>
        <v>0</v>
      </c>
      <c r="HLC68" s="756">
        <f t="shared" si="349"/>
        <v>0</v>
      </c>
      <c r="HLD68" s="756">
        <f t="shared" si="349"/>
        <v>0</v>
      </c>
      <c r="HLE68" s="756">
        <f t="shared" si="349"/>
        <v>0</v>
      </c>
      <c r="HLF68" s="756">
        <f t="shared" si="349"/>
        <v>0</v>
      </c>
      <c r="HLG68" s="756">
        <f t="shared" si="349"/>
        <v>0</v>
      </c>
      <c r="HLH68" s="756">
        <f t="shared" si="349"/>
        <v>0</v>
      </c>
      <c r="HLI68" s="756">
        <f t="shared" si="349"/>
        <v>0</v>
      </c>
      <c r="HLJ68" s="756">
        <f t="shared" si="349"/>
        <v>0</v>
      </c>
      <c r="HLK68" s="756">
        <f t="shared" ref="HLK68:HNV68" si="350">(HLK59-HLK61)*$C$67</f>
        <v>0</v>
      </c>
      <c r="HLL68" s="756">
        <f t="shared" si="350"/>
        <v>0</v>
      </c>
      <c r="HLM68" s="756">
        <f t="shared" si="350"/>
        <v>0</v>
      </c>
      <c r="HLN68" s="756">
        <f t="shared" si="350"/>
        <v>0</v>
      </c>
      <c r="HLO68" s="756">
        <f t="shared" si="350"/>
        <v>0</v>
      </c>
      <c r="HLP68" s="756">
        <f t="shared" si="350"/>
        <v>0</v>
      </c>
      <c r="HLQ68" s="756">
        <f t="shared" si="350"/>
        <v>0</v>
      </c>
      <c r="HLR68" s="756">
        <f t="shared" si="350"/>
        <v>0</v>
      </c>
      <c r="HLS68" s="756">
        <f t="shared" si="350"/>
        <v>0</v>
      </c>
      <c r="HLT68" s="756">
        <f t="shared" si="350"/>
        <v>0</v>
      </c>
      <c r="HLU68" s="756">
        <f t="shared" si="350"/>
        <v>0</v>
      </c>
      <c r="HLV68" s="756">
        <f t="shared" si="350"/>
        <v>0</v>
      </c>
      <c r="HLW68" s="756">
        <f t="shared" si="350"/>
        <v>0</v>
      </c>
      <c r="HLX68" s="756">
        <f t="shared" si="350"/>
        <v>0</v>
      </c>
      <c r="HLY68" s="756">
        <f t="shared" si="350"/>
        <v>0</v>
      </c>
      <c r="HLZ68" s="756">
        <f t="shared" si="350"/>
        <v>0</v>
      </c>
      <c r="HMA68" s="756">
        <f t="shared" si="350"/>
        <v>0</v>
      </c>
      <c r="HMB68" s="756">
        <f t="shared" si="350"/>
        <v>0</v>
      </c>
      <c r="HMC68" s="756">
        <f t="shared" si="350"/>
        <v>0</v>
      </c>
      <c r="HMD68" s="756">
        <f t="shared" si="350"/>
        <v>0</v>
      </c>
      <c r="HME68" s="756">
        <f t="shared" si="350"/>
        <v>0</v>
      </c>
      <c r="HMF68" s="756">
        <f t="shared" si="350"/>
        <v>0</v>
      </c>
      <c r="HMG68" s="756">
        <f t="shared" si="350"/>
        <v>0</v>
      </c>
      <c r="HMH68" s="756">
        <f t="shared" si="350"/>
        <v>0</v>
      </c>
      <c r="HMI68" s="756">
        <f t="shared" si="350"/>
        <v>0</v>
      </c>
      <c r="HMJ68" s="756">
        <f t="shared" si="350"/>
        <v>0</v>
      </c>
      <c r="HMK68" s="756">
        <f t="shared" si="350"/>
        <v>0</v>
      </c>
      <c r="HML68" s="756">
        <f t="shared" si="350"/>
        <v>0</v>
      </c>
      <c r="HMM68" s="756">
        <f t="shared" si="350"/>
        <v>0</v>
      </c>
      <c r="HMN68" s="756">
        <f t="shared" si="350"/>
        <v>0</v>
      </c>
      <c r="HMO68" s="756">
        <f t="shared" si="350"/>
        <v>0</v>
      </c>
      <c r="HMP68" s="756">
        <f t="shared" si="350"/>
        <v>0</v>
      </c>
      <c r="HMQ68" s="756">
        <f t="shared" si="350"/>
        <v>0</v>
      </c>
      <c r="HMR68" s="756">
        <f t="shared" si="350"/>
        <v>0</v>
      </c>
      <c r="HMS68" s="756">
        <f t="shared" si="350"/>
        <v>0</v>
      </c>
      <c r="HMT68" s="756">
        <f t="shared" si="350"/>
        <v>0</v>
      </c>
      <c r="HMU68" s="756">
        <f t="shared" si="350"/>
        <v>0</v>
      </c>
      <c r="HMV68" s="756">
        <f t="shared" si="350"/>
        <v>0</v>
      </c>
      <c r="HMW68" s="756">
        <f t="shared" si="350"/>
        <v>0</v>
      </c>
      <c r="HMX68" s="756">
        <f t="shared" si="350"/>
        <v>0</v>
      </c>
      <c r="HMY68" s="756">
        <f t="shared" si="350"/>
        <v>0</v>
      </c>
      <c r="HMZ68" s="756">
        <f t="shared" si="350"/>
        <v>0</v>
      </c>
      <c r="HNA68" s="756">
        <f t="shared" si="350"/>
        <v>0</v>
      </c>
      <c r="HNB68" s="756">
        <f t="shared" si="350"/>
        <v>0</v>
      </c>
      <c r="HNC68" s="756">
        <f t="shared" si="350"/>
        <v>0</v>
      </c>
      <c r="HND68" s="756">
        <f t="shared" si="350"/>
        <v>0</v>
      </c>
      <c r="HNE68" s="756">
        <f t="shared" si="350"/>
        <v>0</v>
      </c>
      <c r="HNF68" s="756">
        <f t="shared" si="350"/>
        <v>0</v>
      </c>
      <c r="HNG68" s="756">
        <f t="shared" si="350"/>
        <v>0</v>
      </c>
      <c r="HNH68" s="756">
        <f t="shared" si="350"/>
        <v>0</v>
      </c>
      <c r="HNI68" s="756">
        <f t="shared" si="350"/>
        <v>0</v>
      </c>
      <c r="HNJ68" s="756">
        <f t="shared" si="350"/>
        <v>0</v>
      </c>
      <c r="HNK68" s="756">
        <f t="shared" si="350"/>
        <v>0</v>
      </c>
      <c r="HNL68" s="756">
        <f t="shared" si="350"/>
        <v>0</v>
      </c>
      <c r="HNM68" s="756">
        <f t="shared" si="350"/>
        <v>0</v>
      </c>
      <c r="HNN68" s="756">
        <f t="shared" si="350"/>
        <v>0</v>
      </c>
      <c r="HNO68" s="756">
        <f t="shared" si="350"/>
        <v>0</v>
      </c>
      <c r="HNP68" s="756">
        <f t="shared" si="350"/>
        <v>0</v>
      </c>
      <c r="HNQ68" s="756">
        <f t="shared" si="350"/>
        <v>0</v>
      </c>
      <c r="HNR68" s="756">
        <f t="shared" si="350"/>
        <v>0</v>
      </c>
      <c r="HNS68" s="756">
        <f t="shared" si="350"/>
        <v>0</v>
      </c>
      <c r="HNT68" s="756">
        <f t="shared" si="350"/>
        <v>0</v>
      </c>
      <c r="HNU68" s="756">
        <f t="shared" si="350"/>
        <v>0</v>
      </c>
      <c r="HNV68" s="756">
        <f t="shared" si="350"/>
        <v>0</v>
      </c>
      <c r="HNW68" s="756">
        <f t="shared" ref="HNW68:HQH68" si="351">(HNW59-HNW61)*$C$67</f>
        <v>0</v>
      </c>
      <c r="HNX68" s="756">
        <f t="shared" si="351"/>
        <v>0</v>
      </c>
      <c r="HNY68" s="756">
        <f t="shared" si="351"/>
        <v>0</v>
      </c>
      <c r="HNZ68" s="756">
        <f t="shared" si="351"/>
        <v>0</v>
      </c>
      <c r="HOA68" s="756">
        <f t="shared" si="351"/>
        <v>0</v>
      </c>
      <c r="HOB68" s="756">
        <f t="shared" si="351"/>
        <v>0</v>
      </c>
      <c r="HOC68" s="756">
        <f t="shared" si="351"/>
        <v>0</v>
      </c>
      <c r="HOD68" s="756">
        <f t="shared" si="351"/>
        <v>0</v>
      </c>
      <c r="HOE68" s="756">
        <f t="shared" si="351"/>
        <v>0</v>
      </c>
      <c r="HOF68" s="756">
        <f t="shared" si="351"/>
        <v>0</v>
      </c>
      <c r="HOG68" s="756">
        <f t="shared" si="351"/>
        <v>0</v>
      </c>
      <c r="HOH68" s="756">
        <f t="shared" si="351"/>
        <v>0</v>
      </c>
      <c r="HOI68" s="756">
        <f t="shared" si="351"/>
        <v>0</v>
      </c>
      <c r="HOJ68" s="756">
        <f t="shared" si="351"/>
        <v>0</v>
      </c>
      <c r="HOK68" s="756">
        <f t="shared" si="351"/>
        <v>0</v>
      </c>
      <c r="HOL68" s="756">
        <f t="shared" si="351"/>
        <v>0</v>
      </c>
      <c r="HOM68" s="756">
        <f t="shared" si="351"/>
        <v>0</v>
      </c>
      <c r="HON68" s="756">
        <f t="shared" si="351"/>
        <v>0</v>
      </c>
      <c r="HOO68" s="756">
        <f t="shared" si="351"/>
        <v>0</v>
      </c>
      <c r="HOP68" s="756">
        <f t="shared" si="351"/>
        <v>0</v>
      </c>
      <c r="HOQ68" s="756">
        <f t="shared" si="351"/>
        <v>0</v>
      </c>
      <c r="HOR68" s="756">
        <f t="shared" si="351"/>
        <v>0</v>
      </c>
      <c r="HOS68" s="756">
        <f t="shared" si="351"/>
        <v>0</v>
      </c>
      <c r="HOT68" s="756">
        <f t="shared" si="351"/>
        <v>0</v>
      </c>
      <c r="HOU68" s="756">
        <f t="shared" si="351"/>
        <v>0</v>
      </c>
      <c r="HOV68" s="756">
        <f t="shared" si="351"/>
        <v>0</v>
      </c>
      <c r="HOW68" s="756">
        <f t="shared" si="351"/>
        <v>0</v>
      </c>
      <c r="HOX68" s="756">
        <f t="shared" si="351"/>
        <v>0</v>
      </c>
      <c r="HOY68" s="756">
        <f t="shared" si="351"/>
        <v>0</v>
      </c>
      <c r="HOZ68" s="756">
        <f t="shared" si="351"/>
        <v>0</v>
      </c>
      <c r="HPA68" s="756">
        <f t="shared" si="351"/>
        <v>0</v>
      </c>
      <c r="HPB68" s="756">
        <f t="shared" si="351"/>
        <v>0</v>
      </c>
      <c r="HPC68" s="756">
        <f t="shared" si="351"/>
        <v>0</v>
      </c>
      <c r="HPD68" s="756">
        <f t="shared" si="351"/>
        <v>0</v>
      </c>
      <c r="HPE68" s="756">
        <f t="shared" si="351"/>
        <v>0</v>
      </c>
      <c r="HPF68" s="756">
        <f t="shared" si="351"/>
        <v>0</v>
      </c>
      <c r="HPG68" s="756">
        <f t="shared" si="351"/>
        <v>0</v>
      </c>
      <c r="HPH68" s="756">
        <f t="shared" si="351"/>
        <v>0</v>
      </c>
      <c r="HPI68" s="756">
        <f t="shared" si="351"/>
        <v>0</v>
      </c>
      <c r="HPJ68" s="756">
        <f t="shared" si="351"/>
        <v>0</v>
      </c>
      <c r="HPK68" s="756">
        <f t="shared" si="351"/>
        <v>0</v>
      </c>
      <c r="HPL68" s="756">
        <f t="shared" si="351"/>
        <v>0</v>
      </c>
      <c r="HPM68" s="756">
        <f t="shared" si="351"/>
        <v>0</v>
      </c>
      <c r="HPN68" s="756">
        <f t="shared" si="351"/>
        <v>0</v>
      </c>
      <c r="HPO68" s="756">
        <f t="shared" si="351"/>
        <v>0</v>
      </c>
      <c r="HPP68" s="756">
        <f t="shared" si="351"/>
        <v>0</v>
      </c>
      <c r="HPQ68" s="756">
        <f t="shared" si="351"/>
        <v>0</v>
      </c>
      <c r="HPR68" s="756">
        <f t="shared" si="351"/>
        <v>0</v>
      </c>
      <c r="HPS68" s="756">
        <f t="shared" si="351"/>
        <v>0</v>
      </c>
      <c r="HPT68" s="756">
        <f t="shared" si="351"/>
        <v>0</v>
      </c>
      <c r="HPU68" s="756">
        <f t="shared" si="351"/>
        <v>0</v>
      </c>
      <c r="HPV68" s="756">
        <f t="shared" si="351"/>
        <v>0</v>
      </c>
      <c r="HPW68" s="756">
        <f t="shared" si="351"/>
        <v>0</v>
      </c>
      <c r="HPX68" s="756">
        <f t="shared" si="351"/>
        <v>0</v>
      </c>
      <c r="HPY68" s="756">
        <f t="shared" si="351"/>
        <v>0</v>
      </c>
      <c r="HPZ68" s="756">
        <f t="shared" si="351"/>
        <v>0</v>
      </c>
      <c r="HQA68" s="756">
        <f t="shared" si="351"/>
        <v>0</v>
      </c>
      <c r="HQB68" s="756">
        <f t="shared" si="351"/>
        <v>0</v>
      </c>
      <c r="HQC68" s="756">
        <f t="shared" si="351"/>
        <v>0</v>
      </c>
      <c r="HQD68" s="756">
        <f t="shared" si="351"/>
        <v>0</v>
      </c>
      <c r="HQE68" s="756">
        <f t="shared" si="351"/>
        <v>0</v>
      </c>
      <c r="HQF68" s="756">
        <f t="shared" si="351"/>
        <v>0</v>
      </c>
      <c r="HQG68" s="756">
        <f t="shared" si="351"/>
        <v>0</v>
      </c>
      <c r="HQH68" s="756">
        <f t="shared" si="351"/>
        <v>0</v>
      </c>
      <c r="HQI68" s="756">
        <f t="shared" ref="HQI68:HST68" si="352">(HQI59-HQI61)*$C$67</f>
        <v>0</v>
      </c>
      <c r="HQJ68" s="756">
        <f t="shared" si="352"/>
        <v>0</v>
      </c>
      <c r="HQK68" s="756">
        <f t="shared" si="352"/>
        <v>0</v>
      </c>
      <c r="HQL68" s="756">
        <f t="shared" si="352"/>
        <v>0</v>
      </c>
      <c r="HQM68" s="756">
        <f t="shared" si="352"/>
        <v>0</v>
      </c>
      <c r="HQN68" s="756">
        <f t="shared" si="352"/>
        <v>0</v>
      </c>
      <c r="HQO68" s="756">
        <f t="shared" si="352"/>
        <v>0</v>
      </c>
      <c r="HQP68" s="756">
        <f t="shared" si="352"/>
        <v>0</v>
      </c>
      <c r="HQQ68" s="756">
        <f t="shared" si="352"/>
        <v>0</v>
      </c>
      <c r="HQR68" s="756">
        <f t="shared" si="352"/>
        <v>0</v>
      </c>
      <c r="HQS68" s="756">
        <f t="shared" si="352"/>
        <v>0</v>
      </c>
      <c r="HQT68" s="756">
        <f t="shared" si="352"/>
        <v>0</v>
      </c>
      <c r="HQU68" s="756">
        <f t="shared" si="352"/>
        <v>0</v>
      </c>
      <c r="HQV68" s="756">
        <f t="shared" si="352"/>
        <v>0</v>
      </c>
      <c r="HQW68" s="756">
        <f t="shared" si="352"/>
        <v>0</v>
      </c>
      <c r="HQX68" s="756">
        <f t="shared" si="352"/>
        <v>0</v>
      </c>
      <c r="HQY68" s="756">
        <f t="shared" si="352"/>
        <v>0</v>
      </c>
      <c r="HQZ68" s="756">
        <f t="shared" si="352"/>
        <v>0</v>
      </c>
      <c r="HRA68" s="756">
        <f t="shared" si="352"/>
        <v>0</v>
      </c>
      <c r="HRB68" s="756">
        <f t="shared" si="352"/>
        <v>0</v>
      </c>
      <c r="HRC68" s="756">
        <f t="shared" si="352"/>
        <v>0</v>
      </c>
      <c r="HRD68" s="756">
        <f t="shared" si="352"/>
        <v>0</v>
      </c>
      <c r="HRE68" s="756">
        <f t="shared" si="352"/>
        <v>0</v>
      </c>
      <c r="HRF68" s="756">
        <f t="shared" si="352"/>
        <v>0</v>
      </c>
      <c r="HRG68" s="756">
        <f t="shared" si="352"/>
        <v>0</v>
      </c>
      <c r="HRH68" s="756">
        <f t="shared" si="352"/>
        <v>0</v>
      </c>
      <c r="HRI68" s="756">
        <f t="shared" si="352"/>
        <v>0</v>
      </c>
      <c r="HRJ68" s="756">
        <f t="shared" si="352"/>
        <v>0</v>
      </c>
      <c r="HRK68" s="756">
        <f t="shared" si="352"/>
        <v>0</v>
      </c>
      <c r="HRL68" s="756">
        <f t="shared" si="352"/>
        <v>0</v>
      </c>
      <c r="HRM68" s="756">
        <f t="shared" si="352"/>
        <v>0</v>
      </c>
      <c r="HRN68" s="756">
        <f t="shared" si="352"/>
        <v>0</v>
      </c>
      <c r="HRO68" s="756">
        <f t="shared" si="352"/>
        <v>0</v>
      </c>
      <c r="HRP68" s="756">
        <f t="shared" si="352"/>
        <v>0</v>
      </c>
      <c r="HRQ68" s="756">
        <f t="shared" si="352"/>
        <v>0</v>
      </c>
      <c r="HRR68" s="756">
        <f t="shared" si="352"/>
        <v>0</v>
      </c>
      <c r="HRS68" s="756">
        <f t="shared" si="352"/>
        <v>0</v>
      </c>
      <c r="HRT68" s="756">
        <f t="shared" si="352"/>
        <v>0</v>
      </c>
      <c r="HRU68" s="756">
        <f t="shared" si="352"/>
        <v>0</v>
      </c>
      <c r="HRV68" s="756">
        <f t="shared" si="352"/>
        <v>0</v>
      </c>
      <c r="HRW68" s="756">
        <f t="shared" si="352"/>
        <v>0</v>
      </c>
      <c r="HRX68" s="756">
        <f t="shared" si="352"/>
        <v>0</v>
      </c>
      <c r="HRY68" s="756">
        <f t="shared" si="352"/>
        <v>0</v>
      </c>
      <c r="HRZ68" s="756">
        <f t="shared" si="352"/>
        <v>0</v>
      </c>
      <c r="HSA68" s="756">
        <f t="shared" si="352"/>
        <v>0</v>
      </c>
      <c r="HSB68" s="756">
        <f t="shared" si="352"/>
        <v>0</v>
      </c>
      <c r="HSC68" s="756">
        <f t="shared" si="352"/>
        <v>0</v>
      </c>
      <c r="HSD68" s="756">
        <f t="shared" si="352"/>
        <v>0</v>
      </c>
      <c r="HSE68" s="756">
        <f t="shared" si="352"/>
        <v>0</v>
      </c>
      <c r="HSF68" s="756">
        <f t="shared" si="352"/>
        <v>0</v>
      </c>
      <c r="HSG68" s="756">
        <f t="shared" si="352"/>
        <v>0</v>
      </c>
      <c r="HSH68" s="756">
        <f t="shared" si="352"/>
        <v>0</v>
      </c>
      <c r="HSI68" s="756">
        <f t="shared" si="352"/>
        <v>0</v>
      </c>
      <c r="HSJ68" s="756">
        <f t="shared" si="352"/>
        <v>0</v>
      </c>
      <c r="HSK68" s="756">
        <f t="shared" si="352"/>
        <v>0</v>
      </c>
      <c r="HSL68" s="756">
        <f t="shared" si="352"/>
        <v>0</v>
      </c>
      <c r="HSM68" s="756">
        <f t="shared" si="352"/>
        <v>0</v>
      </c>
      <c r="HSN68" s="756">
        <f t="shared" si="352"/>
        <v>0</v>
      </c>
      <c r="HSO68" s="756">
        <f t="shared" si="352"/>
        <v>0</v>
      </c>
      <c r="HSP68" s="756">
        <f t="shared" si="352"/>
        <v>0</v>
      </c>
      <c r="HSQ68" s="756">
        <f t="shared" si="352"/>
        <v>0</v>
      </c>
      <c r="HSR68" s="756">
        <f t="shared" si="352"/>
        <v>0</v>
      </c>
      <c r="HSS68" s="756">
        <f t="shared" si="352"/>
        <v>0</v>
      </c>
      <c r="HST68" s="756">
        <f t="shared" si="352"/>
        <v>0</v>
      </c>
      <c r="HSU68" s="756">
        <f t="shared" ref="HSU68:HVF68" si="353">(HSU59-HSU61)*$C$67</f>
        <v>0</v>
      </c>
      <c r="HSV68" s="756">
        <f t="shared" si="353"/>
        <v>0</v>
      </c>
      <c r="HSW68" s="756">
        <f t="shared" si="353"/>
        <v>0</v>
      </c>
      <c r="HSX68" s="756">
        <f t="shared" si="353"/>
        <v>0</v>
      </c>
      <c r="HSY68" s="756">
        <f t="shared" si="353"/>
        <v>0</v>
      </c>
      <c r="HSZ68" s="756">
        <f t="shared" si="353"/>
        <v>0</v>
      </c>
      <c r="HTA68" s="756">
        <f t="shared" si="353"/>
        <v>0</v>
      </c>
      <c r="HTB68" s="756">
        <f t="shared" si="353"/>
        <v>0</v>
      </c>
      <c r="HTC68" s="756">
        <f t="shared" si="353"/>
        <v>0</v>
      </c>
      <c r="HTD68" s="756">
        <f t="shared" si="353"/>
        <v>0</v>
      </c>
      <c r="HTE68" s="756">
        <f t="shared" si="353"/>
        <v>0</v>
      </c>
      <c r="HTF68" s="756">
        <f t="shared" si="353"/>
        <v>0</v>
      </c>
      <c r="HTG68" s="756">
        <f t="shared" si="353"/>
        <v>0</v>
      </c>
      <c r="HTH68" s="756">
        <f t="shared" si="353"/>
        <v>0</v>
      </c>
      <c r="HTI68" s="756">
        <f t="shared" si="353"/>
        <v>0</v>
      </c>
      <c r="HTJ68" s="756">
        <f t="shared" si="353"/>
        <v>0</v>
      </c>
      <c r="HTK68" s="756">
        <f t="shared" si="353"/>
        <v>0</v>
      </c>
      <c r="HTL68" s="756">
        <f t="shared" si="353"/>
        <v>0</v>
      </c>
      <c r="HTM68" s="756">
        <f t="shared" si="353"/>
        <v>0</v>
      </c>
      <c r="HTN68" s="756">
        <f t="shared" si="353"/>
        <v>0</v>
      </c>
      <c r="HTO68" s="756">
        <f t="shared" si="353"/>
        <v>0</v>
      </c>
      <c r="HTP68" s="756">
        <f t="shared" si="353"/>
        <v>0</v>
      </c>
      <c r="HTQ68" s="756">
        <f t="shared" si="353"/>
        <v>0</v>
      </c>
      <c r="HTR68" s="756">
        <f t="shared" si="353"/>
        <v>0</v>
      </c>
      <c r="HTS68" s="756">
        <f t="shared" si="353"/>
        <v>0</v>
      </c>
      <c r="HTT68" s="756">
        <f t="shared" si="353"/>
        <v>0</v>
      </c>
      <c r="HTU68" s="756">
        <f t="shared" si="353"/>
        <v>0</v>
      </c>
      <c r="HTV68" s="756">
        <f t="shared" si="353"/>
        <v>0</v>
      </c>
      <c r="HTW68" s="756">
        <f t="shared" si="353"/>
        <v>0</v>
      </c>
      <c r="HTX68" s="756">
        <f t="shared" si="353"/>
        <v>0</v>
      </c>
      <c r="HTY68" s="756">
        <f t="shared" si="353"/>
        <v>0</v>
      </c>
      <c r="HTZ68" s="756">
        <f t="shared" si="353"/>
        <v>0</v>
      </c>
      <c r="HUA68" s="756">
        <f t="shared" si="353"/>
        <v>0</v>
      </c>
      <c r="HUB68" s="756">
        <f t="shared" si="353"/>
        <v>0</v>
      </c>
      <c r="HUC68" s="756">
        <f t="shared" si="353"/>
        <v>0</v>
      </c>
      <c r="HUD68" s="756">
        <f t="shared" si="353"/>
        <v>0</v>
      </c>
      <c r="HUE68" s="756">
        <f t="shared" si="353"/>
        <v>0</v>
      </c>
      <c r="HUF68" s="756">
        <f t="shared" si="353"/>
        <v>0</v>
      </c>
      <c r="HUG68" s="756">
        <f t="shared" si="353"/>
        <v>0</v>
      </c>
      <c r="HUH68" s="756">
        <f t="shared" si="353"/>
        <v>0</v>
      </c>
      <c r="HUI68" s="756">
        <f t="shared" si="353"/>
        <v>0</v>
      </c>
      <c r="HUJ68" s="756">
        <f t="shared" si="353"/>
        <v>0</v>
      </c>
      <c r="HUK68" s="756">
        <f t="shared" si="353"/>
        <v>0</v>
      </c>
      <c r="HUL68" s="756">
        <f t="shared" si="353"/>
        <v>0</v>
      </c>
      <c r="HUM68" s="756">
        <f t="shared" si="353"/>
        <v>0</v>
      </c>
      <c r="HUN68" s="756">
        <f t="shared" si="353"/>
        <v>0</v>
      </c>
      <c r="HUO68" s="756">
        <f t="shared" si="353"/>
        <v>0</v>
      </c>
      <c r="HUP68" s="756">
        <f t="shared" si="353"/>
        <v>0</v>
      </c>
      <c r="HUQ68" s="756">
        <f t="shared" si="353"/>
        <v>0</v>
      </c>
      <c r="HUR68" s="756">
        <f t="shared" si="353"/>
        <v>0</v>
      </c>
      <c r="HUS68" s="756">
        <f t="shared" si="353"/>
        <v>0</v>
      </c>
      <c r="HUT68" s="756">
        <f t="shared" si="353"/>
        <v>0</v>
      </c>
      <c r="HUU68" s="756">
        <f t="shared" si="353"/>
        <v>0</v>
      </c>
      <c r="HUV68" s="756">
        <f t="shared" si="353"/>
        <v>0</v>
      </c>
      <c r="HUW68" s="756">
        <f t="shared" si="353"/>
        <v>0</v>
      </c>
      <c r="HUX68" s="756">
        <f t="shared" si="353"/>
        <v>0</v>
      </c>
      <c r="HUY68" s="756">
        <f t="shared" si="353"/>
        <v>0</v>
      </c>
      <c r="HUZ68" s="756">
        <f t="shared" si="353"/>
        <v>0</v>
      </c>
      <c r="HVA68" s="756">
        <f t="shared" si="353"/>
        <v>0</v>
      </c>
      <c r="HVB68" s="756">
        <f t="shared" si="353"/>
        <v>0</v>
      </c>
      <c r="HVC68" s="756">
        <f t="shared" si="353"/>
        <v>0</v>
      </c>
      <c r="HVD68" s="756">
        <f t="shared" si="353"/>
        <v>0</v>
      </c>
      <c r="HVE68" s="756">
        <f t="shared" si="353"/>
        <v>0</v>
      </c>
      <c r="HVF68" s="756">
        <f t="shared" si="353"/>
        <v>0</v>
      </c>
      <c r="HVG68" s="756">
        <f t="shared" ref="HVG68:HXR68" si="354">(HVG59-HVG61)*$C$67</f>
        <v>0</v>
      </c>
      <c r="HVH68" s="756">
        <f t="shared" si="354"/>
        <v>0</v>
      </c>
      <c r="HVI68" s="756">
        <f t="shared" si="354"/>
        <v>0</v>
      </c>
      <c r="HVJ68" s="756">
        <f t="shared" si="354"/>
        <v>0</v>
      </c>
      <c r="HVK68" s="756">
        <f t="shared" si="354"/>
        <v>0</v>
      </c>
      <c r="HVL68" s="756">
        <f t="shared" si="354"/>
        <v>0</v>
      </c>
      <c r="HVM68" s="756">
        <f t="shared" si="354"/>
        <v>0</v>
      </c>
      <c r="HVN68" s="756">
        <f t="shared" si="354"/>
        <v>0</v>
      </c>
      <c r="HVO68" s="756">
        <f t="shared" si="354"/>
        <v>0</v>
      </c>
      <c r="HVP68" s="756">
        <f t="shared" si="354"/>
        <v>0</v>
      </c>
      <c r="HVQ68" s="756">
        <f t="shared" si="354"/>
        <v>0</v>
      </c>
      <c r="HVR68" s="756">
        <f t="shared" si="354"/>
        <v>0</v>
      </c>
      <c r="HVS68" s="756">
        <f t="shared" si="354"/>
        <v>0</v>
      </c>
      <c r="HVT68" s="756">
        <f t="shared" si="354"/>
        <v>0</v>
      </c>
      <c r="HVU68" s="756">
        <f t="shared" si="354"/>
        <v>0</v>
      </c>
      <c r="HVV68" s="756">
        <f t="shared" si="354"/>
        <v>0</v>
      </c>
      <c r="HVW68" s="756">
        <f t="shared" si="354"/>
        <v>0</v>
      </c>
      <c r="HVX68" s="756">
        <f t="shared" si="354"/>
        <v>0</v>
      </c>
      <c r="HVY68" s="756">
        <f t="shared" si="354"/>
        <v>0</v>
      </c>
      <c r="HVZ68" s="756">
        <f t="shared" si="354"/>
        <v>0</v>
      </c>
      <c r="HWA68" s="756">
        <f t="shared" si="354"/>
        <v>0</v>
      </c>
      <c r="HWB68" s="756">
        <f t="shared" si="354"/>
        <v>0</v>
      </c>
      <c r="HWC68" s="756">
        <f t="shared" si="354"/>
        <v>0</v>
      </c>
      <c r="HWD68" s="756">
        <f t="shared" si="354"/>
        <v>0</v>
      </c>
      <c r="HWE68" s="756">
        <f t="shared" si="354"/>
        <v>0</v>
      </c>
      <c r="HWF68" s="756">
        <f t="shared" si="354"/>
        <v>0</v>
      </c>
      <c r="HWG68" s="756">
        <f t="shared" si="354"/>
        <v>0</v>
      </c>
      <c r="HWH68" s="756">
        <f t="shared" si="354"/>
        <v>0</v>
      </c>
      <c r="HWI68" s="756">
        <f t="shared" si="354"/>
        <v>0</v>
      </c>
      <c r="HWJ68" s="756">
        <f t="shared" si="354"/>
        <v>0</v>
      </c>
      <c r="HWK68" s="756">
        <f t="shared" si="354"/>
        <v>0</v>
      </c>
      <c r="HWL68" s="756">
        <f t="shared" si="354"/>
        <v>0</v>
      </c>
      <c r="HWM68" s="756">
        <f t="shared" si="354"/>
        <v>0</v>
      </c>
      <c r="HWN68" s="756">
        <f t="shared" si="354"/>
        <v>0</v>
      </c>
      <c r="HWO68" s="756">
        <f t="shared" si="354"/>
        <v>0</v>
      </c>
      <c r="HWP68" s="756">
        <f t="shared" si="354"/>
        <v>0</v>
      </c>
      <c r="HWQ68" s="756">
        <f t="shared" si="354"/>
        <v>0</v>
      </c>
      <c r="HWR68" s="756">
        <f t="shared" si="354"/>
        <v>0</v>
      </c>
      <c r="HWS68" s="756">
        <f t="shared" si="354"/>
        <v>0</v>
      </c>
      <c r="HWT68" s="756">
        <f t="shared" si="354"/>
        <v>0</v>
      </c>
      <c r="HWU68" s="756">
        <f t="shared" si="354"/>
        <v>0</v>
      </c>
      <c r="HWV68" s="756">
        <f t="shared" si="354"/>
        <v>0</v>
      </c>
      <c r="HWW68" s="756">
        <f t="shared" si="354"/>
        <v>0</v>
      </c>
      <c r="HWX68" s="756">
        <f t="shared" si="354"/>
        <v>0</v>
      </c>
      <c r="HWY68" s="756">
        <f t="shared" si="354"/>
        <v>0</v>
      </c>
      <c r="HWZ68" s="756">
        <f t="shared" si="354"/>
        <v>0</v>
      </c>
      <c r="HXA68" s="756">
        <f t="shared" si="354"/>
        <v>0</v>
      </c>
      <c r="HXB68" s="756">
        <f t="shared" si="354"/>
        <v>0</v>
      </c>
      <c r="HXC68" s="756">
        <f t="shared" si="354"/>
        <v>0</v>
      </c>
      <c r="HXD68" s="756">
        <f t="shared" si="354"/>
        <v>0</v>
      </c>
      <c r="HXE68" s="756">
        <f t="shared" si="354"/>
        <v>0</v>
      </c>
      <c r="HXF68" s="756">
        <f t="shared" si="354"/>
        <v>0</v>
      </c>
      <c r="HXG68" s="756">
        <f t="shared" si="354"/>
        <v>0</v>
      </c>
      <c r="HXH68" s="756">
        <f t="shared" si="354"/>
        <v>0</v>
      </c>
      <c r="HXI68" s="756">
        <f t="shared" si="354"/>
        <v>0</v>
      </c>
      <c r="HXJ68" s="756">
        <f t="shared" si="354"/>
        <v>0</v>
      </c>
      <c r="HXK68" s="756">
        <f t="shared" si="354"/>
        <v>0</v>
      </c>
      <c r="HXL68" s="756">
        <f t="shared" si="354"/>
        <v>0</v>
      </c>
      <c r="HXM68" s="756">
        <f t="shared" si="354"/>
        <v>0</v>
      </c>
      <c r="HXN68" s="756">
        <f t="shared" si="354"/>
        <v>0</v>
      </c>
      <c r="HXO68" s="756">
        <f t="shared" si="354"/>
        <v>0</v>
      </c>
      <c r="HXP68" s="756">
        <f t="shared" si="354"/>
        <v>0</v>
      </c>
      <c r="HXQ68" s="756">
        <f t="shared" si="354"/>
        <v>0</v>
      </c>
      <c r="HXR68" s="756">
        <f t="shared" si="354"/>
        <v>0</v>
      </c>
      <c r="HXS68" s="756">
        <f t="shared" ref="HXS68:IAD68" si="355">(HXS59-HXS61)*$C$67</f>
        <v>0</v>
      </c>
      <c r="HXT68" s="756">
        <f t="shared" si="355"/>
        <v>0</v>
      </c>
      <c r="HXU68" s="756">
        <f t="shared" si="355"/>
        <v>0</v>
      </c>
      <c r="HXV68" s="756">
        <f t="shared" si="355"/>
        <v>0</v>
      </c>
      <c r="HXW68" s="756">
        <f t="shared" si="355"/>
        <v>0</v>
      </c>
      <c r="HXX68" s="756">
        <f t="shared" si="355"/>
        <v>0</v>
      </c>
      <c r="HXY68" s="756">
        <f t="shared" si="355"/>
        <v>0</v>
      </c>
      <c r="HXZ68" s="756">
        <f t="shared" si="355"/>
        <v>0</v>
      </c>
      <c r="HYA68" s="756">
        <f t="shared" si="355"/>
        <v>0</v>
      </c>
      <c r="HYB68" s="756">
        <f t="shared" si="355"/>
        <v>0</v>
      </c>
      <c r="HYC68" s="756">
        <f t="shared" si="355"/>
        <v>0</v>
      </c>
      <c r="HYD68" s="756">
        <f t="shared" si="355"/>
        <v>0</v>
      </c>
      <c r="HYE68" s="756">
        <f t="shared" si="355"/>
        <v>0</v>
      </c>
      <c r="HYF68" s="756">
        <f t="shared" si="355"/>
        <v>0</v>
      </c>
      <c r="HYG68" s="756">
        <f t="shared" si="355"/>
        <v>0</v>
      </c>
      <c r="HYH68" s="756">
        <f t="shared" si="355"/>
        <v>0</v>
      </c>
      <c r="HYI68" s="756">
        <f t="shared" si="355"/>
        <v>0</v>
      </c>
      <c r="HYJ68" s="756">
        <f t="shared" si="355"/>
        <v>0</v>
      </c>
      <c r="HYK68" s="756">
        <f t="shared" si="355"/>
        <v>0</v>
      </c>
      <c r="HYL68" s="756">
        <f t="shared" si="355"/>
        <v>0</v>
      </c>
      <c r="HYM68" s="756">
        <f t="shared" si="355"/>
        <v>0</v>
      </c>
      <c r="HYN68" s="756">
        <f t="shared" si="355"/>
        <v>0</v>
      </c>
      <c r="HYO68" s="756">
        <f t="shared" si="355"/>
        <v>0</v>
      </c>
      <c r="HYP68" s="756">
        <f t="shared" si="355"/>
        <v>0</v>
      </c>
      <c r="HYQ68" s="756">
        <f t="shared" si="355"/>
        <v>0</v>
      </c>
      <c r="HYR68" s="756">
        <f t="shared" si="355"/>
        <v>0</v>
      </c>
      <c r="HYS68" s="756">
        <f t="shared" si="355"/>
        <v>0</v>
      </c>
      <c r="HYT68" s="756">
        <f t="shared" si="355"/>
        <v>0</v>
      </c>
      <c r="HYU68" s="756">
        <f t="shared" si="355"/>
        <v>0</v>
      </c>
      <c r="HYV68" s="756">
        <f t="shared" si="355"/>
        <v>0</v>
      </c>
      <c r="HYW68" s="756">
        <f t="shared" si="355"/>
        <v>0</v>
      </c>
      <c r="HYX68" s="756">
        <f t="shared" si="355"/>
        <v>0</v>
      </c>
      <c r="HYY68" s="756">
        <f t="shared" si="355"/>
        <v>0</v>
      </c>
      <c r="HYZ68" s="756">
        <f t="shared" si="355"/>
        <v>0</v>
      </c>
      <c r="HZA68" s="756">
        <f t="shared" si="355"/>
        <v>0</v>
      </c>
      <c r="HZB68" s="756">
        <f t="shared" si="355"/>
        <v>0</v>
      </c>
      <c r="HZC68" s="756">
        <f t="shared" si="355"/>
        <v>0</v>
      </c>
      <c r="HZD68" s="756">
        <f t="shared" si="355"/>
        <v>0</v>
      </c>
      <c r="HZE68" s="756">
        <f t="shared" si="355"/>
        <v>0</v>
      </c>
      <c r="HZF68" s="756">
        <f t="shared" si="355"/>
        <v>0</v>
      </c>
      <c r="HZG68" s="756">
        <f t="shared" si="355"/>
        <v>0</v>
      </c>
      <c r="HZH68" s="756">
        <f t="shared" si="355"/>
        <v>0</v>
      </c>
      <c r="HZI68" s="756">
        <f t="shared" si="355"/>
        <v>0</v>
      </c>
      <c r="HZJ68" s="756">
        <f t="shared" si="355"/>
        <v>0</v>
      </c>
      <c r="HZK68" s="756">
        <f t="shared" si="355"/>
        <v>0</v>
      </c>
      <c r="HZL68" s="756">
        <f t="shared" si="355"/>
        <v>0</v>
      </c>
      <c r="HZM68" s="756">
        <f t="shared" si="355"/>
        <v>0</v>
      </c>
      <c r="HZN68" s="756">
        <f t="shared" si="355"/>
        <v>0</v>
      </c>
      <c r="HZO68" s="756">
        <f t="shared" si="355"/>
        <v>0</v>
      </c>
      <c r="HZP68" s="756">
        <f t="shared" si="355"/>
        <v>0</v>
      </c>
      <c r="HZQ68" s="756">
        <f t="shared" si="355"/>
        <v>0</v>
      </c>
      <c r="HZR68" s="756">
        <f t="shared" si="355"/>
        <v>0</v>
      </c>
      <c r="HZS68" s="756">
        <f t="shared" si="355"/>
        <v>0</v>
      </c>
      <c r="HZT68" s="756">
        <f t="shared" si="355"/>
        <v>0</v>
      </c>
      <c r="HZU68" s="756">
        <f t="shared" si="355"/>
        <v>0</v>
      </c>
      <c r="HZV68" s="756">
        <f t="shared" si="355"/>
        <v>0</v>
      </c>
      <c r="HZW68" s="756">
        <f t="shared" si="355"/>
        <v>0</v>
      </c>
      <c r="HZX68" s="756">
        <f t="shared" si="355"/>
        <v>0</v>
      </c>
      <c r="HZY68" s="756">
        <f t="shared" si="355"/>
        <v>0</v>
      </c>
      <c r="HZZ68" s="756">
        <f t="shared" si="355"/>
        <v>0</v>
      </c>
      <c r="IAA68" s="756">
        <f t="shared" si="355"/>
        <v>0</v>
      </c>
      <c r="IAB68" s="756">
        <f t="shared" si="355"/>
        <v>0</v>
      </c>
      <c r="IAC68" s="756">
        <f t="shared" si="355"/>
        <v>0</v>
      </c>
      <c r="IAD68" s="756">
        <f t="shared" si="355"/>
        <v>0</v>
      </c>
      <c r="IAE68" s="756">
        <f t="shared" ref="IAE68:ICP68" si="356">(IAE59-IAE61)*$C$67</f>
        <v>0</v>
      </c>
      <c r="IAF68" s="756">
        <f t="shared" si="356"/>
        <v>0</v>
      </c>
      <c r="IAG68" s="756">
        <f t="shared" si="356"/>
        <v>0</v>
      </c>
      <c r="IAH68" s="756">
        <f t="shared" si="356"/>
        <v>0</v>
      </c>
      <c r="IAI68" s="756">
        <f t="shared" si="356"/>
        <v>0</v>
      </c>
      <c r="IAJ68" s="756">
        <f t="shared" si="356"/>
        <v>0</v>
      </c>
      <c r="IAK68" s="756">
        <f t="shared" si="356"/>
        <v>0</v>
      </c>
      <c r="IAL68" s="756">
        <f t="shared" si="356"/>
        <v>0</v>
      </c>
      <c r="IAM68" s="756">
        <f t="shared" si="356"/>
        <v>0</v>
      </c>
      <c r="IAN68" s="756">
        <f t="shared" si="356"/>
        <v>0</v>
      </c>
      <c r="IAO68" s="756">
        <f t="shared" si="356"/>
        <v>0</v>
      </c>
      <c r="IAP68" s="756">
        <f t="shared" si="356"/>
        <v>0</v>
      </c>
      <c r="IAQ68" s="756">
        <f t="shared" si="356"/>
        <v>0</v>
      </c>
      <c r="IAR68" s="756">
        <f t="shared" si="356"/>
        <v>0</v>
      </c>
      <c r="IAS68" s="756">
        <f t="shared" si="356"/>
        <v>0</v>
      </c>
      <c r="IAT68" s="756">
        <f t="shared" si="356"/>
        <v>0</v>
      </c>
      <c r="IAU68" s="756">
        <f t="shared" si="356"/>
        <v>0</v>
      </c>
      <c r="IAV68" s="756">
        <f t="shared" si="356"/>
        <v>0</v>
      </c>
      <c r="IAW68" s="756">
        <f t="shared" si="356"/>
        <v>0</v>
      </c>
      <c r="IAX68" s="756">
        <f t="shared" si="356"/>
        <v>0</v>
      </c>
      <c r="IAY68" s="756">
        <f t="shared" si="356"/>
        <v>0</v>
      </c>
      <c r="IAZ68" s="756">
        <f t="shared" si="356"/>
        <v>0</v>
      </c>
      <c r="IBA68" s="756">
        <f t="shared" si="356"/>
        <v>0</v>
      </c>
      <c r="IBB68" s="756">
        <f t="shared" si="356"/>
        <v>0</v>
      </c>
      <c r="IBC68" s="756">
        <f t="shared" si="356"/>
        <v>0</v>
      </c>
      <c r="IBD68" s="756">
        <f t="shared" si="356"/>
        <v>0</v>
      </c>
      <c r="IBE68" s="756">
        <f t="shared" si="356"/>
        <v>0</v>
      </c>
      <c r="IBF68" s="756">
        <f t="shared" si="356"/>
        <v>0</v>
      </c>
      <c r="IBG68" s="756">
        <f t="shared" si="356"/>
        <v>0</v>
      </c>
      <c r="IBH68" s="756">
        <f t="shared" si="356"/>
        <v>0</v>
      </c>
      <c r="IBI68" s="756">
        <f t="shared" si="356"/>
        <v>0</v>
      </c>
      <c r="IBJ68" s="756">
        <f t="shared" si="356"/>
        <v>0</v>
      </c>
      <c r="IBK68" s="756">
        <f t="shared" si="356"/>
        <v>0</v>
      </c>
      <c r="IBL68" s="756">
        <f t="shared" si="356"/>
        <v>0</v>
      </c>
      <c r="IBM68" s="756">
        <f t="shared" si="356"/>
        <v>0</v>
      </c>
      <c r="IBN68" s="756">
        <f t="shared" si="356"/>
        <v>0</v>
      </c>
      <c r="IBO68" s="756">
        <f t="shared" si="356"/>
        <v>0</v>
      </c>
      <c r="IBP68" s="756">
        <f t="shared" si="356"/>
        <v>0</v>
      </c>
      <c r="IBQ68" s="756">
        <f t="shared" si="356"/>
        <v>0</v>
      </c>
      <c r="IBR68" s="756">
        <f t="shared" si="356"/>
        <v>0</v>
      </c>
      <c r="IBS68" s="756">
        <f t="shared" si="356"/>
        <v>0</v>
      </c>
      <c r="IBT68" s="756">
        <f t="shared" si="356"/>
        <v>0</v>
      </c>
      <c r="IBU68" s="756">
        <f t="shared" si="356"/>
        <v>0</v>
      </c>
      <c r="IBV68" s="756">
        <f t="shared" si="356"/>
        <v>0</v>
      </c>
      <c r="IBW68" s="756">
        <f t="shared" si="356"/>
        <v>0</v>
      </c>
      <c r="IBX68" s="756">
        <f t="shared" si="356"/>
        <v>0</v>
      </c>
      <c r="IBY68" s="756">
        <f t="shared" si="356"/>
        <v>0</v>
      </c>
      <c r="IBZ68" s="756">
        <f t="shared" si="356"/>
        <v>0</v>
      </c>
      <c r="ICA68" s="756">
        <f t="shared" si="356"/>
        <v>0</v>
      </c>
      <c r="ICB68" s="756">
        <f t="shared" si="356"/>
        <v>0</v>
      </c>
      <c r="ICC68" s="756">
        <f t="shared" si="356"/>
        <v>0</v>
      </c>
      <c r="ICD68" s="756">
        <f t="shared" si="356"/>
        <v>0</v>
      </c>
      <c r="ICE68" s="756">
        <f t="shared" si="356"/>
        <v>0</v>
      </c>
      <c r="ICF68" s="756">
        <f t="shared" si="356"/>
        <v>0</v>
      </c>
      <c r="ICG68" s="756">
        <f t="shared" si="356"/>
        <v>0</v>
      </c>
      <c r="ICH68" s="756">
        <f t="shared" si="356"/>
        <v>0</v>
      </c>
      <c r="ICI68" s="756">
        <f t="shared" si="356"/>
        <v>0</v>
      </c>
      <c r="ICJ68" s="756">
        <f t="shared" si="356"/>
        <v>0</v>
      </c>
      <c r="ICK68" s="756">
        <f t="shared" si="356"/>
        <v>0</v>
      </c>
      <c r="ICL68" s="756">
        <f t="shared" si="356"/>
        <v>0</v>
      </c>
      <c r="ICM68" s="756">
        <f t="shared" si="356"/>
        <v>0</v>
      </c>
      <c r="ICN68" s="756">
        <f t="shared" si="356"/>
        <v>0</v>
      </c>
      <c r="ICO68" s="756">
        <f t="shared" si="356"/>
        <v>0</v>
      </c>
      <c r="ICP68" s="756">
        <f t="shared" si="356"/>
        <v>0</v>
      </c>
      <c r="ICQ68" s="756">
        <f t="shared" ref="ICQ68:IFB68" si="357">(ICQ59-ICQ61)*$C$67</f>
        <v>0</v>
      </c>
      <c r="ICR68" s="756">
        <f t="shared" si="357"/>
        <v>0</v>
      </c>
      <c r="ICS68" s="756">
        <f t="shared" si="357"/>
        <v>0</v>
      </c>
      <c r="ICT68" s="756">
        <f t="shared" si="357"/>
        <v>0</v>
      </c>
      <c r="ICU68" s="756">
        <f t="shared" si="357"/>
        <v>0</v>
      </c>
      <c r="ICV68" s="756">
        <f t="shared" si="357"/>
        <v>0</v>
      </c>
      <c r="ICW68" s="756">
        <f t="shared" si="357"/>
        <v>0</v>
      </c>
      <c r="ICX68" s="756">
        <f t="shared" si="357"/>
        <v>0</v>
      </c>
      <c r="ICY68" s="756">
        <f t="shared" si="357"/>
        <v>0</v>
      </c>
      <c r="ICZ68" s="756">
        <f t="shared" si="357"/>
        <v>0</v>
      </c>
      <c r="IDA68" s="756">
        <f t="shared" si="357"/>
        <v>0</v>
      </c>
      <c r="IDB68" s="756">
        <f t="shared" si="357"/>
        <v>0</v>
      </c>
      <c r="IDC68" s="756">
        <f t="shared" si="357"/>
        <v>0</v>
      </c>
      <c r="IDD68" s="756">
        <f t="shared" si="357"/>
        <v>0</v>
      </c>
      <c r="IDE68" s="756">
        <f t="shared" si="357"/>
        <v>0</v>
      </c>
      <c r="IDF68" s="756">
        <f t="shared" si="357"/>
        <v>0</v>
      </c>
      <c r="IDG68" s="756">
        <f t="shared" si="357"/>
        <v>0</v>
      </c>
      <c r="IDH68" s="756">
        <f t="shared" si="357"/>
        <v>0</v>
      </c>
      <c r="IDI68" s="756">
        <f t="shared" si="357"/>
        <v>0</v>
      </c>
      <c r="IDJ68" s="756">
        <f t="shared" si="357"/>
        <v>0</v>
      </c>
      <c r="IDK68" s="756">
        <f t="shared" si="357"/>
        <v>0</v>
      </c>
      <c r="IDL68" s="756">
        <f t="shared" si="357"/>
        <v>0</v>
      </c>
      <c r="IDM68" s="756">
        <f t="shared" si="357"/>
        <v>0</v>
      </c>
      <c r="IDN68" s="756">
        <f t="shared" si="357"/>
        <v>0</v>
      </c>
      <c r="IDO68" s="756">
        <f t="shared" si="357"/>
        <v>0</v>
      </c>
      <c r="IDP68" s="756">
        <f t="shared" si="357"/>
        <v>0</v>
      </c>
      <c r="IDQ68" s="756">
        <f t="shared" si="357"/>
        <v>0</v>
      </c>
      <c r="IDR68" s="756">
        <f t="shared" si="357"/>
        <v>0</v>
      </c>
      <c r="IDS68" s="756">
        <f t="shared" si="357"/>
        <v>0</v>
      </c>
      <c r="IDT68" s="756">
        <f t="shared" si="357"/>
        <v>0</v>
      </c>
      <c r="IDU68" s="756">
        <f t="shared" si="357"/>
        <v>0</v>
      </c>
      <c r="IDV68" s="756">
        <f t="shared" si="357"/>
        <v>0</v>
      </c>
      <c r="IDW68" s="756">
        <f t="shared" si="357"/>
        <v>0</v>
      </c>
      <c r="IDX68" s="756">
        <f t="shared" si="357"/>
        <v>0</v>
      </c>
      <c r="IDY68" s="756">
        <f t="shared" si="357"/>
        <v>0</v>
      </c>
      <c r="IDZ68" s="756">
        <f t="shared" si="357"/>
        <v>0</v>
      </c>
      <c r="IEA68" s="756">
        <f t="shared" si="357"/>
        <v>0</v>
      </c>
      <c r="IEB68" s="756">
        <f t="shared" si="357"/>
        <v>0</v>
      </c>
      <c r="IEC68" s="756">
        <f t="shared" si="357"/>
        <v>0</v>
      </c>
      <c r="IED68" s="756">
        <f t="shared" si="357"/>
        <v>0</v>
      </c>
      <c r="IEE68" s="756">
        <f t="shared" si="357"/>
        <v>0</v>
      </c>
      <c r="IEF68" s="756">
        <f t="shared" si="357"/>
        <v>0</v>
      </c>
      <c r="IEG68" s="756">
        <f t="shared" si="357"/>
        <v>0</v>
      </c>
      <c r="IEH68" s="756">
        <f t="shared" si="357"/>
        <v>0</v>
      </c>
      <c r="IEI68" s="756">
        <f t="shared" si="357"/>
        <v>0</v>
      </c>
      <c r="IEJ68" s="756">
        <f t="shared" si="357"/>
        <v>0</v>
      </c>
      <c r="IEK68" s="756">
        <f t="shared" si="357"/>
        <v>0</v>
      </c>
      <c r="IEL68" s="756">
        <f t="shared" si="357"/>
        <v>0</v>
      </c>
      <c r="IEM68" s="756">
        <f t="shared" si="357"/>
        <v>0</v>
      </c>
      <c r="IEN68" s="756">
        <f t="shared" si="357"/>
        <v>0</v>
      </c>
      <c r="IEO68" s="756">
        <f t="shared" si="357"/>
        <v>0</v>
      </c>
      <c r="IEP68" s="756">
        <f t="shared" si="357"/>
        <v>0</v>
      </c>
      <c r="IEQ68" s="756">
        <f t="shared" si="357"/>
        <v>0</v>
      </c>
      <c r="IER68" s="756">
        <f t="shared" si="357"/>
        <v>0</v>
      </c>
      <c r="IES68" s="756">
        <f t="shared" si="357"/>
        <v>0</v>
      </c>
      <c r="IET68" s="756">
        <f t="shared" si="357"/>
        <v>0</v>
      </c>
      <c r="IEU68" s="756">
        <f t="shared" si="357"/>
        <v>0</v>
      </c>
      <c r="IEV68" s="756">
        <f t="shared" si="357"/>
        <v>0</v>
      </c>
      <c r="IEW68" s="756">
        <f t="shared" si="357"/>
        <v>0</v>
      </c>
      <c r="IEX68" s="756">
        <f t="shared" si="357"/>
        <v>0</v>
      </c>
      <c r="IEY68" s="756">
        <f t="shared" si="357"/>
        <v>0</v>
      </c>
      <c r="IEZ68" s="756">
        <f t="shared" si="357"/>
        <v>0</v>
      </c>
      <c r="IFA68" s="756">
        <f t="shared" si="357"/>
        <v>0</v>
      </c>
      <c r="IFB68" s="756">
        <f t="shared" si="357"/>
        <v>0</v>
      </c>
      <c r="IFC68" s="756">
        <f t="shared" ref="IFC68:IHN68" si="358">(IFC59-IFC61)*$C$67</f>
        <v>0</v>
      </c>
      <c r="IFD68" s="756">
        <f t="shared" si="358"/>
        <v>0</v>
      </c>
      <c r="IFE68" s="756">
        <f t="shared" si="358"/>
        <v>0</v>
      </c>
      <c r="IFF68" s="756">
        <f t="shared" si="358"/>
        <v>0</v>
      </c>
      <c r="IFG68" s="756">
        <f t="shared" si="358"/>
        <v>0</v>
      </c>
      <c r="IFH68" s="756">
        <f t="shared" si="358"/>
        <v>0</v>
      </c>
      <c r="IFI68" s="756">
        <f t="shared" si="358"/>
        <v>0</v>
      </c>
      <c r="IFJ68" s="756">
        <f t="shared" si="358"/>
        <v>0</v>
      </c>
      <c r="IFK68" s="756">
        <f t="shared" si="358"/>
        <v>0</v>
      </c>
      <c r="IFL68" s="756">
        <f t="shared" si="358"/>
        <v>0</v>
      </c>
      <c r="IFM68" s="756">
        <f t="shared" si="358"/>
        <v>0</v>
      </c>
      <c r="IFN68" s="756">
        <f t="shared" si="358"/>
        <v>0</v>
      </c>
      <c r="IFO68" s="756">
        <f t="shared" si="358"/>
        <v>0</v>
      </c>
      <c r="IFP68" s="756">
        <f t="shared" si="358"/>
        <v>0</v>
      </c>
      <c r="IFQ68" s="756">
        <f t="shared" si="358"/>
        <v>0</v>
      </c>
      <c r="IFR68" s="756">
        <f t="shared" si="358"/>
        <v>0</v>
      </c>
      <c r="IFS68" s="756">
        <f t="shared" si="358"/>
        <v>0</v>
      </c>
      <c r="IFT68" s="756">
        <f t="shared" si="358"/>
        <v>0</v>
      </c>
      <c r="IFU68" s="756">
        <f t="shared" si="358"/>
        <v>0</v>
      </c>
      <c r="IFV68" s="756">
        <f t="shared" si="358"/>
        <v>0</v>
      </c>
      <c r="IFW68" s="756">
        <f t="shared" si="358"/>
        <v>0</v>
      </c>
      <c r="IFX68" s="756">
        <f t="shared" si="358"/>
        <v>0</v>
      </c>
      <c r="IFY68" s="756">
        <f t="shared" si="358"/>
        <v>0</v>
      </c>
      <c r="IFZ68" s="756">
        <f t="shared" si="358"/>
        <v>0</v>
      </c>
      <c r="IGA68" s="756">
        <f t="shared" si="358"/>
        <v>0</v>
      </c>
      <c r="IGB68" s="756">
        <f t="shared" si="358"/>
        <v>0</v>
      </c>
      <c r="IGC68" s="756">
        <f t="shared" si="358"/>
        <v>0</v>
      </c>
      <c r="IGD68" s="756">
        <f t="shared" si="358"/>
        <v>0</v>
      </c>
      <c r="IGE68" s="756">
        <f t="shared" si="358"/>
        <v>0</v>
      </c>
      <c r="IGF68" s="756">
        <f t="shared" si="358"/>
        <v>0</v>
      </c>
      <c r="IGG68" s="756">
        <f t="shared" si="358"/>
        <v>0</v>
      </c>
      <c r="IGH68" s="756">
        <f t="shared" si="358"/>
        <v>0</v>
      </c>
      <c r="IGI68" s="756">
        <f t="shared" si="358"/>
        <v>0</v>
      </c>
      <c r="IGJ68" s="756">
        <f t="shared" si="358"/>
        <v>0</v>
      </c>
      <c r="IGK68" s="756">
        <f t="shared" si="358"/>
        <v>0</v>
      </c>
      <c r="IGL68" s="756">
        <f t="shared" si="358"/>
        <v>0</v>
      </c>
      <c r="IGM68" s="756">
        <f t="shared" si="358"/>
        <v>0</v>
      </c>
      <c r="IGN68" s="756">
        <f t="shared" si="358"/>
        <v>0</v>
      </c>
      <c r="IGO68" s="756">
        <f t="shared" si="358"/>
        <v>0</v>
      </c>
      <c r="IGP68" s="756">
        <f t="shared" si="358"/>
        <v>0</v>
      </c>
      <c r="IGQ68" s="756">
        <f t="shared" si="358"/>
        <v>0</v>
      </c>
      <c r="IGR68" s="756">
        <f t="shared" si="358"/>
        <v>0</v>
      </c>
      <c r="IGS68" s="756">
        <f t="shared" si="358"/>
        <v>0</v>
      </c>
      <c r="IGT68" s="756">
        <f t="shared" si="358"/>
        <v>0</v>
      </c>
      <c r="IGU68" s="756">
        <f t="shared" si="358"/>
        <v>0</v>
      </c>
      <c r="IGV68" s="756">
        <f t="shared" si="358"/>
        <v>0</v>
      </c>
      <c r="IGW68" s="756">
        <f t="shared" si="358"/>
        <v>0</v>
      </c>
      <c r="IGX68" s="756">
        <f t="shared" si="358"/>
        <v>0</v>
      </c>
      <c r="IGY68" s="756">
        <f t="shared" si="358"/>
        <v>0</v>
      </c>
      <c r="IGZ68" s="756">
        <f t="shared" si="358"/>
        <v>0</v>
      </c>
      <c r="IHA68" s="756">
        <f t="shared" si="358"/>
        <v>0</v>
      </c>
      <c r="IHB68" s="756">
        <f t="shared" si="358"/>
        <v>0</v>
      </c>
      <c r="IHC68" s="756">
        <f t="shared" si="358"/>
        <v>0</v>
      </c>
      <c r="IHD68" s="756">
        <f t="shared" si="358"/>
        <v>0</v>
      </c>
      <c r="IHE68" s="756">
        <f t="shared" si="358"/>
        <v>0</v>
      </c>
      <c r="IHF68" s="756">
        <f t="shared" si="358"/>
        <v>0</v>
      </c>
      <c r="IHG68" s="756">
        <f t="shared" si="358"/>
        <v>0</v>
      </c>
      <c r="IHH68" s="756">
        <f t="shared" si="358"/>
        <v>0</v>
      </c>
      <c r="IHI68" s="756">
        <f t="shared" si="358"/>
        <v>0</v>
      </c>
      <c r="IHJ68" s="756">
        <f t="shared" si="358"/>
        <v>0</v>
      </c>
      <c r="IHK68" s="756">
        <f t="shared" si="358"/>
        <v>0</v>
      </c>
      <c r="IHL68" s="756">
        <f t="shared" si="358"/>
        <v>0</v>
      </c>
      <c r="IHM68" s="756">
        <f t="shared" si="358"/>
        <v>0</v>
      </c>
      <c r="IHN68" s="756">
        <f t="shared" si="358"/>
        <v>0</v>
      </c>
      <c r="IHO68" s="756">
        <f t="shared" ref="IHO68:IJZ68" si="359">(IHO59-IHO61)*$C$67</f>
        <v>0</v>
      </c>
      <c r="IHP68" s="756">
        <f t="shared" si="359"/>
        <v>0</v>
      </c>
      <c r="IHQ68" s="756">
        <f t="shared" si="359"/>
        <v>0</v>
      </c>
      <c r="IHR68" s="756">
        <f t="shared" si="359"/>
        <v>0</v>
      </c>
      <c r="IHS68" s="756">
        <f t="shared" si="359"/>
        <v>0</v>
      </c>
      <c r="IHT68" s="756">
        <f t="shared" si="359"/>
        <v>0</v>
      </c>
      <c r="IHU68" s="756">
        <f t="shared" si="359"/>
        <v>0</v>
      </c>
      <c r="IHV68" s="756">
        <f t="shared" si="359"/>
        <v>0</v>
      </c>
      <c r="IHW68" s="756">
        <f t="shared" si="359"/>
        <v>0</v>
      </c>
      <c r="IHX68" s="756">
        <f t="shared" si="359"/>
        <v>0</v>
      </c>
      <c r="IHY68" s="756">
        <f t="shared" si="359"/>
        <v>0</v>
      </c>
      <c r="IHZ68" s="756">
        <f t="shared" si="359"/>
        <v>0</v>
      </c>
      <c r="IIA68" s="756">
        <f t="shared" si="359"/>
        <v>0</v>
      </c>
      <c r="IIB68" s="756">
        <f t="shared" si="359"/>
        <v>0</v>
      </c>
      <c r="IIC68" s="756">
        <f t="shared" si="359"/>
        <v>0</v>
      </c>
      <c r="IID68" s="756">
        <f t="shared" si="359"/>
        <v>0</v>
      </c>
      <c r="IIE68" s="756">
        <f t="shared" si="359"/>
        <v>0</v>
      </c>
      <c r="IIF68" s="756">
        <f t="shared" si="359"/>
        <v>0</v>
      </c>
      <c r="IIG68" s="756">
        <f t="shared" si="359"/>
        <v>0</v>
      </c>
      <c r="IIH68" s="756">
        <f t="shared" si="359"/>
        <v>0</v>
      </c>
      <c r="III68" s="756">
        <f t="shared" si="359"/>
        <v>0</v>
      </c>
      <c r="IIJ68" s="756">
        <f t="shared" si="359"/>
        <v>0</v>
      </c>
      <c r="IIK68" s="756">
        <f t="shared" si="359"/>
        <v>0</v>
      </c>
      <c r="IIL68" s="756">
        <f t="shared" si="359"/>
        <v>0</v>
      </c>
      <c r="IIM68" s="756">
        <f t="shared" si="359"/>
        <v>0</v>
      </c>
      <c r="IIN68" s="756">
        <f t="shared" si="359"/>
        <v>0</v>
      </c>
      <c r="IIO68" s="756">
        <f t="shared" si="359"/>
        <v>0</v>
      </c>
      <c r="IIP68" s="756">
        <f t="shared" si="359"/>
        <v>0</v>
      </c>
      <c r="IIQ68" s="756">
        <f t="shared" si="359"/>
        <v>0</v>
      </c>
      <c r="IIR68" s="756">
        <f t="shared" si="359"/>
        <v>0</v>
      </c>
      <c r="IIS68" s="756">
        <f t="shared" si="359"/>
        <v>0</v>
      </c>
      <c r="IIT68" s="756">
        <f t="shared" si="359"/>
        <v>0</v>
      </c>
      <c r="IIU68" s="756">
        <f t="shared" si="359"/>
        <v>0</v>
      </c>
      <c r="IIV68" s="756">
        <f t="shared" si="359"/>
        <v>0</v>
      </c>
      <c r="IIW68" s="756">
        <f t="shared" si="359"/>
        <v>0</v>
      </c>
      <c r="IIX68" s="756">
        <f t="shared" si="359"/>
        <v>0</v>
      </c>
      <c r="IIY68" s="756">
        <f t="shared" si="359"/>
        <v>0</v>
      </c>
      <c r="IIZ68" s="756">
        <f t="shared" si="359"/>
        <v>0</v>
      </c>
      <c r="IJA68" s="756">
        <f t="shared" si="359"/>
        <v>0</v>
      </c>
      <c r="IJB68" s="756">
        <f t="shared" si="359"/>
        <v>0</v>
      </c>
      <c r="IJC68" s="756">
        <f t="shared" si="359"/>
        <v>0</v>
      </c>
      <c r="IJD68" s="756">
        <f t="shared" si="359"/>
        <v>0</v>
      </c>
      <c r="IJE68" s="756">
        <f t="shared" si="359"/>
        <v>0</v>
      </c>
      <c r="IJF68" s="756">
        <f t="shared" si="359"/>
        <v>0</v>
      </c>
      <c r="IJG68" s="756">
        <f t="shared" si="359"/>
        <v>0</v>
      </c>
      <c r="IJH68" s="756">
        <f t="shared" si="359"/>
        <v>0</v>
      </c>
      <c r="IJI68" s="756">
        <f t="shared" si="359"/>
        <v>0</v>
      </c>
      <c r="IJJ68" s="756">
        <f t="shared" si="359"/>
        <v>0</v>
      </c>
      <c r="IJK68" s="756">
        <f t="shared" si="359"/>
        <v>0</v>
      </c>
      <c r="IJL68" s="756">
        <f t="shared" si="359"/>
        <v>0</v>
      </c>
      <c r="IJM68" s="756">
        <f t="shared" si="359"/>
        <v>0</v>
      </c>
      <c r="IJN68" s="756">
        <f t="shared" si="359"/>
        <v>0</v>
      </c>
      <c r="IJO68" s="756">
        <f t="shared" si="359"/>
        <v>0</v>
      </c>
      <c r="IJP68" s="756">
        <f t="shared" si="359"/>
        <v>0</v>
      </c>
      <c r="IJQ68" s="756">
        <f t="shared" si="359"/>
        <v>0</v>
      </c>
      <c r="IJR68" s="756">
        <f t="shared" si="359"/>
        <v>0</v>
      </c>
      <c r="IJS68" s="756">
        <f t="shared" si="359"/>
        <v>0</v>
      </c>
      <c r="IJT68" s="756">
        <f t="shared" si="359"/>
        <v>0</v>
      </c>
      <c r="IJU68" s="756">
        <f t="shared" si="359"/>
        <v>0</v>
      </c>
      <c r="IJV68" s="756">
        <f t="shared" si="359"/>
        <v>0</v>
      </c>
      <c r="IJW68" s="756">
        <f t="shared" si="359"/>
        <v>0</v>
      </c>
      <c r="IJX68" s="756">
        <f t="shared" si="359"/>
        <v>0</v>
      </c>
      <c r="IJY68" s="756">
        <f t="shared" si="359"/>
        <v>0</v>
      </c>
      <c r="IJZ68" s="756">
        <f t="shared" si="359"/>
        <v>0</v>
      </c>
      <c r="IKA68" s="756">
        <f t="shared" ref="IKA68:IML68" si="360">(IKA59-IKA61)*$C$67</f>
        <v>0</v>
      </c>
      <c r="IKB68" s="756">
        <f t="shared" si="360"/>
        <v>0</v>
      </c>
      <c r="IKC68" s="756">
        <f t="shared" si="360"/>
        <v>0</v>
      </c>
      <c r="IKD68" s="756">
        <f t="shared" si="360"/>
        <v>0</v>
      </c>
      <c r="IKE68" s="756">
        <f t="shared" si="360"/>
        <v>0</v>
      </c>
      <c r="IKF68" s="756">
        <f t="shared" si="360"/>
        <v>0</v>
      </c>
      <c r="IKG68" s="756">
        <f t="shared" si="360"/>
        <v>0</v>
      </c>
      <c r="IKH68" s="756">
        <f t="shared" si="360"/>
        <v>0</v>
      </c>
      <c r="IKI68" s="756">
        <f t="shared" si="360"/>
        <v>0</v>
      </c>
      <c r="IKJ68" s="756">
        <f t="shared" si="360"/>
        <v>0</v>
      </c>
      <c r="IKK68" s="756">
        <f t="shared" si="360"/>
        <v>0</v>
      </c>
      <c r="IKL68" s="756">
        <f t="shared" si="360"/>
        <v>0</v>
      </c>
      <c r="IKM68" s="756">
        <f t="shared" si="360"/>
        <v>0</v>
      </c>
      <c r="IKN68" s="756">
        <f t="shared" si="360"/>
        <v>0</v>
      </c>
      <c r="IKO68" s="756">
        <f t="shared" si="360"/>
        <v>0</v>
      </c>
      <c r="IKP68" s="756">
        <f t="shared" si="360"/>
        <v>0</v>
      </c>
      <c r="IKQ68" s="756">
        <f t="shared" si="360"/>
        <v>0</v>
      </c>
      <c r="IKR68" s="756">
        <f t="shared" si="360"/>
        <v>0</v>
      </c>
      <c r="IKS68" s="756">
        <f t="shared" si="360"/>
        <v>0</v>
      </c>
      <c r="IKT68" s="756">
        <f t="shared" si="360"/>
        <v>0</v>
      </c>
      <c r="IKU68" s="756">
        <f t="shared" si="360"/>
        <v>0</v>
      </c>
      <c r="IKV68" s="756">
        <f t="shared" si="360"/>
        <v>0</v>
      </c>
      <c r="IKW68" s="756">
        <f t="shared" si="360"/>
        <v>0</v>
      </c>
      <c r="IKX68" s="756">
        <f t="shared" si="360"/>
        <v>0</v>
      </c>
      <c r="IKY68" s="756">
        <f t="shared" si="360"/>
        <v>0</v>
      </c>
      <c r="IKZ68" s="756">
        <f t="shared" si="360"/>
        <v>0</v>
      </c>
      <c r="ILA68" s="756">
        <f t="shared" si="360"/>
        <v>0</v>
      </c>
      <c r="ILB68" s="756">
        <f t="shared" si="360"/>
        <v>0</v>
      </c>
      <c r="ILC68" s="756">
        <f t="shared" si="360"/>
        <v>0</v>
      </c>
      <c r="ILD68" s="756">
        <f t="shared" si="360"/>
        <v>0</v>
      </c>
      <c r="ILE68" s="756">
        <f t="shared" si="360"/>
        <v>0</v>
      </c>
      <c r="ILF68" s="756">
        <f t="shared" si="360"/>
        <v>0</v>
      </c>
      <c r="ILG68" s="756">
        <f t="shared" si="360"/>
        <v>0</v>
      </c>
      <c r="ILH68" s="756">
        <f t="shared" si="360"/>
        <v>0</v>
      </c>
      <c r="ILI68" s="756">
        <f t="shared" si="360"/>
        <v>0</v>
      </c>
      <c r="ILJ68" s="756">
        <f t="shared" si="360"/>
        <v>0</v>
      </c>
      <c r="ILK68" s="756">
        <f t="shared" si="360"/>
        <v>0</v>
      </c>
      <c r="ILL68" s="756">
        <f t="shared" si="360"/>
        <v>0</v>
      </c>
      <c r="ILM68" s="756">
        <f t="shared" si="360"/>
        <v>0</v>
      </c>
      <c r="ILN68" s="756">
        <f t="shared" si="360"/>
        <v>0</v>
      </c>
      <c r="ILO68" s="756">
        <f t="shared" si="360"/>
        <v>0</v>
      </c>
      <c r="ILP68" s="756">
        <f t="shared" si="360"/>
        <v>0</v>
      </c>
      <c r="ILQ68" s="756">
        <f t="shared" si="360"/>
        <v>0</v>
      </c>
      <c r="ILR68" s="756">
        <f t="shared" si="360"/>
        <v>0</v>
      </c>
      <c r="ILS68" s="756">
        <f t="shared" si="360"/>
        <v>0</v>
      </c>
      <c r="ILT68" s="756">
        <f t="shared" si="360"/>
        <v>0</v>
      </c>
      <c r="ILU68" s="756">
        <f t="shared" si="360"/>
        <v>0</v>
      </c>
      <c r="ILV68" s="756">
        <f t="shared" si="360"/>
        <v>0</v>
      </c>
      <c r="ILW68" s="756">
        <f t="shared" si="360"/>
        <v>0</v>
      </c>
      <c r="ILX68" s="756">
        <f t="shared" si="360"/>
        <v>0</v>
      </c>
      <c r="ILY68" s="756">
        <f t="shared" si="360"/>
        <v>0</v>
      </c>
      <c r="ILZ68" s="756">
        <f t="shared" si="360"/>
        <v>0</v>
      </c>
      <c r="IMA68" s="756">
        <f t="shared" si="360"/>
        <v>0</v>
      </c>
      <c r="IMB68" s="756">
        <f t="shared" si="360"/>
        <v>0</v>
      </c>
      <c r="IMC68" s="756">
        <f t="shared" si="360"/>
        <v>0</v>
      </c>
      <c r="IMD68" s="756">
        <f t="shared" si="360"/>
        <v>0</v>
      </c>
      <c r="IME68" s="756">
        <f t="shared" si="360"/>
        <v>0</v>
      </c>
      <c r="IMF68" s="756">
        <f t="shared" si="360"/>
        <v>0</v>
      </c>
      <c r="IMG68" s="756">
        <f t="shared" si="360"/>
        <v>0</v>
      </c>
      <c r="IMH68" s="756">
        <f t="shared" si="360"/>
        <v>0</v>
      </c>
      <c r="IMI68" s="756">
        <f t="shared" si="360"/>
        <v>0</v>
      </c>
      <c r="IMJ68" s="756">
        <f t="shared" si="360"/>
        <v>0</v>
      </c>
      <c r="IMK68" s="756">
        <f t="shared" si="360"/>
        <v>0</v>
      </c>
      <c r="IML68" s="756">
        <f t="shared" si="360"/>
        <v>0</v>
      </c>
      <c r="IMM68" s="756">
        <f t="shared" ref="IMM68:IOX68" si="361">(IMM59-IMM61)*$C$67</f>
        <v>0</v>
      </c>
      <c r="IMN68" s="756">
        <f t="shared" si="361"/>
        <v>0</v>
      </c>
      <c r="IMO68" s="756">
        <f t="shared" si="361"/>
        <v>0</v>
      </c>
      <c r="IMP68" s="756">
        <f t="shared" si="361"/>
        <v>0</v>
      </c>
      <c r="IMQ68" s="756">
        <f t="shared" si="361"/>
        <v>0</v>
      </c>
      <c r="IMR68" s="756">
        <f t="shared" si="361"/>
        <v>0</v>
      </c>
      <c r="IMS68" s="756">
        <f t="shared" si="361"/>
        <v>0</v>
      </c>
      <c r="IMT68" s="756">
        <f t="shared" si="361"/>
        <v>0</v>
      </c>
      <c r="IMU68" s="756">
        <f t="shared" si="361"/>
        <v>0</v>
      </c>
      <c r="IMV68" s="756">
        <f t="shared" si="361"/>
        <v>0</v>
      </c>
      <c r="IMW68" s="756">
        <f t="shared" si="361"/>
        <v>0</v>
      </c>
      <c r="IMX68" s="756">
        <f t="shared" si="361"/>
        <v>0</v>
      </c>
      <c r="IMY68" s="756">
        <f t="shared" si="361"/>
        <v>0</v>
      </c>
      <c r="IMZ68" s="756">
        <f t="shared" si="361"/>
        <v>0</v>
      </c>
      <c r="INA68" s="756">
        <f t="shared" si="361"/>
        <v>0</v>
      </c>
      <c r="INB68" s="756">
        <f t="shared" si="361"/>
        <v>0</v>
      </c>
      <c r="INC68" s="756">
        <f t="shared" si="361"/>
        <v>0</v>
      </c>
      <c r="IND68" s="756">
        <f t="shared" si="361"/>
        <v>0</v>
      </c>
      <c r="INE68" s="756">
        <f t="shared" si="361"/>
        <v>0</v>
      </c>
      <c r="INF68" s="756">
        <f t="shared" si="361"/>
        <v>0</v>
      </c>
      <c r="ING68" s="756">
        <f t="shared" si="361"/>
        <v>0</v>
      </c>
      <c r="INH68" s="756">
        <f t="shared" si="361"/>
        <v>0</v>
      </c>
      <c r="INI68" s="756">
        <f t="shared" si="361"/>
        <v>0</v>
      </c>
      <c r="INJ68" s="756">
        <f t="shared" si="361"/>
        <v>0</v>
      </c>
      <c r="INK68" s="756">
        <f t="shared" si="361"/>
        <v>0</v>
      </c>
      <c r="INL68" s="756">
        <f t="shared" si="361"/>
        <v>0</v>
      </c>
      <c r="INM68" s="756">
        <f t="shared" si="361"/>
        <v>0</v>
      </c>
      <c r="INN68" s="756">
        <f t="shared" si="361"/>
        <v>0</v>
      </c>
      <c r="INO68" s="756">
        <f t="shared" si="361"/>
        <v>0</v>
      </c>
      <c r="INP68" s="756">
        <f t="shared" si="361"/>
        <v>0</v>
      </c>
      <c r="INQ68" s="756">
        <f t="shared" si="361"/>
        <v>0</v>
      </c>
      <c r="INR68" s="756">
        <f t="shared" si="361"/>
        <v>0</v>
      </c>
      <c r="INS68" s="756">
        <f t="shared" si="361"/>
        <v>0</v>
      </c>
      <c r="INT68" s="756">
        <f t="shared" si="361"/>
        <v>0</v>
      </c>
      <c r="INU68" s="756">
        <f t="shared" si="361"/>
        <v>0</v>
      </c>
      <c r="INV68" s="756">
        <f t="shared" si="361"/>
        <v>0</v>
      </c>
      <c r="INW68" s="756">
        <f t="shared" si="361"/>
        <v>0</v>
      </c>
      <c r="INX68" s="756">
        <f t="shared" si="361"/>
        <v>0</v>
      </c>
      <c r="INY68" s="756">
        <f t="shared" si="361"/>
        <v>0</v>
      </c>
      <c r="INZ68" s="756">
        <f t="shared" si="361"/>
        <v>0</v>
      </c>
      <c r="IOA68" s="756">
        <f t="shared" si="361"/>
        <v>0</v>
      </c>
      <c r="IOB68" s="756">
        <f t="shared" si="361"/>
        <v>0</v>
      </c>
      <c r="IOC68" s="756">
        <f t="shared" si="361"/>
        <v>0</v>
      </c>
      <c r="IOD68" s="756">
        <f t="shared" si="361"/>
        <v>0</v>
      </c>
      <c r="IOE68" s="756">
        <f t="shared" si="361"/>
        <v>0</v>
      </c>
      <c r="IOF68" s="756">
        <f t="shared" si="361"/>
        <v>0</v>
      </c>
      <c r="IOG68" s="756">
        <f t="shared" si="361"/>
        <v>0</v>
      </c>
      <c r="IOH68" s="756">
        <f t="shared" si="361"/>
        <v>0</v>
      </c>
      <c r="IOI68" s="756">
        <f t="shared" si="361"/>
        <v>0</v>
      </c>
      <c r="IOJ68" s="756">
        <f t="shared" si="361"/>
        <v>0</v>
      </c>
      <c r="IOK68" s="756">
        <f t="shared" si="361"/>
        <v>0</v>
      </c>
      <c r="IOL68" s="756">
        <f t="shared" si="361"/>
        <v>0</v>
      </c>
      <c r="IOM68" s="756">
        <f t="shared" si="361"/>
        <v>0</v>
      </c>
      <c r="ION68" s="756">
        <f t="shared" si="361"/>
        <v>0</v>
      </c>
      <c r="IOO68" s="756">
        <f t="shared" si="361"/>
        <v>0</v>
      </c>
      <c r="IOP68" s="756">
        <f t="shared" si="361"/>
        <v>0</v>
      </c>
      <c r="IOQ68" s="756">
        <f t="shared" si="361"/>
        <v>0</v>
      </c>
      <c r="IOR68" s="756">
        <f t="shared" si="361"/>
        <v>0</v>
      </c>
      <c r="IOS68" s="756">
        <f t="shared" si="361"/>
        <v>0</v>
      </c>
      <c r="IOT68" s="756">
        <f t="shared" si="361"/>
        <v>0</v>
      </c>
      <c r="IOU68" s="756">
        <f t="shared" si="361"/>
        <v>0</v>
      </c>
      <c r="IOV68" s="756">
        <f t="shared" si="361"/>
        <v>0</v>
      </c>
      <c r="IOW68" s="756">
        <f t="shared" si="361"/>
        <v>0</v>
      </c>
      <c r="IOX68" s="756">
        <f t="shared" si="361"/>
        <v>0</v>
      </c>
      <c r="IOY68" s="756">
        <f t="shared" ref="IOY68:IRJ68" si="362">(IOY59-IOY61)*$C$67</f>
        <v>0</v>
      </c>
      <c r="IOZ68" s="756">
        <f t="shared" si="362"/>
        <v>0</v>
      </c>
      <c r="IPA68" s="756">
        <f t="shared" si="362"/>
        <v>0</v>
      </c>
      <c r="IPB68" s="756">
        <f t="shared" si="362"/>
        <v>0</v>
      </c>
      <c r="IPC68" s="756">
        <f t="shared" si="362"/>
        <v>0</v>
      </c>
      <c r="IPD68" s="756">
        <f t="shared" si="362"/>
        <v>0</v>
      </c>
      <c r="IPE68" s="756">
        <f t="shared" si="362"/>
        <v>0</v>
      </c>
      <c r="IPF68" s="756">
        <f t="shared" si="362"/>
        <v>0</v>
      </c>
      <c r="IPG68" s="756">
        <f t="shared" si="362"/>
        <v>0</v>
      </c>
      <c r="IPH68" s="756">
        <f t="shared" si="362"/>
        <v>0</v>
      </c>
      <c r="IPI68" s="756">
        <f t="shared" si="362"/>
        <v>0</v>
      </c>
      <c r="IPJ68" s="756">
        <f t="shared" si="362"/>
        <v>0</v>
      </c>
      <c r="IPK68" s="756">
        <f t="shared" si="362"/>
        <v>0</v>
      </c>
      <c r="IPL68" s="756">
        <f t="shared" si="362"/>
        <v>0</v>
      </c>
      <c r="IPM68" s="756">
        <f t="shared" si="362"/>
        <v>0</v>
      </c>
      <c r="IPN68" s="756">
        <f t="shared" si="362"/>
        <v>0</v>
      </c>
      <c r="IPO68" s="756">
        <f t="shared" si="362"/>
        <v>0</v>
      </c>
      <c r="IPP68" s="756">
        <f t="shared" si="362"/>
        <v>0</v>
      </c>
      <c r="IPQ68" s="756">
        <f t="shared" si="362"/>
        <v>0</v>
      </c>
      <c r="IPR68" s="756">
        <f t="shared" si="362"/>
        <v>0</v>
      </c>
      <c r="IPS68" s="756">
        <f t="shared" si="362"/>
        <v>0</v>
      </c>
      <c r="IPT68" s="756">
        <f t="shared" si="362"/>
        <v>0</v>
      </c>
      <c r="IPU68" s="756">
        <f t="shared" si="362"/>
        <v>0</v>
      </c>
      <c r="IPV68" s="756">
        <f t="shared" si="362"/>
        <v>0</v>
      </c>
      <c r="IPW68" s="756">
        <f t="shared" si="362"/>
        <v>0</v>
      </c>
      <c r="IPX68" s="756">
        <f t="shared" si="362"/>
        <v>0</v>
      </c>
      <c r="IPY68" s="756">
        <f t="shared" si="362"/>
        <v>0</v>
      </c>
      <c r="IPZ68" s="756">
        <f t="shared" si="362"/>
        <v>0</v>
      </c>
      <c r="IQA68" s="756">
        <f t="shared" si="362"/>
        <v>0</v>
      </c>
      <c r="IQB68" s="756">
        <f t="shared" si="362"/>
        <v>0</v>
      </c>
      <c r="IQC68" s="756">
        <f t="shared" si="362"/>
        <v>0</v>
      </c>
      <c r="IQD68" s="756">
        <f t="shared" si="362"/>
        <v>0</v>
      </c>
      <c r="IQE68" s="756">
        <f t="shared" si="362"/>
        <v>0</v>
      </c>
      <c r="IQF68" s="756">
        <f t="shared" si="362"/>
        <v>0</v>
      </c>
      <c r="IQG68" s="756">
        <f t="shared" si="362"/>
        <v>0</v>
      </c>
      <c r="IQH68" s="756">
        <f t="shared" si="362"/>
        <v>0</v>
      </c>
      <c r="IQI68" s="756">
        <f t="shared" si="362"/>
        <v>0</v>
      </c>
      <c r="IQJ68" s="756">
        <f t="shared" si="362"/>
        <v>0</v>
      </c>
      <c r="IQK68" s="756">
        <f t="shared" si="362"/>
        <v>0</v>
      </c>
      <c r="IQL68" s="756">
        <f t="shared" si="362"/>
        <v>0</v>
      </c>
      <c r="IQM68" s="756">
        <f t="shared" si="362"/>
        <v>0</v>
      </c>
      <c r="IQN68" s="756">
        <f t="shared" si="362"/>
        <v>0</v>
      </c>
      <c r="IQO68" s="756">
        <f t="shared" si="362"/>
        <v>0</v>
      </c>
      <c r="IQP68" s="756">
        <f t="shared" si="362"/>
        <v>0</v>
      </c>
      <c r="IQQ68" s="756">
        <f t="shared" si="362"/>
        <v>0</v>
      </c>
      <c r="IQR68" s="756">
        <f t="shared" si="362"/>
        <v>0</v>
      </c>
      <c r="IQS68" s="756">
        <f t="shared" si="362"/>
        <v>0</v>
      </c>
      <c r="IQT68" s="756">
        <f t="shared" si="362"/>
        <v>0</v>
      </c>
      <c r="IQU68" s="756">
        <f t="shared" si="362"/>
        <v>0</v>
      </c>
      <c r="IQV68" s="756">
        <f t="shared" si="362"/>
        <v>0</v>
      </c>
      <c r="IQW68" s="756">
        <f t="shared" si="362"/>
        <v>0</v>
      </c>
      <c r="IQX68" s="756">
        <f t="shared" si="362"/>
        <v>0</v>
      </c>
      <c r="IQY68" s="756">
        <f t="shared" si="362"/>
        <v>0</v>
      </c>
      <c r="IQZ68" s="756">
        <f t="shared" si="362"/>
        <v>0</v>
      </c>
      <c r="IRA68" s="756">
        <f t="shared" si="362"/>
        <v>0</v>
      </c>
      <c r="IRB68" s="756">
        <f t="shared" si="362"/>
        <v>0</v>
      </c>
      <c r="IRC68" s="756">
        <f t="shared" si="362"/>
        <v>0</v>
      </c>
      <c r="IRD68" s="756">
        <f t="shared" si="362"/>
        <v>0</v>
      </c>
      <c r="IRE68" s="756">
        <f t="shared" si="362"/>
        <v>0</v>
      </c>
      <c r="IRF68" s="756">
        <f t="shared" si="362"/>
        <v>0</v>
      </c>
      <c r="IRG68" s="756">
        <f t="shared" si="362"/>
        <v>0</v>
      </c>
      <c r="IRH68" s="756">
        <f t="shared" si="362"/>
        <v>0</v>
      </c>
      <c r="IRI68" s="756">
        <f t="shared" si="362"/>
        <v>0</v>
      </c>
      <c r="IRJ68" s="756">
        <f t="shared" si="362"/>
        <v>0</v>
      </c>
      <c r="IRK68" s="756">
        <f t="shared" ref="IRK68:ITV68" si="363">(IRK59-IRK61)*$C$67</f>
        <v>0</v>
      </c>
      <c r="IRL68" s="756">
        <f t="shared" si="363"/>
        <v>0</v>
      </c>
      <c r="IRM68" s="756">
        <f t="shared" si="363"/>
        <v>0</v>
      </c>
      <c r="IRN68" s="756">
        <f t="shared" si="363"/>
        <v>0</v>
      </c>
      <c r="IRO68" s="756">
        <f t="shared" si="363"/>
        <v>0</v>
      </c>
      <c r="IRP68" s="756">
        <f t="shared" si="363"/>
        <v>0</v>
      </c>
      <c r="IRQ68" s="756">
        <f t="shared" si="363"/>
        <v>0</v>
      </c>
      <c r="IRR68" s="756">
        <f t="shared" si="363"/>
        <v>0</v>
      </c>
      <c r="IRS68" s="756">
        <f t="shared" si="363"/>
        <v>0</v>
      </c>
      <c r="IRT68" s="756">
        <f t="shared" si="363"/>
        <v>0</v>
      </c>
      <c r="IRU68" s="756">
        <f t="shared" si="363"/>
        <v>0</v>
      </c>
      <c r="IRV68" s="756">
        <f t="shared" si="363"/>
        <v>0</v>
      </c>
      <c r="IRW68" s="756">
        <f t="shared" si="363"/>
        <v>0</v>
      </c>
      <c r="IRX68" s="756">
        <f t="shared" si="363"/>
        <v>0</v>
      </c>
      <c r="IRY68" s="756">
        <f t="shared" si="363"/>
        <v>0</v>
      </c>
      <c r="IRZ68" s="756">
        <f t="shared" si="363"/>
        <v>0</v>
      </c>
      <c r="ISA68" s="756">
        <f t="shared" si="363"/>
        <v>0</v>
      </c>
      <c r="ISB68" s="756">
        <f t="shared" si="363"/>
        <v>0</v>
      </c>
      <c r="ISC68" s="756">
        <f t="shared" si="363"/>
        <v>0</v>
      </c>
      <c r="ISD68" s="756">
        <f t="shared" si="363"/>
        <v>0</v>
      </c>
      <c r="ISE68" s="756">
        <f t="shared" si="363"/>
        <v>0</v>
      </c>
      <c r="ISF68" s="756">
        <f t="shared" si="363"/>
        <v>0</v>
      </c>
      <c r="ISG68" s="756">
        <f t="shared" si="363"/>
        <v>0</v>
      </c>
      <c r="ISH68" s="756">
        <f t="shared" si="363"/>
        <v>0</v>
      </c>
      <c r="ISI68" s="756">
        <f t="shared" si="363"/>
        <v>0</v>
      </c>
      <c r="ISJ68" s="756">
        <f t="shared" si="363"/>
        <v>0</v>
      </c>
      <c r="ISK68" s="756">
        <f t="shared" si="363"/>
        <v>0</v>
      </c>
      <c r="ISL68" s="756">
        <f t="shared" si="363"/>
        <v>0</v>
      </c>
      <c r="ISM68" s="756">
        <f t="shared" si="363"/>
        <v>0</v>
      </c>
      <c r="ISN68" s="756">
        <f t="shared" si="363"/>
        <v>0</v>
      </c>
      <c r="ISO68" s="756">
        <f t="shared" si="363"/>
        <v>0</v>
      </c>
      <c r="ISP68" s="756">
        <f t="shared" si="363"/>
        <v>0</v>
      </c>
      <c r="ISQ68" s="756">
        <f t="shared" si="363"/>
        <v>0</v>
      </c>
      <c r="ISR68" s="756">
        <f t="shared" si="363"/>
        <v>0</v>
      </c>
      <c r="ISS68" s="756">
        <f t="shared" si="363"/>
        <v>0</v>
      </c>
      <c r="IST68" s="756">
        <f t="shared" si="363"/>
        <v>0</v>
      </c>
      <c r="ISU68" s="756">
        <f t="shared" si="363"/>
        <v>0</v>
      </c>
      <c r="ISV68" s="756">
        <f t="shared" si="363"/>
        <v>0</v>
      </c>
      <c r="ISW68" s="756">
        <f t="shared" si="363"/>
        <v>0</v>
      </c>
      <c r="ISX68" s="756">
        <f t="shared" si="363"/>
        <v>0</v>
      </c>
      <c r="ISY68" s="756">
        <f t="shared" si="363"/>
        <v>0</v>
      </c>
      <c r="ISZ68" s="756">
        <f t="shared" si="363"/>
        <v>0</v>
      </c>
      <c r="ITA68" s="756">
        <f t="shared" si="363"/>
        <v>0</v>
      </c>
      <c r="ITB68" s="756">
        <f t="shared" si="363"/>
        <v>0</v>
      </c>
      <c r="ITC68" s="756">
        <f t="shared" si="363"/>
        <v>0</v>
      </c>
      <c r="ITD68" s="756">
        <f t="shared" si="363"/>
        <v>0</v>
      </c>
      <c r="ITE68" s="756">
        <f t="shared" si="363"/>
        <v>0</v>
      </c>
      <c r="ITF68" s="756">
        <f t="shared" si="363"/>
        <v>0</v>
      </c>
      <c r="ITG68" s="756">
        <f t="shared" si="363"/>
        <v>0</v>
      </c>
      <c r="ITH68" s="756">
        <f t="shared" si="363"/>
        <v>0</v>
      </c>
      <c r="ITI68" s="756">
        <f t="shared" si="363"/>
        <v>0</v>
      </c>
      <c r="ITJ68" s="756">
        <f t="shared" si="363"/>
        <v>0</v>
      </c>
      <c r="ITK68" s="756">
        <f t="shared" si="363"/>
        <v>0</v>
      </c>
      <c r="ITL68" s="756">
        <f t="shared" si="363"/>
        <v>0</v>
      </c>
      <c r="ITM68" s="756">
        <f t="shared" si="363"/>
        <v>0</v>
      </c>
      <c r="ITN68" s="756">
        <f t="shared" si="363"/>
        <v>0</v>
      </c>
      <c r="ITO68" s="756">
        <f t="shared" si="363"/>
        <v>0</v>
      </c>
      <c r="ITP68" s="756">
        <f t="shared" si="363"/>
        <v>0</v>
      </c>
      <c r="ITQ68" s="756">
        <f t="shared" si="363"/>
        <v>0</v>
      </c>
      <c r="ITR68" s="756">
        <f t="shared" si="363"/>
        <v>0</v>
      </c>
      <c r="ITS68" s="756">
        <f t="shared" si="363"/>
        <v>0</v>
      </c>
      <c r="ITT68" s="756">
        <f t="shared" si="363"/>
        <v>0</v>
      </c>
      <c r="ITU68" s="756">
        <f t="shared" si="363"/>
        <v>0</v>
      </c>
      <c r="ITV68" s="756">
        <f t="shared" si="363"/>
        <v>0</v>
      </c>
      <c r="ITW68" s="756">
        <f t="shared" ref="ITW68:IWH68" si="364">(ITW59-ITW61)*$C$67</f>
        <v>0</v>
      </c>
      <c r="ITX68" s="756">
        <f t="shared" si="364"/>
        <v>0</v>
      </c>
      <c r="ITY68" s="756">
        <f t="shared" si="364"/>
        <v>0</v>
      </c>
      <c r="ITZ68" s="756">
        <f t="shared" si="364"/>
        <v>0</v>
      </c>
      <c r="IUA68" s="756">
        <f t="shared" si="364"/>
        <v>0</v>
      </c>
      <c r="IUB68" s="756">
        <f t="shared" si="364"/>
        <v>0</v>
      </c>
      <c r="IUC68" s="756">
        <f t="shared" si="364"/>
        <v>0</v>
      </c>
      <c r="IUD68" s="756">
        <f t="shared" si="364"/>
        <v>0</v>
      </c>
      <c r="IUE68" s="756">
        <f t="shared" si="364"/>
        <v>0</v>
      </c>
      <c r="IUF68" s="756">
        <f t="shared" si="364"/>
        <v>0</v>
      </c>
      <c r="IUG68" s="756">
        <f t="shared" si="364"/>
        <v>0</v>
      </c>
      <c r="IUH68" s="756">
        <f t="shared" si="364"/>
        <v>0</v>
      </c>
      <c r="IUI68" s="756">
        <f t="shared" si="364"/>
        <v>0</v>
      </c>
      <c r="IUJ68" s="756">
        <f t="shared" si="364"/>
        <v>0</v>
      </c>
      <c r="IUK68" s="756">
        <f t="shared" si="364"/>
        <v>0</v>
      </c>
      <c r="IUL68" s="756">
        <f t="shared" si="364"/>
        <v>0</v>
      </c>
      <c r="IUM68" s="756">
        <f t="shared" si="364"/>
        <v>0</v>
      </c>
      <c r="IUN68" s="756">
        <f t="shared" si="364"/>
        <v>0</v>
      </c>
      <c r="IUO68" s="756">
        <f t="shared" si="364"/>
        <v>0</v>
      </c>
      <c r="IUP68" s="756">
        <f t="shared" si="364"/>
        <v>0</v>
      </c>
      <c r="IUQ68" s="756">
        <f t="shared" si="364"/>
        <v>0</v>
      </c>
      <c r="IUR68" s="756">
        <f t="shared" si="364"/>
        <v>0</v>
      </c>
      <c r="IUS68" s="756">
        <f t="shared" si="364"/>
        <v>0</v>
      </c>
      <c r="IUT68" s="756">
        <f t="shared" si="364"/>
        <v>0</v>
      </c>
      <c r="IUU68" s="756">
        <f t="shared" si="364"/>
        <v>0</v>
      </c>
      <c r="IUV68" s="756">
        <f t="shared" si="364"/>
        <v>0</v>
      </c>
      <c r="IUW68" s="756">
        <f t="shared" si="364"/>
        <v>0</v>
      </c>
      <c r="IUX68" s="756">
        <f t="shared" si="364"/>
        <v>0</v>
      </c>
      <c r="IUY68" s="756">
        <f t="shared" si="364"/>
        <v>0</v>
      </c>
      <c r="IUZ68" s="756">
        <f t="shared" si="364"/>
        <v>0</v>
      </c>
      <c r="IVA68" s="756">
        <f t="shared" si="364"/>
        <v>0</v>
      </c>
      <c r="IVB68" s="756">
        <f t="shared" si="364"/>
        <v>0</v>
      </c>
      <c r="IVC68" s="756">
        <f t="shared" si="364"/>
        <v>0</v>
      </c>
      <c r="IVD68" s="756">
        <f t="shared" si="364"/>
        <v>0</v>
      </c>
      <c r="IVE68" s="756">
        <f t="shared" si="364"/>
        <v>0</v>
      </c>
      <c r="IVF68" s="756">
        <f t="shared" si="364"/>
        <v>0</v>
      </c>
      <c r="IVG68" s="756">
        <f t="shared" si="364"/>
        <v>0</v>
      </c>
      <c r="IVH68" s="756">
        <f t="shared" si="364"/>
        <v>0</v>
      </c>
      <c r="IVI68" s="756">
        <f t="shared" si="364"/>
        <v>0</v>
      </c>
      <c r="IVJ68" s="756">
        <f t="shared" si="364"/>
        <v>0</v>
      </c>
      <c r="IVK68" s="756">
        <f t="shared" si="364"/>
        <v>0</v>
      </c>
      <c r="IVL68" s="756">
        <f t="shared" si="364"/>
        <v>0</v>
      </c>
      <c r="IVM68" s="756">
        <f t="shared" si="364"/>
        <v>0</v>
      </c>
      <c r="IVN68" s="756">
        <f t="shared" si="364"/>
        <v>0</v>
      </c>
      <c r="IVO68" s="756">
        <f t="shared" si="364"/>
        <v>0</v>
      </c>
      <c r="IVP68" s="756">
        <f t="shared" si="364"/>
        <v>0</v>
      </c>
      <c r="IVQ68" s="756">
        <f t="shared" si="364"/>
        <v>0</v>
      </c>
      <c r="IVR68" s="756">
        <f t="shared" si="364"/>
        <v>0</v>
      </c>
      <c r="IVS68" s="756">
        <f t="shared" si="364"/>
        <v>0</v>
      </c>
      <c r="IVT68" s="756">
        <f t="shared" si="364"/>
        <v>0</v>
      </c>
      <c r="IVU68" s="756">
        <f t="shared" si="364"/>
        <v>0</v>
      </c>
      <c r="IVV68" s="756">
        <f t="shared" si="364"/>
        <v>0</v>
      </c>
      <c r="IVW68" s="756">
        <f t="shared" si="364"/>
        <v>0</v>
      </c>
      <c r="IVX68" s="756">
        <f t="shared" si="364"/>
        <v>0</v>
      </c>
      <c r="IVY68" s="756">
        <f t="shared" si="364"/>
        <v>0</v>
      </c>
      <c r="IVZ68" s="756">
        <f t="shared" si="364"/>
        <v>0</v>
      </c>
      <c r="IWA68" s="756">
        <f t="shared" si="364"/>
        <v>0</v>
      </c>
      <c r="IWB68" s="756">
        <f t="shared" si="364"/>
        <v>0</v>
      </c>
      <c r="IWC68" s="756">
        <f t="shared" si="364"/>
        <v>0</v>
      </c>
      <c r="IWD68" s="756">
        <f t="shared" si="364"/>
        <v>0</v>
      </c>
      <c r="IWE68" s="756">
        <f t="shared" si="364"/>
        <v>0</v>
      </c>
      <c r="IWF68" s="756">
        <f t="shared" si="364"/>
        <v>0</v>
      </c>
      <c r="IWG68" s="756">
        <f t="shared" si="364"/>
        <v>0</v>
      </c>
      <c r="IWH68" s="756">
        <f t="shared" si="364"/>
        <v>0</v>
      </c>
      <c r="IWI68" s="756">
        <f t="shared" ref="IWI68:IYT68" si="365">(IWI59-IWI61)*$C$67</f>
        <v>0</v>
      </c>
      <c r="IWJ68" s="756">
        <f t="shared" si="365"/>
        <v>0</v>
      </c>
      <c r="IWK68" s="756">
        <f t="shared" si="365"/>
        <v>0</v>
      </c>
      <c r="IWL68" s="756">
        <f t="shared" si="365"/>
        <v>0</v>
      </c>
      <c r="IWM68" s="756">
        <f t="shared" si="365"/>
        <v>0</v>
      </c>
      <c r="IWN68" s="756">
        <f t="shared" si="365"/>
        <v>0</v>
      </c>
      <c r="IWO68" s="756">
        <f t="shared" si="365"/>
        <v>0</v>
      </c>
      <c r="IWP68" s="756">
        <f t="shared" si="365"/>
        <v>0</v>
      </c>
      <c r="IWQ68" s="756">
        <f t="shared" si="365"/>
        <v>0</v>
      </c>
      <c r="IWR68" s="756">
        <f t="shared" si="365"/>
        <v>0</v>
      </c>
      <c r="IWS68" s="756">
        <f t="shared" si="365"/>
        <v>0</v>
      </c>
      <c r="IWT68" s="756">
        <f t="shared" si="365"/>
        <v>0</v>
      </c>
      <c r="IWU68" s="756">
        <f t="shared" si="365"/>
        <v>0</v>
      </c>
      <c r="IWV68" s="756">
        <f t="shared" si="365"/>
        <v>0</v>
      </c>
      <c r="IWW68" s="756">
        <f t="shared" si="365"/>
        <v>0</v>
      </c>
      <c r="IWX68" s="756">
        <f t="shared" si="365"/>
        <v>0</v>
      </c>
      <c r="IWY68" s="756">
        <f t="shared" si="365"/>
        <v>0</v>
      </c>
      <c r="IWZ68" s="756">
        <f t="shared" si="365"/>
        <v>0</v>
      </c>
      <c r="IXA68" s="756">
        <f t="shared" si="365"/>
        <v>0</v>
      </c>
      <c r="IXB68" s="756">
        <f t="shared" si="365"/>
        <v>0</v>
      </c>
      <c r="IXC68" s="756">
        <f t="shared" si="365"/>
        <v>0</v>
      </c>
      <c r="IXD68" s="756">
        <f t="shared" si="365"/>
        <v>0</v>
      </c>
      <c r="IXE68" s="756">
        <f t="shared" si="365"/>
        <v>0</v>
      </c>
      <c r="IXF68" s="756">
        <f t="shared" si="365"/>
        <v>0</v>
      </c>
      <c r="IXG68" s="756">
        <f t="shared" si="365"/>
        <v>0</v>
      </c>
      <c r="IXH68" s="756">
        <f t="shared" si="365"/>
        <v>0</v>
      </c>
      <c r="IXI68" s="756">
        <f t="shared" si="365"/>
        <v>0</v>
      </c>
      <c r="IXJ68" s="756">
        <f t="shared" si="365"/>
        <v>0</v>
      </c>
      <c r="IXK68" s="756">
        <f t="shared" si="365"/>
        <v>0</v>
      </c>
      <c r="IXL68" s="756">
        <f t="shared" si="365"/>
        <v>0</v>
      </c>
      <c r="IXM68" s="756">
        <f t="shared" si="365"/>
        <v>0</v>
      </c>
      <c r="IXN68" s="756">
        <f t="shared" si="365"/>
        <v>0</v>
      </c>
      <c r="IXO68" s="756">
        <f t="shared" si="365"/>
        <v>0</v>
      </c>
      <c r="IXP68" s="756">
        <f t="shared" si="365"/>
        <v>0</v>
      </c>
      <c r="IXQ68" s="756">
        <f t="shared" si="365"/>
        <v>0</v>
      </c>
      <c r="IXR68" s="756">
        <f t="shared" si="365"/>
        <v>0</v>
      </c>
      <c r="IXS68" s="756">
        <f t="shared" si="365"/>
        <v>0</v>
      </c>
      <c r="IXT68" s="756">
        <f t="shared" si="365"/>
        <v>0</v>
      </c>
      <c r="IXU68" s="756">
        <f t="shared" si="365"/>
        <v>0</v>
      </c>
      <c r="IXV68" s="756">
        <f t="shared" si="365"/>
        <v>0</v>
      </c>
      <c r="IXW68" s="756">
        <f t="shared" si="365"/>
        <v>0</v>
      </c>
      <c r="IXX68" s="756">
        <f t="shared" si="365"/>
        <v>0</v>
      </c>
      <c r="IXY68" s="756">
        <f t="shared" si="365"/>
        <v>0</v>
      </c>
      <c r="IXZ68" s="756">
        <f t="shared" si="365"/>
        <v>0</v>
      </c>
      <c r="IYA68" s="756">
        <f t="shared" si="365"/>
        <v>0</v>
      </c>
      <c r="IYB68" s="756">
        <f t="shared" si="365"/>
        <v>0</v>
      </c>
      <c r="IYC68" s="756">
        <f t="shared" si="365"/>
        <v>0</v>
      </c>
      <c r="IYD68" s="756">
        <f t="shared" si="365"/>
        <v>0</v>
      </c>
      <c r="IYE68" s="756">
        <f t="shared" si="365"/>
        <v>0</v>
      </c>
      <c r="IYF68" s="756">
        <f t="shared" si="365"/>
        <v>0</v>
      </c>
      <c r="IYG68" s="756">
        <f t="shared" si="365"/>
        <v>0</v>
      </c>
      <c r="IYH68" s="756">
        <f t="shared" si="365"/>
        <v>0</v>
      </c>
      <c r="IYI68" s="756">
        <f t="shared" si="365"/>
        <v>0</v>
      </c>
      <c r="IYJ68" s="756">
        <f t="shared" si="365"/>
        <v>0</v>
      </c>
      <c r="IYK68" s="756">
        <f t="shared" si="365"/>
        <v>0</v>
      </c>
      <c r="IYL68" s="756">
        <f t="shared" si="365"/>
        <v>0</v>
      </c>
      <c r="IYM68" s="756">
        <f t="shared" si="365"/>
        <v>0</v>
      </c>
      <c r="IYN68" s="756">
        <f t="shared" si="365"/>
        <v>0</v>
      </c>
      <c r="IYO68" s="756">
        <f t="shared" si="365"/>
        <v>0</v>
      </c>
      <c r="IYP68" s="756">
        <f t="shared" si="365"/>
        <v>0</v>
      </c>
      <c r="IYQ68" s="756">
        <f t="shared" si="365"/>
        <v>0</v>
      </c>
      <c r="IYR68" s="756">
        <f t="shared" si="365"/>
        <v>0</v>
      </c>
      <c r="IYS68" s="756">
        <f t="shared" si="365"/>
        <v>0</v>
      </c>
      <c r="IYT68" s="756">
        <f t="shared" si="365"/>
        <v>0</v>
      </c>
      <c r="IYU68" s="756">
        <f t="shared" ref="IYU68:JBF68" si="366">(IYU59-IYU61)*$C$67</f>
        <v>0</v>
      </c>
      <c r="IYV68" s="756">
        <f t="shared" si="366"/>
        <v>0</v>
      </c>
      <c r="IYW68" s="756">
        <f t="shared" si="366"/>
        <v>0</v>
      </c>
      <c r="IYX68" s="756">
        <f t="shared" si="366"/>
        <v>0</v>
      </c>
      <c r="IYY68" s="756">
        <f t="shared" si="366"/>
        <v>0</v>
      </c>
      <c r="IYZ68" s="756">
        <f t="shared" si="366"/>
        <v>0</v>
      </c>
      <c r="IZA68" s="756">
        <f t="shared" si="366"/>
        <v>0</v>
      </c>
      <c r="IZB68" s="756">
        <f t="shared" si="366"/>
        <v>0</v>
      </c>
      <c r="IZC68" s="756">
        <f t="shared" si="366"/>
        <v>0</v>
      </c>
      <c r="IZD68" s="756">
        <f t="shared" si="366"/>
        <v>0</v>
      </c>
      <c r="IZE68" s="756">
        <f t="shared" si="366"/>
        <v>0</v>
      </c>
      <c r="IZF68" s="756">
        <f t="shared" si="366"/>
        <v>0</v>
      </c>
      <c r="IZG68" s="756">
        <f t="shared" si="366"/>
        <v>0</v>
      </c>
      <c r="IZH68" s="756">
        <f t="shared" si="366"/>
        <v>0</v>
      </c>
      <c r="IZI68" s="756">
        <f t="shared" si="366"/>
        <v>0</v>
      </c>
      <c r="IZJ68" s="756">
        <f t="shared" si="366"/>
        <v>0</v>
      </c>
      <c r="IZK68" s="756">
        <f t="shared" si="366"/>
        <v>0</v>
      </c>
      <c r="IZL68" s="756">
        <f t="shared" si="366"/>
        <v>0</v>
      </c>
      <c r="IZM68" s="756">
        <f t="shared" si="366"/>
        <v>0</v>
      </c>
      <c r="IZN68" s="756">
        <f t="shared" si="366"/>
        <v>0</v>
      </c>
      <c r="IZO68" s="756">
        <f t="shared" si="366"/>
        <v>0</v>
      </c>
      <c r="IZP68" s="756">
        <f t="shared" si="366"/>
        <v>0</v>
      </c>
      <c r="IZQ68" s="756">
        <f t="shared" si="366"/>
        <v>0</v>
      </c>
      <c r="IZR68" s="756">
        <f t="shared" si="366"/>
        <v>0</v>
      </c>
      <c r="IZS68" s="756">
        <f t="shared" si="366"/>
        <v>0</v>
      </c>
      <c r="IZT68" s="756">
        <f t="shared" si="366"/>
        <v>0</v>
      </c>
      <c r="IZU68" s="756">
        <f t="shared" si="366"/>
        <v>0</v>
      </c>
      <c r="IZV68" s="756">
        <f t="shared" si="366"/>
        <v>0</v>
      </c>
      <c r="IZW68" s="756">
        <f t="shared" si="366"/>
        <v>0</v>
      </c>
      <c r="IZX68" s="756">
        <f t="shared" si="366"/>
        <v>0</v>
      </c>
      <c r="IZY68" s="756">
        <f t="shared" si="366"/>
        <v>0</v>
      </c>
      <c r="IZZ68" s="756">
        <f t="shared" si="366"/>
        <v>0</v>
      </c>
      <c r="JAA68" s="756">
        <f t="shared" si="366"/>
        <v>0</v>
      </c>
      <c r="JAB68" s="756">
        <f t="shared" si="366"/>
        <v>0</v>
      </c>
      <c r="JAC68" s="756">
        <f t="shared" si="366"/>
        <v>0</v>
      </c>
      <c r="JAD68" s="756">
        <f t="shared" si="366"/>
        <v>0</v>
      </c>
      <c r="JAE68" s="756">
        <f t="shared" si="366"/>
        <v>0</v>
      </c>
      <c r="JAF68" s="756">
        <f t="shared" si="366"/>
        <v>0</v>
      </c>
      <c r="JAG68" s="756">
        <f t="shared" si="366"/>
        <v>0</v>
      </c>
      <c r="JAH68" s="756">
        <f t="shared" si="366"/>
        <v>0</v>
      </c>
      <c r="JAI68" s="756">
        <f t="shared" si="366"/>
        <v>0</v>
      </c>
      <c r="JAJ68" s="756">
        <f t="shared" si="366"/>
        <v>0</v>
      </c>
      <c r="JAK68" s="756">
        <f t="shared" si="366"/>
        <v>0</v>
      </c>
      <c r="JAL68" s="756">
        <f t="shared" si="366"/>
        <v>0</v>
      </c>
      <c r="JAM68" s="756">
        <f t="shared" si="366"/>
        <v>0</v>
      </c>
      <c r="JAN68" s="756">
        <f t="shared" si="366"/>
        <v>0</v>
      </c>
      <c r="JAO68" s="756">
        <f t="shared" si="366"/>
        <v>0</v>
      </c>
      <c r="JAP68" s="756">
        <f t="shared" si="366"/>
        <v>0</v>
      </c>
      <c r="JAQ68" s="756">
        <f t="shared" si="366"/>
        <v>0</v>
      </c>
      <c r="JAR68" s="756">
        <f t="shared" si="366"/>
        <v>0</v>
      </c>
      <c r="JAS68" s="756">
        <f t="shared" si="366"/>
        <v>0</v>
      </c>
      <c r="JAT68" s="756">
        <f t="shared" si="366"/>
        <v>0</v>
      </c>
      <c r="JAU68" s="756">
        <f t="shared" si="366"/>
        <v>0</v>
      </c>
      <c r="JAV68" s="756">
        <f t="shared" si="366"/>
        <v>0</v>
      </c>
      <c r="JAW68" s="756">
        <f t="shared" si="366"/>
        <v>0</v>
      </c>
      <c r="JAX68" s="756">
        <f t="shared" si="366"/>
        <v>0</v>
      </c>
      <c r="JAY68" s="756">
        <f t="shared" si="366"/>
        <v>0</v>
      </c>
      <c r="JAZ68" s="756">
        <f t="shared" si="366"/>
        <v>0</v>
      </c>
      <c r="JBA68" s="756">
        <f t="shared" si="366"/>
        <v>0</v>
      </c>
      <c r="JBB68" s="756">
        <f t="shared" si="366"/>
        <v>0</v>
      </c>
      <c r="JBC68" s="756">
        <f t="shared" si="366"/>
        <v>0</v>
      </c>
      <c r="JBD68" s="756">
        <f t="shared" si="366"/>
        <v>0</v>
      </c>
      <c r="JBE68" s="756">
        <f t="shared" si="366"/>
        <v>0</v>
      </c>
      <c r="JBF68" s="756">
        <f t="shared" si="366"/>
        <v>0</v>
      </c>
      <c r="JBG68" s="756">
        <f t="shared" ref="JBG68:JDR68" si="367">(JBG59-JBG61)*$C$67</f>
        <v>0</v>
      </c>
      <c r="JBH68" s="756">
        <f t="shared" si="367"/>
        <v>0</v>
      </c>
      <c r="JBI68" s="756">
        <f t="shared" si="367"/>
        <v>0</v>
      </c>
      <c r="JBJ68" s="756">
        <f t="shared" si="367"/>
        <v>0</v>
      </c>
      <c r="JBK68" s="756">
        <f t="shared" si="367"/>
        <v>0</v>
      </c>
      <c r="JBL68" s="756">
        <f t="shared" si="367"/>
        <v>0</v>
      </c>
      <c r="JBM68" s="756">
        <f t="shared" si="367"/>
        <v>0</v>
      </c>
      <c r="JBN68" s="756">
        <f t="shared" si="367"/>
        <v>0</v>
      </c>
      <c r="JBO68" s="756">
        <f t="shared" si="367"/>
        <v>0</v>
      </c>
      <c r="JBP68" s="756">
        <f t="shared" si="367"/>
        <v>0</v>
      </c>
      <c r="JBQ68" s="756">
        <f t="shared" si="367"/>
        <v>0</v>
      </c>
      <c r="JBR68" s="756">
        <f t="shared" si="367"/>
        <v>0</v>
      </c>
      <c r="JBS68" s="756">
        <f t="shared" si="367"/>
        <v>0</v>
      </c>
      <c r="JBT68" s="756">
        <f t="shared" si="367"/>
        <v>0</v>
      </c>
      <c r="JBU68" s="756">
        <f t="shared" si="367"/>
        <v>0</v>
      </c>
      <c r="JBV68" s="756">
        <f t="shared" si="367"/>
        <v>0</v>
      </c>
      <c r="JBW68" s="756">
        <f t="shared" si="367"/>
        <v>0</v>
      </c>
      <c r="JBX68" s="756">
        <f t="shared" si="367"/>
        <v>0</v>
      </c>
      <c r="JBY68" s="756">
        <f t="shared" si="367"/>
        <v>0</v>
      </c>
      <c r="JBZ68" s="756">
        <f t="shared" si="367"/>
        <v>0</v>
      </c>
      <c r="JCA68" s="756">
        <f t="shared" si="367"/>
        <v>0</v>
      </c>
      <c r="JCB68" s="756">
        <f t="shared" si="367"/>
        <v>0</v>
      </c>
      <c r="JCC68" s="756">
        <f t="shared" si="367"/>
        <v>0</v>
      </c>
      <c r="JCD68" s="756">
        <f t="shared" si="367"/>
        <v>0</v>
      </c>
      <c r="JCE68" s="756">
        <f t="shared" si="367"/>
        <v>0</v>
      </c>
      <c r="JCF68" s="756">
        <f t="shared" si="367"/>
        <v>0</v>
      </c>
      <c r="JCG68" s="756">
        <f t="shared" si="367"/>
        <v>0</v>
      </c>
      <c r="JCH68" s="756">
        <f t="shared" si="367"/>
        <v>0</v>
      </c>
      <c r="JCI68" s="756">
        <f t="shared" si="367"/>
        <v>0</v>
      </c>
      <c r="JCJ68" s="756">
        <f t="shared" si="367"/>
        <v>0</v>
      </c>
      <c r="JCK68" s="756">
        <f t="shared" si="367"/>
        <v>0</v>
      </c>
      <c r="JCL68" s="756">
        <f t="shared" si="367"/>
        <v>0</v>
      </c>
      <c r="JCM68" s="756">
        <f t="shared" si="367"/>
        <v>0</v>
      </c>
      <c r="JCN68" s="756">
        <f t="shared" si="367"/>
        <v>0</v>
      </c>
      <c r="JCO68" s="756">
        <f t="shared" si="367"/>
        <v>0</v>
      </c>
      <c r="JCP68" s="756">
        <f t="shared" si="367"/>
        <v>0</v>
      </c>
      <c r="JCQ68" s="756">
        <f t="shared" si="367"/>
        <v>0</v>
      </c>
      <c r="JCR68" s="756">
        <f t="shared" si="367"/>
        <v>0</v>
      </c>
      <c r="JCS68" s="756">
        <f t="shared" si="367"/>
        <v>0</v>
      </c>
      <c r="JCT68" s="756">
        <f t="shared" si="367"/>
        <v>0</v>
      </c>
      <c r="JCU68" s="756">
        <f t="shared" si="367"/>
        <v>0</v>
      </c>
      <c r="JCV68" s="756">
        <f t="shared" si="367"/>
        <v>0</v>
      </c>
      <c r="JCW68" s="756">
        <f t="shared" si="367"/>
        <v>0</v>
      </c>
      <c r="JCX68" s="756">
        <f t="shared" si="367"/>
        <v>0</v>
      </c>
      <c r="JCY68" s="756">
        <f t="shared" si="367"/>
        <v>0</v>
      </c>
      <c r="JCZ68" s="756">
        <f t="shared" si="367"/>
        <v>0</v>
      </c>
      <c r="JDA68" s="756">
        <f t="shared" si="367"/>
        <v>0</v>
      </c>
      <c r="JDB68" s="756">
        <f t="shared" si="367"/>
        <v>0</v>
      </c>
      <c r="JDC68" s="756">
        <f t="shared" si="367"/>
        <v>0</v>
      </c>
      <c r="JDD68" s="756">
        <f t="shared" si="367"/>
        <v>0</v>
      </c>
      <c r="JDE68" s="756">
        <f t="shared" si="367"/>
        <v>0</v>
      </c>
      <c r="JDF68" s="756">
        <f t="shared" si="367"/>
        <v>0</v>
      </c>
      <c r="JDG68" s="756">
        <f t="shared" si="367"/>
        <v>0</v>
      </c>
      <c r="JDH68" s="756">
        <f t="shared" si="367"/>
        <v>0</v>
      </c>
      <c r="JDI68" s="756">
        <f t="shared" si="367"/>
        <v>0</v>
      </c>
      <c r="JDJ68" s="756">
        <f t="shared" si="367"/>
        <v>0</v>
      </c>
      <c r="JDK68" s="756">
        <f t="shared" si="367"/>
        <v>0</v>
      </c>
      <c r="JDL68" s="756">
        <f t="shared" si="367"/>
        <v>0</v>
      </c>
      <c r="JDM68" s="756">
        <f t="shared" si="367"/>
        <v>0</v>
      </c>
      <c r="JDN68" s="756">
        <f t="shared" si="367"/>
        <v>0</v>
      </c>
      <c r="JDO68" s="756">
        <f t="shared" si="367"/>
        <v>0</v>
      </c>
      <c r="JDP68" s="756">
        <f t="shared" si="367"/>
        <v>0</v>
      </c>
      <c r="JDQ68" s="756">
        <f t="shared" si="367"/>
        <v>0</v>
      </c>
      <c r="JDR68" s="756">
        <f t="shared" si="367"/>
        <v>0</v>
      </c>
      <c r="JDS68" s="756">
        <f t="shared" ref="JDS68:JGD68" si="368">(JDS59-JDS61)*$C$67</f>
        <v>0</v>
      </c>
      <c r="JDT68" s="756">
        <f t="shared" si="368"/>
        <v>0</v>
      </c>
      <c r="JDU68" s="756">
        <f t="shared" si="368"/>
        <v>0</v>
      </c>
      <c r="JDV68" s="756">
        <f t="shared" si="368"/>
        <v>0</v>
      </c>
      <c r="JDW68" s="756">
        <f t="shared" si="368"/>
        <v>0</v>
      </c>
      <c r="JDX68" s="756">
        <f t="shared" si="368"/>
        <v>0</v>
      </c>
      <c r="JDY68" s="756">
        <f t="shared" si="368"/>
        <v>0</v>
      </c>
      <c r="JDZ68" s="756">
        <f t="shared" si="368"/>
        <v>0</v>
      </c>
      <c r="JEA68" s="756">
        <f t="shared" si="368"/>
        <v>0</v>
      </c>
      <c r="JEB68" s="756">
        <f t="shared" si="368"/>
        <v>0</v>
      </c>
      <c r="JEC68" s="756">
        <f t="shared" si="368"/>
        <v>0</v>
      </c>
      <c r="JED68" s="756">
        <f t="shared" si="368"/>
        <v>0</v>
      </c>
      <c r="JEE68" s="756">
        <f t="shared" si="368"/>
        <v>0</v>
      </c>
      <c r="JEF68" s="756">
        <f t="shared" si="368"/>
        <v>0</v>
      </c>
      <c r="JEG68" s="756">
        <f t="shared" si="368"/>
        <v>0</v>
      </c>
      <c r="JEH68" s="756">
        <f t="shared" si="368"/>
        <v>0</v>
      </c>
      <c r="JEI68" s="756">
        <f t="shared" si="368"/>
        <v>0</v>
      </c>
      <c r="JEJ68" s="756">
        <f t="shared" si="368"/>
        <v>0</v>
      </c>
      <c r="JEK68" s="756">
        <f t="shared" si="368"/>
        <v>0</v>
      </c>
      <c r="JEL68" s="756">
        <f t="shared" si="368"/>
        <v>0</v>
      </c>
      <c r="JEM68" s="756">
        <f t="shared" si="368"/>
        <v>0</v>
      </c>
      <c r="JEN68" s="756">
        <f t="shared" si="368"/>
        <v>0</v>
      </c>
      <c r="JEO68" s="756">
        <f t="shared" si="368"/>
        <v>0</v>
      </c>
      <c r="JEP68" s="756">
        <f t="shared" si="368"/>
        <v>0</v>
      </c>
      <c r="JEQ68" s="756">
        <f t="shared" si="368"/>
        <v>0</v>
      </c>
      <c r="JER68" s="756">
        <f t="shared" si="368"/>
        <v>0</v>
      </c>
      <c r="JES68" s="756">
        <f t="shared" si="368"/>
        <v>0</v>
      </c>
      <c r="JET68" s="756">
        <f t="shared" si="368"/>
        <v>0</v>
      </c>
      <c r="JEU68" s="756">
        <f t="shared" si="368"/>
        <v>0</v>
      </c>
      <c r="JEV68" s="756">
        <f t="shared" si="368"/>
        <v>0</v>
      </c>
      <c r="JEW68" s="756">
        <f t="shared" si="368"/>
        <v>0</v>
      </c>
      <c r="JEX68" s="756">
        <f t="shared" si="368"/>
        <v>0</v>
      </c>
      <c r="JEY68" s="756">
        <f t="shared" si="368"/>
        <v>0</v>
      </c>
      <c r="JEZ68" s="756">
        <f t="shared" si="368"/>
        <v>0</v>
      </c>
      <c r="JFA68" s="756">
        <f t="shared" si="368"/>
        <v>0</v>
      </c>
      <c r="JFB68" s="756">
        <f t="shared" si="368"/>
        <v>0</v>
      </c>
      <c r="JFC68" s="756">
        <f t="shared" si="368"/>
        <v>0</v>
      </c>
      <c r="JFD68" s="756">
        <f t="shared" si="368"/>
        <v>0</v>
      </c>
      <c r="JFE68" s="756">
        <f t="shared" si="368"/>
        <v>0</v>
      </c>
      <c r="JFF68" s="756">
        <f t="shared" si="368"/>
        <v>0</v>
      </c>
      <c r="JFG68" s="756">
        <f t="shared" si="368"/>
        <v>0</v>
      </c>
      <c r="JFH68" s="756">
        <f t="shared" si="368"/>
        <v>0</v>
      </c>
      <c r="JFI68" s="756">
        <f t="shared" si="368"/>
        <v>0</v>
      </c>
      <c r="JFJ68" s="756">
        <f t="shared" si="368"/>
        <v>0</v>
      </c>
      <c r="JFK68" s="756">
        <f t="shared" si="368"/>
        <v>0</v>
      </c>
      <c r="JFL68" s="756">
        <f t="shared" si="368"/>
        <v>0</v>
      </c>
      <c r="JFM68" s="756">
        <f t="shared" si="368"/>
        <v>0</v>
      </c>
      <c r="JFN68" s="756">
        <f t="shared" si="368"/>
        <v>0</v>
      </c>
      <c r="JFO68" s="756">
        <f t="shared" si="368"/>
        <v>0</v>
      </c>
      <c r="JFP68" s="756">
        <f t="shared" si="368"/>
        <v>0</v>
      </c>
      <c r="JFQ68" s="756">
        <f t="shared" si="368"/>
        <v>0</v>
      </c>
      <c r="JFR68" s="756">
        <f t="shared" si="368"/>
        <v>0</v>
      </c>
      <c r="JFS68" s="756">
        <f t="shared" si="368"/>
        <v>0</v>
      </c>
      <c r="JFT68" s="756">
        <f t="shared" si="368"/>
        <v>0</v>
      </c>
      <c r="JFU68" s="756">
        <f t="shared" si="368"/>
        <v>0</v>
      </c>
      <c r="JFV68" s="756">
        <f t="shared" si="368"/>
        <v>0</v>
      </c>
      <c r="JFW68" s="756">
        <f t="shared" si="368"/>
        <v>0</v>
      </c>
      <c r="JFX68" s="756">
        <f t="shared" si="368"/>
        <v>0</v>
      </c>
      <c r="JFY68" s="756">
        <f t="shared" si="368"/>
        <v>0</v>
      </c>
      <c r="JFZ68" s="756">
        <f t="shared" si="368"/>
        <v>0</v>
      </c>
      <c r="JGA68" s="756">
        <f t="shared" si="368"/>
        <v>0</v>
      </c>
      <c r="JGB68" s="756">
        <f t="shared" si="368"/>
        <v>0</v>
      </c>
      <c r="JGC68" s="756">
        <f t="shared" si="368"/>
        <v>0</v>
      </c>
      <c r="JGD68" s="756">
        <f t="shared" si="368"/>
        <v>0</v>
      </c>
      <c r="JGE68" s="756">
        <f t="shared" ref="JGE68:JIP68" si="369">(JGE59-JGE61)*$C$67</f>
        <v>0</v>
      </c>
      <c r="JGF68" s="756">
        <f t="shared" si="369"/>
        <v>0</v>
      </c>
      <c r="JGG68" s="756">
        <f t="shared" si="369"/>
        <v>0</v>
      </c>
      <c r="JGH68" s="756">
        <f t="shared" si="369"/>
        <v>0</v>
      </c>
      <c r="JGI68" s="756">
        <f t="shared" si="369"/>
        <v>0</v>
      </c>
      <c r="JGJ68" s="756">
        <f t="shared" si="369"/>
        <v>0</v>
      </c>
      <c r="JGK68" s="756">
        <f t="shared" si="369"/>
        <v>0</v>
      </c>
      <c r="JGL68" s="756">
        <f t="shared" si="369"/>
        <v>0</v>
      </c>
      <c r="JGM68" s="756">
        <f t="shared" si="369"/>
        <v>0</v>
      </c>
      <c r="JGN68" s="756">
        <f t="shared" si="369"/>
        <v>0</v>
      </c>
      <c r="JGO68" s="756">
        <f t="shared" si="369"/>
        <v>0</v>
      </c>
      <c r="JGP68" s="756">
        <f t="shared" si="369"/>
        <v>0</v>
      </c>
      <c r="JGQ68" s="756">
        <f t="shared" si="369"/>
        <v>0</v>
      </c>
      <c r="JGR68" s="756">
        <f t="shared" si="369"/>
        <v>0</v>
      </c>
      <c r="JGS68" s="756">
        <f t="shared" si="369"/>
        <v>0</v>
      </c>
      <c r="JGT68" s="756">
        <f t="shared" si="369"/>
        <v>0</v>
      </c>
      <c r="JGU68" s="756">
        <f t="shared" si="369"/>
        <v>0</v>
      </c>
      <c r="JGV68" s="756">
        <f t="shared" si="369"/>
        <v>0</v>
      </c>
      <c r="JGW68" s="756">
        <f t="shared" si="369"/>
        <v>0</v>
      </c>
      <c r="JGX68" s="756">
        <f t="shared" si="369"/>
        <v>0</v>
      </c>
      <c r="JGY68" s="756">
        <f t="shared" si="369"/>
        <v>0</v>
      </c>
      <c r="JGZ68" s="756">
        <f t="shared" si="369"/>
        <v>0</v>
      </c>
      <c r="JHA68" s="756">
        <f t="shared" si="369"/>
        <v>0</v>
      </c>
      <c r="JHB68" s="756">
        <f t="shared" si="369"/>
        <v>0</v>
      </c>
      <c r="JHC68" s="756">
        <f t="shared" si="369"/>
        <v>0</v>
      </c>
      <c r="JHD68" s="756">
        <f t="shared" si="369"/>
        <v>0</v>
      </c>
      <c r="JHE68" s="756">
        <f t="shared" si="369"/>
        <v>0</v>
      </c>
      <c r="JHF68" s="756">
        <f t="shared" si="369"/>
        <v>0</v>
      </c>
      <c r="JHG68" s="756">
        <f t="shared" si="369"/>
        <v>0</v>
      </c>
      <c r="JHH68" s="756">
        <f t="shared" si="369"/>
        <v>0</v>
      </c>
      <c r="JHI68" s="756">
        <f t="shared" si="369"/>
        <v>0</v>
      </c>
      <c r="JHJ68" s="756">
        <f t="shared" si="369"/>
        <v>0</v>
      </c>
      <c r="JHK68" s="756">
        <f t="shared" si="369"/>
        <v>0</v>
      </c>
      <c r="JHL68" s="756">
        <f t="shared" si="369"/>
        <v>0</v>
      </c>
      <c r="JHM68" s="756">
        <f t="shared" si="369"/>
        <v>0</v>
      </c>
      <c r="JHN68" s="756">
        <f t="shared" si="369"/>
        <v>0</v>
      </c>
      <c r="JHO68" s="756">
        <f t="shared" si="369"/>
        <v>0</v>
      </c>
      <c r="JHP68" s="756">
        <f t="shared" si="369"/>
        <v>0</v>
      </c>
      <c r="JHQ68" s="756">
        <f t="shared" si="369"/>
        <v>0</v>
      </c>
      <c r="JHR68" s="756">
        <f t="shared" si="369"/>
        <v>0</v>
      </c>
      <c r="JHS68" s="756">
        <f t="shared" si="369"/>
        <v>0</v>
      </c>
      <c r="JHT68" s="756">
        <f t="shared" si="369"/>
        <v>0</v>
      </c>
      <c r="JHU68" s="756">
        <f t="shared" si="369"/>
        <v>0</v>
      </c>
      <c r="JHV68" s="756">
        <f t="shared" si="369"/>
        <v>0</v>
      </c>
      <c r="JHW68" s="756">
        <f t="shared" si="369"/>
        <v>0</v>
      </c>
      <c r="JHX68" s="756">
        <f t="shared" si="369"/>
        <v>0</v>
      </c>
      <c r="JHY68" s="756">
        <f t="shared" si="369"/>
        <v>0</v>
      </c>
      <c r="JHZ68" s="756">
        <f t="shared" si="369"/>
        <v>0</v>
      </c>
      <c r="JIA68" s="756">
        <f t="shared" si="369"/>
        <v>0</v>
      </c>
      <c r="JIB68" s="756">
        <f t="shared" si="369"/>
        <v>0</v>
      </c>
      <c r="JIC68" s="756">
        <f t="shared" si="369"/>
        <v>0</v>
      </c>
      <c r="JID68" s="756">
        <f t="shared" si="369"/>
        <v>0</v>
      </c>
      <c r="JIE68" s="756">
        <f t="shared" si="369"/>
        <v>0</v>
      </c>
      <c r="JIF68" s="756">
        <f t="shared" si="369"/>
        <v>0</v>
      </c>
      <c r="JIG68" s="756">
        <f t="shared" si="369"/>
        <v>0</v>
      </c>
      <c r="JIH68" s="756">
        <f t="shared" si="369"/>
        <v>0</v>
      </c>
      <c r="JII68" s="756">
        <f t="shared" si="369"/>
        <v>0</v>
      </c>
      <c r="JIJ68" s="756">
        <f t="shared" si="369"/>
        <v>0</v>
      </c>
      <c r="JIK68" s="756">
        <f t="shared" si="369"/>
        <v>0</v>
      </c>
      <c r="JIL68" s="756">
        <f t="shared" si="369"/>
        <v>0</v>
      </c>
      <c r="JIM68" s="756">
        <f t="shared" si="369"/>
        <v>0</v>
      </c>
      <c r="JIN68" s="756">
        <f t="shared" si="369"/>
        <v>0</v>
      </c>
      <c r="JIO68" s="756">
        <f t="shared" si="369"/>
        <v>0</v>
      </c>
      <c r="JIP68" s="756">
        <f t="shared" si="369"/>
        <v>0</v>
      </c>
      <c r="JIQ68" s="756">
        <f t="shared" ref="JIQ68:JLB68" si="370">(JIQ59-JIQ61)*$C$67</f>
        <v>0</v>
      </c>
      <c r="JIR68" s="756">
        <f t="shared" si="370"/>
        <v>0</v>
      </c>
      <c r="JIS68" s="756">
        <f t="shared" si="370"/>
        <v>0</v>
      </c>
      <c r="JIT68" s="756">
        <f t="shared" si="370"/>
        <v>0</v>
      </c>
      <c r="JIU68" s="756">
        <f t="shared" si="370"/>
        <v>0</v>
      </c>
      <c r="JIV68" s="756">
        <f t="shared" si="370"/>
        <v>0</v>
      </c>
      <c r="JIW68" s="756">
        <f t="shared" si="370"/>
        <v>0</v>
      </c>
      <c r="JIX68" s="756">
        <f t="shared" si="370"/>
        <v>0</v>
      </c>
      <c r="JIY68" s="756">
        <f t="shared" si="370"/>
        <v>0</v>
      </c>
      <c r="JIZ68" s="756">
        <f t="shared" si="370"/>
        <v>0</v>
      </c>
      <c r="JJA68" s="756">
        <f t="shared" si="370"/>
        <v>0</v>
      </c>
      <c r="JJB68" s="756">
        <f t="shared" si="370"/>
        <v>0</v>
      </c>
      <c r="JJC68" s="756">
        <f t="shared" si="370"/>
        <v>0</v>
      </c>
      <c r="JJD68" s="756">
        <f t="shared" si="370"/>
        <v>0</v>
      </c>
      <c r="JJE68" s="756">
        <f t="shared" si="370"/>
        <v>0</v>
      </c>
      <c r="JJF68" s="756">
        <f t="shared" si="370"/>
        <v>0</v>
      </c>
      <c r="JJG68" s="756">
        <f t="shared" si="370"/>
        <v>0</v>
      </c>
      <c r="JJH68" s="756">
        <f t="shared" si="370"/>
        <v>0</v>
      </c>
      <c r="JJI68" s="756">
        <f t="shared" si="370"/>
        <v>0</v>
      </c>
      <c r="JJJ68" s="756">
        <f t="shared" si="370"/>
        <v>0</v>
      </c>
      <c r="JJK68" s="756">
        <f t="shared" si="370"/>
        <v>0</v>
      </c>
      <c r="JJL68" s="756">
        <f t="shared" si="370"/>
        <v>0</v>
      </c>
      <c r="JJM68" s="756">
        <f t="shared" si="370"/>
        <v>0</v>
      </c>
      <c r="JJN68" s="756">
        <f t="shared" si="370"/>
        <v>0</v>
      </c>
      <c r="JJO68" s="756">
        <f t="shared" si="370"/>
        <v>0</v>
      </c>
      <c r="JJP68" s="756">
        <f t="shared" si="370"/>
        <v>0</v>
      </c>
      <c r="JJQ68" s="756">
        <f t="shared" si="370"/>
        <v>0</v>
      </c>
      <c r="JJR68" s="756">
        <f t="shared" si="370"/>
        <v>0</v>
      </c>
      <c r="JJS68" s="756">
        <f t="shared" si="370"/>
        <v>0</v>
      </c>
      <c r="JJT68" s="756">
        <f t="shared" si="370"/>
        <v>0</v>
      </c>
      <c r="JJU68" s="756">
        <f t="shared" si="370"/>
        <v>0</v>
      </c>
      <c r="JJV68" s="756">
        <f t="shared" si="370"/>
        <v>0</v>
      </c>
      <c r="JJW68" s="756">
        <f t="shared" si="370"/>
        <v>0</v>
      </c>
      <c r="JJX68" s="756">
        <f t="shared" si="370"/>
        <v>0</v>
      </c>
      <c r="JJY68" s="756">
        <f t="shared" si="370"/>
        <v>0</v>
      </c>
      <c r="JJZ68" s="756">
        <f t="shared" si="370"/>
        <v>0</v>
      </c>
      <c r="JKA68" s="756">
        <f t="shared" si="370"/>
        <v>0</v>
      </c>
      <c r="JKB68" s="756">
        <f t="shared" si="370"/>
        <v>0</v>
      </c>
      <c r="JKC68" s="756">
        <f t="shared" si="370"/>
        <v>0</v>
      </c>
      <c r="JKD68" s="756">
        <f t="shared" si="370"/>
        <v>0</v>
      </c>
      <c r="JKE68" s="756">
        <f t="shared" si="370"/>
        <v>0</v>
      </c>
      <c r="JKF68" s="756">
        <f t="shared" si="370"/>
        <v>0</v>
      </c>
      <c r="JKG68" s="756">
        <f t="shared" si="370"/>
        <v>0</v>
      </c>
      <c r="JKH68" s="756">
        <f t="shared" si="370"/>
        <v>0</v>
      </c>
      <c r="JKI68" s="756">
        <f t="shared" si="370"/>
        <v>0</v>
      </c>
      <c r="JKJ68" s="756">
        <f t="shared" si="370"/>
        <v>0</v>
      </c>
      <c r="JKK68" s="756">
        <f t="shared" si="370"/>
        <v>0</v>
      </c>
      <c r="JKL68" s="756">
        <f t="shared" si="370"/>
        <v>0</v>
      </c>
      <c r="JKM68" s="756">
        <f t="shared" si="370"/>
        <v>0</v>
      </c>
      <c r="JKN68" s="756">
        <f t="shared" si="370"/>
        <v>0</v>
      </c>
      <c r="JKO68" s="756">
        <f t="shared" si="370"/>
        <v>0</v>
      </c>
      <c r="JKP68" s="756">
        <f t="shared" si="370"/>
        <v>0</v>
      </c>
      <c r="JKQ68" s="756">
        <f t="shared" si="370"/>
        <v>0</v>
      </c>
      <c r="JKR68" s="756">
        <f t="shared" si="370"/>
        <v>0</v>
      </c>
      <c r="JKS68" s="756">
        <f t="shared" si="370"/>
        <v>0</v>
      </c>
      <c r="JKT68" s="756">
        <f t="shared" si="370"/>
        <v>0</v>
      </c>
      <c r="JKU68" s="756">
        <f t="shared" si="370"/>
        <v>0</v>
      </c>
      <c r="JKV68" s="756">
        <f t="shared" si="370"/>
        <v>0</v>
      </c>
      <c r="JKW68" s="756">
        <f t="shared" si="370"/>
        <v>0</v>
      </c>
      <c r="JKX68" s="756">
        <f t="shared" si="370"/>
        <v>0</v>
      </c>
      <c r="JKY68" s="756">
        <f t="shared" si="370"/>
        <v>0</v>
      </c>
      <c r="JKZ68" s="756">
        <f t="shared" si="370"/>
        <v>0</v>
      </c>
      <c r="JLA68" s="756">
        <f t="shared" si="370"/>
        <v>0</v>
      </c>
      <c r="JLB68" s="756">
        <f t="shared" si="370"/>
        <v>0</v>
      </c>
      <c r="JLC68" s="756">
        <f t="shared" ref="JLC68:JNN68" si="371">(JLC59-JLC61)*$C$67</f>
        <v>0</v>
      </c>
      <c r="JLD68" s="756">
        <f t="shared" si="371"/>
        <v>0</v>
      </c>
      <c r="JLE68" s="756">
        <f t="shared" si="371"/>
        <v>0</v>
      </c>
      <c r="JLF68" s="756">
        <f t="shared" si="371"/>
        <v>0</v>
      </c>
      <c r="JLG68" s="756">
        <f t="shared" si="371"/>
        <v>0</v>
      </c>
      <c r="JLH68" s="756">
        <f t="shared" si="371"/>
        <v>0</v>
      </c>
      <c r="JLI68" s="756">
        <f t="shared" si="371"/>
        <v>0</v>
      </c>
      <c r="JLJ68" s="756">
        <f t="shared" si="371"/>
        <v>0</v>
      </c>
      <c r="JLK68" s="756">
        <f t="shared" si="371"/>
        <v>0</v>
      </c>
      <c r="JLL68" s="756">
        <f t="shared" si="371"/>
        <v>0</v>
      </c>
      <c r="JLM68" s="756">
        <f t="shared" si="371"/>
        <v>0</v>
      </c>
      <c r="JLN68" s="756">
        <f t="shared" si="371"/>
        <v>0</v>
      </c>
      <c r="JLO68" s="756">
        <f t="shared" si="371"/>
        <v>0</v>
      </c>
      <c r="JLP68" s="756">
        <f t="shared" si="371"/>
        <v>0</v>
      </c>
      <c r="JLQ68" s="756">
        <f t="shared" si="371"/>
        <v>0</v>
      </c>
      <c r="JLR68" s="756">
        <f t="shared" si="371"/>
        <v>0</v>
      </c>
      <c r="JLS68" s="756">
        <f t="shared" si="371"/>
        <v>0</v>
      </c>
      <c r="JLT68" s="756">
        <f t="shared" si="371"/>
        <v>0</v>
      </c>
      <c r="JLU68" s="756">
        <f t="shared" si="371"/>
        <v>0</v>
      </c>
      <c r="JLV68" s="756">
        <f t="shared" si="371"/>
        <v>0</v>
      </c>
      <c r="JLW68" s="756">
        <f t="shared" si="371"/>
        <v>0</v>
      </c>
      <c r="JLX68" s="756">
        <f t="shared" si="371"/>
        <v>0</v>
      </c>
      <c r="JLY68" s="756">
        <f t="shared" si="371"/>
        <v>0</v>
      </c>
      <c r="JLZ68" s="756">
        <f t="shared" si="371"/>
        <v>0</v>
      </c>
      <c r="JMA68" s="756">
        <f t="shared" si="371"/>
        <v>0</v>
      </c>
      <c r="JMB68" s="756">
        <f t="shared" si="371"/>
        <v>0</v>
      </c>
      <c r="JMC68" s="756">
        <f t="shared" si="371"/>
        <v>0</v>
      </c>
      <c r="JMD68" s="756">
        <f t="shared" si="371"/>
        <v>0</v>
      </c>
      <c r="JME68" s="756">
        <f t="shared" si="371"/>
        <v>0</v>
      </c>
      <c r="JMF68" s="756">
        <f t="shared" si="371"/>
        <v>0</v>
      </c>
      <c r="JMG68" s="756">
        <f t="shared" si="371"/>
        <v>0</v>
      </c>
      <c r="JMH68" s="756">
        <f t="shared" si="371"/>
        <v>0</v>
      </c>
      <c r="JMI68" s="756">
        <f t="shared" si="371"/>
        <v>0</v>
      </c>
      <c r="JMJ68" s="756">
        <f t="shared" si="371"/>
        <v>0</v>
      </c>
      <c r="JMK68" s="756">
        <f t="shared" si="371"/>
        <v>0</v>
      </c>
      <c r="JML68" s="756">
        <f t="shared" si="371"/>
        <v>0</v>
      </c>
      <c r="JMM68" s="756">
        <f t="shared" si="371"/>
        <v>0</v>
      </c>
      <c r="JMN68" s="756">
        <f t="shared" si="371"/>
        <v>0</v>
      </c>
      <c r="JMO68" s="756">
        <f t="shared" si="371"/>
        <v>0</v>
      </c>
      <c r="JMP68" s="756">
        <f t="shared" si="371"/>
        <v>0</v>
      </c>
      <c r="JMQ68" s="756">
        <f t="shared" si="371"/>
        <v>0</v>
      </c>
      <c r="JMR68" s="756">
        <f t="shared" si="371"/>
        <v>0</v>
      </c>
      <c r="JMS68" s="756">
        <f t="shared" si="371"/>
        <v>0</v>
      </c>
      <c r="JMT68" s="756">
        <f t="shared" si="371"/>
        <v>0</v>
      </c>
      <c r="JMU68" s="756">
        <f t="shared" si="371"/>
        <v>0</v>
      </c>
      <c r="JMV68" s="756">
        <f t="shared" si="371"/>
        <v>0</v>
      </c>
      <c r="JMW68" s="756">
        <f t="shared" si="371"/>
        <v>0</v>
      </c>
      <c r="JMX68" s="756">
        <f t="shared" si="371"/>
        <v>0</v>
      </c>
      <c r="JMY68" s="756">
        <f t="shared" si="371"/>
        <v>0</v>
      </c>
      <c r="JMZ68" s="756">
        <f t="shared" si="371"/>
        <v>0</v>
      </c>
      <c r="JNA68" s="756">
        <f t="shared" si="371"/>
        <v>0</v>
      </c>
      <c r="JNB68" s="756">
        <f t="shared" si="371"/>
        <v>0</v>
      </c>
      <c r="JNC68" s="756">
        <f t="shared" si="371"/>
        <v>0</v>
      </c>
      <c r="JND68" s="756">
        <f t="shared" si="371"/>
        <v>0</v>
      </c>
      <c r="JNE68" s="756">
        <f t="shared" si="371"/>
        <v>0</v>
      </c>
      <c r="JNF68" s="756">
        <f t="shared" si="371"/>
        <v>0</v>
      </c>
      <c r="JNG68" s="756">
        <f t="shared" si="371"/>
        <v>0</v>
      </c>
      <c r="JNH68" s="756">
        <f t="shared" si="371"/>
        <v>0</v>
      </c>
      <c r="JNI68" s="756">
        <f t="shared" si="371"/>
        <v>0</v>
      </c>
      <c r="JNJ68" s="756">
        <f t="shared" si="371"/>
        <v>0</v>
      </c>
      <c r="JNK68" s="756">
        <f t="shared" si="371"/>
        <v>0</v>
      </c>
      <c r="JNL68" s="756">
        <f t="shared" si="371"/>
        <v>0</v>
      </c>
      <c r="JNM68" s="756">
        <f t="shared" si="371"/>
        <v>0</v>
      </c>
      <c r="JNN68" s="756">
        <f t="shared" si="371"/>
        <v>0</v>
      </c>
      <c r="JNO68" s="756">
        <f t="shared" ref="JNO68:JPZ68" si="372">(JNO59-JNO61)*$C$67</f>
        <v>0</v>
      </c>
      <c r="JNP68" s="756">
        <f t="shared" si="372"/>
        <v>0</v>
      </c>
      <c r="JNQ68" s="756">
        <f t="shared" si="372"/>
        <v>0</v>
      </c>
      <c r="JNR68" s="756">
        <f t="shared" si="372"/>
        <v>0</v>
      </c>
      <c r="JNS68" s="756">
        <f t="shared" si="372"/>
        <v>0</v>
      </c>
      <c r="JNT68" s="756">
        <f t="shared" si="372"/>
        <v>0</v>
      </c>
      <c r="JNU68" s="756">
        <f t="shared" si="372"/>
        <v>0</v>
      </c>
      <c r="JNV68" s="756">
        <f t="shared" si="372"/>
        <v>0</v>
      </c>
      <c r="JNW68" s="756">
        <f t="shared" si="372"/>
        <v>0</v>
      </c>
      <c r="JNX68" s="756">
        <f t="shared" si="372"/>
        <v>0</v>
      </c>
      <c r="JNY68" s="756">
        <f t="shared" si="372"/>
        <v>0</v>
      </c>
      <c r="JNZ68" s="756">
        <f t="shared" si="372"/>
        <v>0</v>
      </c>
      <c r="JOA68" s="756">
        <f t="shared" si="372"/>
        <v>0</v>
      </c>
      <c r="JOB68" s="756">
        <f t="shared" si="372"/>
        <v>0</v>
      </c>
      <c r="JOC68" s="756">
        <f t="shared" si="372"/>
        <v>0</v>
      </c>
      <c r="JOD68" s="756">
        <f t="shared" si="372"/>
        <v>0</v>
      </c>
      <c r="JOE68" s="756">
        <f t="shared" si="372"/>
        <v>0</v>
      </c>
      <c r="JOF68" s="756">
        <f t="shared" si="372"/>
        <v>0</v>
      </c>
      <c r="JOG68" s="756">
        <f t="shared" si="372"/>
        <v>0</v>
      </c>
      <c r="JOH68" s="756">
        <f t="shared" si="372"/>
        <v>0</v>
      </c>
      <c r="JOI68" s="756">
        <f t="shared" si="372"/>
        <v>0</v>
      </c>
      <c r="JOJ68" s="756">
        <f t="shared" si="372"/>
        <v>0</v>
      </c>
      <c r="JOK68" s="756">
        <f t="shared" si="372"/>
        <v>0</v>
      </c>
      <c r="JOL68" s="756">
        <f t="shared" si="372"/>
        <v>0</v>
      </c>
      <c r="JOM68" s="756">
        <f t="shared" si="372"/>
        <v>0</v>
      </c>
      <c r="JON68" s="756">
        <f t="shared" si="372"/>
        <v>0</v>
      </c>
      <c r="JOO68" s="756">
        <f t="shared" si="372"/>
        <v>0</v>
      </c>
      <c r="JOP68" s="756">
        <f t="shared" si="372"/>
        <v>0</v>
      </c>
      <c r="JOQ68" s="756">
        <f t="shared" si="372"/>
        <v>0</v>
      </c>
      <c r="JOR68" s="756">
        <f t="shared" si="372"/>
        <v>0</v>
      </c>
      <c r="JOS68" s="756">
        <f t="shared" si="372"/>
        <v>0</v>
      </c>
      <c r="JOT68" s="756">
        <f t="shared" si="372"/>
        <v>0</v>
      </c>
      <c r="JOU68" s="756">
        <f t="shared" si="372"/>
        <v>0</v>
      </c>
      <c r="JOV68" s="756">
        <f t="shared" si="372"/>
        <v>0</v>
      </c>
      <c r="JOW68" s="756">
        <f t="shared" si="372"/>
        <v>0</v>
      </c>
      <c r="JOX68" s="756">
        <f t="shared" si="372"/>
        <v>0</v>
      </c>
      <c r="JOY68" s="756">
        <f t="shared" si="372"/>
        <v>0</v>
      </c>
      <c r="JOZ68" s="756">
        <f t="shared" si="372"/>
        <v>0</v>
      </c>
      <c r="JPA68" s="756">
        <f t="shared" si="372"/>
        <v>0</v>
      </c>
      <c r="JPB68" s="756">
        <f t="shared" si="372"/>
        <v>0</v>
      </c>
      <c r="JPC68" s="756">
        <f t="shared" si="372"/>
        <v>0</v>
      </c>
      <c r="JPD68" s="756">
        <f t="shared" si="372"/>
        <v>0</v>
      </c>
      <c r="JPE68" s="756">
        <f t="shared" si="372"/>
        <v>0</v>
      </c>
      <c r="JPF68" s="756">
        <f t="shared" si="372"/>
        <v>0</v>
      </c>
      <c r="JPG68" s="756">
        <f t="shared" si="372"/>
        <v>0</v>
      </c>
      <c r="JPH68" s="756">
        <f t="shared" si="372"/>
        <v>0</v>
      </c>
      <c r="JPI68" s="756">
        <f t="shared" si="372"/>
        <v>0</v>
      </c>
      <c r="JPJ68" s="756">
        <f t="shared" si="372"/>
        <v>0</v>
      </c>
      <c r="JPK68" s="756">
        <f t="shared" si="372"/>
        <v>0</v>
      </c>
      <c r="JPL68" s="756">
        <f t="shared" si="372"/>
        <v>0</v>
      </c>
      <c r="JPM68" s="756">
        <f t="shared" si="372"/>
        <v>0</v>
      </c>
      <c r="JPN68" s="756">
        <f t="shared" si="372"/>
        <v>0</v>
      </c>
      <c r="JPO68" s="756">
        <f t="shared" si="372"/>
        <v>0</v>
      </c>
      <c r="JPP68" s="756">
        <f t="shared" si="372"/>
        <v>0</v>
      </c>
      <c r="JPQ68" s="756">
        <f t="shared" si="372"/>
        <v>0</v>
      </c>
      <c r="JPR68" s="756">
        <f t="shared" si="372"/>
        <v>0</v>
      </c>
      <c r="JPS68" s="756">
        <f t="shared" si="372"/>
        <v>0</v>
      </c>
      <c r="JPT68" s="756">
        <f t="shared" si="372"/>
        <v>0</v>
      </c>
      <c r="JPU68" s="756">
        <f t="shared" si="372"/>
        <v>0</v>
      </c>
      <c r="JPV68" s="756">
        <f t="shared" si="372"/>
        <v>0</v>
      </c>
      <c r="JPW68" s="756">
        <f t="shared" si="372"/>
        <v>0</v>
      </c>
      <c r="JPX68" s="756">
        <f t="shared" si="372"/>
        <v>0</v>
      </c>
      <c r="JPY68" s="756">
        <f t="shared" si="372"/>
        <v>0</v>
      </c>
      <c r="JPZ68" s="756">
        <f t="shared" si="372"/>
        <v>0</v>
      </c>
      <c r="JQA68" s="756">
        <f t="shared" ref="JQA68:JSL68" si="373">(JQA59-JQA61)*$C$67</f>
        <v>0</v>
      </c>
      <c r="JQB68" s="756">
        <f t="shared" si="373"/>
        <v>0</v>
      </c>
      <c r="JQC68" s="756">
        <f t="shared" si="373"/>
        <v>0</v>
      </c>
      <c r="JQD68" s="756">
        <f t="shared" si="373"/>
        <v>0</v>
      </c>
      <c r="JQE68" s="756">
        <f t="shared" si="373"/>
        <v>0</v>
      </c>
      <c r="JQF68" s="756">
        <f t="shared" si="373"/>
        <v>0</v>
      </c>
      <c r="JQG68" s="756">
        <f t="shared" si="373"/>
        <v>0</v>
      </c>
      <c r="JQH68" s="756">
        <f t="shared" si="373"/>
        <v>0</v>
      </c>
      <c r="JQI68" s="756">
        <f t="shared" si="373"/>
        <v>0</v>
      </c>
      <c r="JQJ68" s="756">
        <f t="shared" si="373"/>
        <v>0</v>
      </c>
      <c r="JQK68" s="756">
        <f t="shared" si="373"/>
        <v>0</v>
      </c>
      <c r="JQL68" s="756">
        <f t="shared" si="373"/>
        <v>0</v>
      </c>
      <c r="JQM68" s="756">
        <f t="shared" si="373"/>
        <v>0</v>
      </c>
      <c r="JQN68" s="756">
        <f t="shared" si="373"/>
        <v>0</v>
      </c>
      <c r="JQO68" s="756">
        <f t="shared" si="373"/>
        <v>0</v>
      </c>
      <c r="JQP68" s="756">
        <f t="shared" si="373"/>
        <v>0</v>
      </c>
      <c r="JQQ68" s="756">
        <f t="shared" si="373"/>
        <v>0</v>
      </c>
      <c r="JQR68" s="756">
        <f t="shared" si="373"/>
        <v>0</v>
      </c>
      <c r="JQS68" s="756">
        <f t="shared" si="373"/>
        <v>0</v>
      </c>
      <c r="JQT68" s="756">
        <f t="shared" si="373"/>
        <v>0</v>
      </c>
      <c r="JQU68" s="756">
        <f t="shared" si="373"/>
        <v>0</v>
      </c>
      <c r="JQV68" s="756">
        <f t="shared" si="373"/>
        <v>0</v>
      </c>
      <c r="JQW68" s="756">
        <f t="shared" si="373"/>
        <v>0</v>
      </c>
      <c r="JQX68" s="756">
        <f t="shared" si="373"/>
        <v>0</v>
      </c>
      <c r="JQY68" s="756">
        <f t="shared" si="373"/>
        <v>0</v>
      </c>
      <c r="JQZ68" s="756">
        <f t="shared" si="373"/>
        <v>0</v>
      </c>
      <c r="JRA68" s="756">
        <f t="shared" si="373"/>
        <v>0</v>
      </c>
      <c r="JRB68" s="756">
        <f t="shared" si="373"/>
        <v>0</v>
      </c>
      <c r="JRC68" s="756">
        <f t="shared" si="373"/>
        <v>0</v>
      </c>
      <c r="JRD68" s="756">
        <f t="shared" si="373"/>
        <v>0</v>
      </c>
      <c r="JRE68" s="756">
        <f t="shared" si="373"/>
        <v>0</v>
      </c>
      <c r="JRF68" s="756">
        <f t="shared" si="373"/>
        <v>0</v>
      </c>
      <c r="JRG68" s="756">
        <f t="shared" si="373"/>
        <v>0</v>
      </c>
      <c r="JRH68" s="756">
        <f t="shared" si="373"/>
        <v>0</v>
      </c>
      <c r="JRI68" s="756">
        <f t="shared" si="373"/>
        <v>0</v>
      </c>
      <c r="JRJ68" s="756">
        <f t="shared" si="373"/>
        <v>0</v>
      </c>
      <c r="JRK68" s="756">
        <f t="shared" si="373"/>
        <v>0</v>
      </c>
      <c r="JRL68" s="756">
        <f t="shared" si="373"/>
        <v>0</v>
      </c>
      <c r="JRM68" s="756">
        <f t="shared" si="373"/>
        <v>0</v>
      </c>
      <c r="JRN68" s="756">
        <f t="shared" si="373"/>
        <v>0</v>
      </c>
      <c r="JRO68" s="756">
        <f t="shared" si="373"/>
        <v>0</v>
      </c>
      <c r="JRP68" s="756">
        <f t="shared" si="373"/>
        <v>0</v>
      </c>
      <c r="JRQ68" s="756">
        <f t="shared" si="373"/>
        <v>0</v>
      </c>
      <c r="JRR68" s="756">
        <f t="shared" si="373"/>
        <v>0</v>
      </c>
      <c r="JRS68" s="756">
        <f t="shared" si="373"/>
        <v>0</v>
      </c>
      <c r="JRT68" s="756">
        <f t="shared" si="373"/>
        <v>0</v>
      </c>
      <c r="JRU68" s="756">
        <f t="shared" si="373"/>
        <v>0</v>
      </c>
      <c r="JRV68" s="756">
        <f t="shared" si="373"/>
        <v>0</v>
      </c>
      <c r="JRW68" s="756">
        <f t="shared" si="373"/>
        <v>0</v>
      </c>
      <c r="JRX68" s="756">
        <f t="shared" si="373"/>
        <v>0</v>
      </c>
      <c r="JRY68" s="756">
        <f t="shared" si="373"/>
        <v>0</v>
      </c>
      <c r="JRZ68" s="756">
        <f t="shared" si="373"/>
        <v>0</v>
      </c>
      <c r="JSA68" s="756">
        <f t="shared" si="373"/>
        <v>0</v>
      </c>
      <c r="JSB68" s="756">
        <f t="shared" si="373"/>
        <v>0</v>
      </c>
      <c r="JSC68" s="756">
        <f t="shared" si="373"/>
        <v>0</v>
      </c>
      <c r="JSD68" s="756">
        <f t="shared" si="373"/>
        <v>0</v>
      </c>
      <c r="JSE68" s="756">
        <f t="shared" si="373"/>
        <v>0</v>
      </c>
      <c r="JSF68" s="756">
        <f t="shared" si="373"/>
        <v>0</v>
      </c>
      <c r="JSG68" s="756">
        <f t="shared" si="373"/>
        <v>0</v>
      </c>
      <c r="JSH68" s="756">
        <f t="shared" si="373"/>
        <v>0</v>
      </c>
      <c r="JSI68" s="756">
        <f t="shared" si="373"/>
        <v>0</v>
      </c>
      <c r="JSJ68" s="756">
        <f t="shared" si="373"/>
        <v>0</v>
      </c>
      <c r="JSK68" s="756">
        <f t="shared" si="373"/>
        <v>0</v>
      </c>
      <c r="JSL68" s="756">
        <f t="shared" si="373"/>
        <v>0</v>
      </c>
      <c r="JSM68" s="756">
        <f t="shared" ref="JSM68:JUX68" si="374">(JSM59-JSM61)*$C$67</f>
        <v>0</v>
      </c>
      <c r="JSN68" s="756">
        <f t="shared" si="374"/>
        <v>0</v>
      </c>
      <c r="JSO68" s="756">
        <f t="shared" si="374"/>
        <v>0</v>
      </c>
      <c r="JSP68" s="756">
        <f t="shared" si="374"/>
        <v>0</v>
      </c>
      <c r="JSQ68" s="756">
        <f t="shared" si="374"/>
        <v>0</v>
      </c>
      <c r="JSR68" s="756">
        <f t="shared" si="374"/>
        <v>0</v>
      </c>
      <c r="JSS68" s="756">
        <f t="shared" si="374"/>
        <v>0</v>
      </c>
      <c r="JST68" s="756">
        <f t="shared" si="374"/>
        <v>0</v>
      </c>
      <c r="JSU68" s="756">
        <f t="shared" si="374"/>
        <v>0</v>
      </c>
      <c r="JSV68" s="756">
        <f t="shared" si="374"/>
        <v>0</v>
      </c>
      <c r="JSW68" s="756">
        <f t="shared" si="374"/>
        <v>0</v>
      </c>
      <c r="JSX68" s="756">
        <f t="shared" si="374"/>
        <v>0</v>
      </c>
      <c r="JSY68" s="756">
        <f t="shared" si="374"/>
        <v>0</v>
      </c>
      <c r="JSZ68" s="756">
        <f t="shared" si="374"/>
        <v>0</v>
      </c>
      <c r="JTA68" s="756">
        <f t="shared" si="374"/>
        <v>0</v>
      </c>
      <c r="JTB68" s="756">
        <f t="shared" si="374"/>
        <v>0</v>
      </c>
      <c r="JTC68" s="756">
        <f t="shared" si="374"/>
        <v>0</v>
      </c>
      <c r="JTD68" s="756">
        <f t="shared" si="374"/>
        <v>0</v>
      </c>
      <c r="JTE68" s="756">
        <f t="shared" si="374"/>
        <v>0</v>
      </c>
      <c r="JTF68" s="756">
        <f t="shared" si="374"/>
        <v>0</v>
      </c>
      <c r="JTG68" s="756">
        <f t="shared" si="374"/>
        <v>0</v>
      </c>
      <c r="JTH68" s="756">
        <f t="shared" si="374"/>
        <v>0</v>
      </c>
      <c r="JTI68" s="756">
        <f t="shared" si="374"/>
        <v>0</v>
      </c>
      <c r="JTJ68" s="756">
        <f t="shared" si="374"/>
        <v>0</v>
      </c>
      <c r="JTK68" s="756">
        <f t="shared" si="374"/>
        <v>0</v>
      </c>
      <c r="JTL68" s="756">
        <f t="shared" si="374"/>
        <v>0</v>
      </c>
      <c r="JTM68" s="756">
        <f t="shared" si="374"/>
        <v>0</v>
      </c>
      <c r="JTN68" s="756">
        <f t="shared" si="374"/>
        <v>0</v>
      </c>
      <c r="JTO68" s="756">
        <f t="shared" si="374"/>
        <v>0</v>
      </c>
      <c r="JTP68" s="756">
        <f t="shared" si="374"/>
        <v>0</v>
      </c>
      <c r="JTQ68" s="756">
        <f t="shared" si="374"/>
        <v>0</v>
      </c>
      <c r="JTR68" s="756">
        <f t="shared" si="374"/>
        <v>0</v>
      </c>
      <c r="JTS68" s="756">
        <f t="shared" si="374"/>
        <v>0</v>
      </c>
      <c r="JTT68" s="756">
        <f t="shared" si="374"/>
        <v>0</v>
      </c>
      <c r="JTU68" s="756">
        <f t="shared" si="374"/>
        <v>0</v>
      </c>
      <c r="JTV68" s="756">
        <f t="shared" si="374"/>
        <v>0</v>
      </c>
      <c r="JTW68" s="756">
        <f t="shared" si="374"/>
        <v>0</v>
      </c>
      <c r="JTX68" s="756">
        <f t="shared" si="374"/>
        <v>0</v>
      </c>
      <c r="JTY68" s="756">
        <f t="shared" si="374"/>
        <v>0</v>
      </c>
      <c r="JTZ68" s="756">
        <f t="shared" si="374"/>
        <v>0</v>
      </c>
      <c r="JUA68" s="756">
        <f t="shared" si="374"/>
        <v>0</v>
      </c>
      <c r="JUB68" s="756">
        <f t="shared" si="374"/>
        <v>0</v>
      </c>
      <c r="JUC68" s="756">
        <f t="shared" si="374"/>
        <v>0</v>
      </c>
      <c r="JUD68" s="756">
        <f t="shared" si="374"/>
        <v>0</v>
      </c>
      <c r="JUE68" s="756">
        <f t="shared" si="374"/>
        <v>0</v>
      </c>
      <c r="JUF68" s="756">
        <f t="shared" si="374"/>
        <v>0</v>
      </c>
      <c r="JUG68" s="756">
        <f t="shared" si="374"/>
        <v>0</v>
      </c>
      <c r="JUH68" s="756">
        <f t="shared" si="374"/>
        <v>0</v>
      </c>
      <c r="JUI68" s="756">
        <f t="shared" si="374"/>
        <v>0</v>
      </c>
      <c r="JUJ68" s="756">
        <f t="shared" si="374"/>
        <v>0</v>
      </c>
      <c r="JUK68" s="756">
        <f t="shared" si="374"/>
        <v>0</v>
      </c>
      <c r="JUL68" s="756">
        <f t="shared" si="374"/>
        <v>0</v>
      </c>
      <c r="JUM68" s="756">
        <f t="shared" si="374"/>
        <v>0</v>
      </c>
      <c r="JUN68" s="756">
        <f t="shared" si="374"/>
        <v>0</v>
      </c>
      <c r="JUO68" s="756">
        <f t="shared" si="374"/>
        <v>0</v>
      </c>
      <c r="JUP68" s="756">
        <f t="shared" si="374"/>
        <v>0</v>
      </c>
      <c r="JUQ68" s="756">
        <f t="shared" si="374"/>
        <v>0</v>
      </c>
      <c r="JUR68" s="756">
        <f t="shared" si="374"/>
        <v>0</v>
      </c>
      <c r="JUS68" s="756">
        <f t="shared" si="374"/>
        <v>0</v>
      </c>
      <c r="JUT68" s="756">
        <f t="shared" si="374"/>
        <v>0</v>
      </c>
      <c r="JUU68" s="756">
        <f t="shared" si="374"/>
        <v>0</v>
      </c>
      <c r="JUV68" s="756">
        <f t="shared" si="374"/>
        <v>0</v>
      </c>
      <c r="JUW68" s="756">
        <f t="shared" si="374"/>
        <v>0</v>
      </c>
      <c r="JUX68" s="756">
        <f t="shared" si="374"/>
        <v>0</v>
      </c>
      <c r="JUY68" s="756">
        <f t="shared" ref="JUY68:JXJ68" si="375">(JUY59-JUY61)*$C$67</f>
        <v>0</v>
      </c>
      <c r="JUZ68" s="756">
        <f t="shared" si="375"/>
        <v>0</v>
      </c>
      <c r="JVA68" s="756">
        <f t="shared" si="375"/>
        <v>0</v>
      </c>
      <c r="JVB68" s="756">
        <f t="shared" si="375"/>
        <v>0</v>
      </c>
      <c r="JVC68" s="756">
        <f t="shared" si="375"/>
        <v>0</v>
      </c>
      <c r="JVD68" s="756">
        <f t="shared" si="375"/>
        <v>0</v>
      </c>
      <c r="JVE68" s="756">
        <f t="shared" si="375"/>
        <v>0</v>
      </c>
      <c r="JVF68" s="756">
        <f t="shared" si="375"/>
        <v>0</v>
      </c>
      <c r="JVG68" s="756">
        <f t="shared" si="375"/>
        <v>0</v>
      </c>
      <c r="JVH68" s="756">
        <f t="shared" si="375"/>
        <v>0</v>
      </c>
      <c r="JVI68" s="756">
        <f t="shared" si="375"/>
        <v>0</v>
      </c>
      <c r="JVJ68" s="756">
        <f t="shared" si="375"/>
        <v>0</v>
      </c>
      <c r="JVK68" s="756">
        <f t="shared" si="375"/>
        <v>0</v>
      </c>
      <c r="JVL68" s="756">
        <f t="shared" si="375"/>
        <v>0</v>
      </c>
      <c r="JVM68" s="756">
        <f t="shared" si="375"/>
        <v>0</v>
      </c>
      <c r="JVN68" s="756">
        <f t="shared" si="375"/>
        <v>0</v>
      </c>
      <c r="JVO68" s="756">
        <f t="shared" si="375"/>
        <v>0</v>
      </c>
      <c r="JVP68" s="756">
        <f t="shared" si="375"/>
        <v>0</v>
      </c>
      <c r="JVQ68" s="756">
        <f t="shared" si="375"/>
        <v>0</v>
      </c>
      <c r="JVR68" s="756">
        <f t="shared" si="375"/>
        <v>0</v>
      </c>
      <c r="JVS68" s="756">
        <f t="shared" si="375"/>
        <v>0</v>
      </c>
      <c r="JVT68" s="756">
        <f t="shared" si="375"/>
        <v>0</v>
      </c>
      <c r="JVU68" s="756">
        <f t="shared" si="375"/>
        <v>0</v>
      </c>
      <c r="JVV68" s="756">
        <f t="shared" si="375"/>
        <v>0</v>
      </c>
      <c r="JVW68" s="756">
        <f t="shared" si="375"/>
        <v>0</v>
      </c>
      <c r="JVX68" s="756">
        <f t="shared" si="375"/>
        <v>0</v>
      </c>
      <c r="JVY68" s="756">
        <f t="shared" si="375"/>
        <v>0</v>
      </c>
      <c r="JVZ68" s="756">
        <f t="shared" si="375"/>
        <v>0</v>
      </c>
      <c r="JWA68" s="756">
        <f t="shared" si="375"/>
        <v>0</v>
      </c>
      <c r="JWB68" s="756">
        <f t="shared" si="375"/>
        <v>0</v>
      </c>
      <c r="JWC68" s="756">
        <f t="shared" si="375"/>
        <v>0</v>
      </c>
      <c r="JWD68" s="756">
        <f t="shared" si="375"/>
        <v>0</v>
      </c>
      <c r="JWE68" s="756">
        <f t="shared" si="375"/>
        <v>0</v>
      </c>
      <c r="JWF68" s="756">
        <f t="shared" si="375"/>
        <v>0</v>
      </c>
      <c r="JWG68" s="756">
        <f t="shared" si="375"/>
        <v>0</v>
      </c>
      <c r="JWH68" s="756">
        <f t="shared" si="375"/>
        <v>0</v>
      </c>
      <c r="JWI68" s="756">
        <f t="shared" si="375"/>
        <v>0</v>
      </c>
      <c r="JWJ68" s="756">
        <f t="shared" si="375"/>
        <v>0</v>
      </c>
      <c r="JWK68" s="756">
        <f t="shared" si="375"/>
        <v>0</v>
      </c>
      <c r="JWL68" s="756">
        <f t="shared" si="375"/>
        <v>0</v>
      </c>
      <c r="JWM68" s="756">
        <f t="shared" si="375"/>
        <v>0</v>
      </c>
      <c r="JWN68" s="756">
        <f t="shared" si="375"/>
        <v>0</v>
      </c>
      <c r="JWO68" s="756">
        <f t="shared" si="375"/>
        <v>0</v>
      </c>
      <c r="JWP68" s="756">
        <f t="shared" si="375"/>
        <v>0</v>
      </c>
      <c r="JWQ68" s="756">
        <f t="shared" si="375"/>
        <v>0</v>
      </c>
      <c r="JWR68" s="756">
        <f t="shared" si="375"/>
        <v>0</v>
      </c>
      <c r="JWS68" s="756">
        <f t="shared" si="375"/>
        <v>0</v>
      </c>
      <c r="JWT68" s="756">
        <f t="shared" si="375"/>
        <v>0</v>
      </c>
      <c r="JWU68" s="756">
        <f t="shared" si="375"/>
        <v>0</v>
      </c>
      <c r="JWV68" s="756">
        <f t="shared" si="375"/>
        <v>0</v>
      </c>
      <c r="JWW68" s="756">
        <f t="shared" si="375"/>
        <v>0</v>
      </c>
      <c r="JWX68" s="756">
        <f t="shared" si="375"/>
        <v>0</v>
      </c>
      <c r="JWY68" s="756">
        <f t="shared" si="375"/>
        <v>0</v>
      </c>
      <c r="JWZ68" s="756">
        <f t="shared" si="375"/>
        <v>0</v>
      </c>
      <c r="JXA68" s="756">
        <f t="shared" si="375"/>
        <v>0</v>
      </c>
      <c r="JXB68" s="756">
        <f t="shared" si="375"/>
        <v>0</v>
      </c>
      <c r="JXC68" s="756">
        <f t="shared" si="375"/>
        <v>0</v>
      </c>
      <c r="JXD68" s="756">
        <f t="shared" si="375"/>
        <v>0</v>
      </c>
      <c r="JXE68" s="756">
        <f t="shared" si="375"/>
        <v>0</v>
      </c>
      <c r="JXF68" s="756">
        <f t="shared" si="375"/>
        <v>0</v>
      </c>
      <c r="JXG68" s="756">
        <f t="shared" si="375"/>
        <v>0</v>
      </c>
      <c r="JXH68" s="756">
        <f t="shared" si="375"/>
        <v>0</v>
      </c>
      <c r="JXI68" s="756">
        <f t="shared" si="375"/>
        <v>0</v>
      </c>
      <c r="JXJ68" s="756">
        <f t="shared" si="375"/>
        <v>0</v>
      </c>
      <c r="JXK68" s="756">
        <f t="shared" ref="JXK68:JZV68" si="376">(JXK59-JXK61)*$C$67</f>
        <v>0</v>
      </c>
      <c r="JXL68" s="756">
        <f t="shared" si="376"/>
        <v>0</v>
      </c>
      <c r="JXM68" s="756">
        <f t="shared" si="376"/>
        <v>0</v>
      </c>
      <c r="JXN68" s="756">
        <f t="shared" si="376"/>
        <v>0</v>
      </c>
      <c r="JXO68" s="756">
        <f t="shared" si="376"/>
        <v>0</v>
      </c>
      <c r="JXP68" s="756">
        <f t="shared" si="376"/>
        <v>0</v>
      </c>
      <c r="JXQ68" s="756">
        <f t="shared" si="376"/>
        <v>0</v>
      </c>
      <c r="JXR68" s="756">
        <f t="shared" si="376"/>
        <v>0</v>
      </c>
      <c r="JXS68" s="756">
        <f t="shared" si="376"/>
        <v>0</v>
      </c>
      <c r="JXT68" s="756">
        <f t="shared" si="376"/>
        <v>0</v>
      </c>
      <c r="JXU68" s="756">
        <f t="shared" si="376"/>
        <v>0</v>
      </c>
      <c r="JXV68" s="756">
        <f t="shared" si="376"/>
        <v>0</v>
      </c>
      <c r="JXW68" s="756">
        <f t="shared" si="376"/>
        <v>0</v>
      </c>
      <c r="JXX68" s="756">
        <f t="shared" si="376"/>
        <v>0</v>
      </c>
      <c r="JXY68" s="756">
        <f t="shared" si="376"/>
        <v>0</v>
      </c>
      <c r="JXZ68" s="756">
        <f t="shared" si="376"/>
        <v>0</v>
      </c>
      <c r="JYA68" s="756">
        <f t="shared" si="376"/>
        <v>0</v>
      </c>
      <c r="JYB68" s="756">
        <f t="shared" si="376"/>
        <v>0</v>
      </c>
      <c r="JYC68" s="756">
        <f t="shared" si="376"/>
        <v>0</v>
      </c>
      <c r="JYD68" s="756">
        <f t="shared" si="376"/>
        <v>0</v>
      </c>
      <c r="JYE68" s="756">
        <f t="shared" si="376"/>
        <v>0</v>
      </c>
      <c r="JYF68" s="756">
        <f t="shared" si="376"/>
        <v>0</v>
      </c>
      <c r="JYG68" s="756">
        <f t="shared" si="376"/>
        <v>0</v>
      </c>
      <c r="JYH68" s="756">
        <f t="shared" si="376"/>
        <v>0</v>
      </c>
      <c r="JYI68" s="756">
        <f t="shared" si="376"/>
        <v>0</v>
      </c>
      <c r="JYJ68" s="756">
        <f t="shared" si="376"/>
        <v>0</v>
      </c>
      <c r="JYK68" s="756">
        <f t="shared" si="376"/>
        <v>0</v>
      </c>
      <c r="JYL68" s="756">
        <f t="shared" si="376"/>
        <v>0</v>
      </c>
      <c r="JYM68" s="756">
        <f t="shared" si="376"/>
        <v>0</v>
      </c>
      <c r="JYN68" s="756">
        <f t="shared" si="376"/>
        <v>0</v>
      </c>
      <c r="JYO68" s="756">
        <f t="shared" si="376"/>
        <v>0</v>
      </c>
      <c r="JYP68" s="756">
        <f t="shared" si="376"/>
        <v>0</v>
      </c>
      <c r="JYQ68" s="756">
        <f t="shared" si="376"/>
        <v>0</v>
      </c>
      <c r="JYR68" s="756">
        <f t="shared" si="376"/>
        <v>0</v>
      </c>
      <c r="JYS68" s="756">
        <f t="shared" si="376"/>
        <v>0</v>
      </c>
      <c r="JYT68" s="756">
        <f t="shared" si="376"/>
        <v>0</v>
      </c>
      <c r="JYU68" s="756">
        <f t="shared" si="376"/>
        <v>0</v>
      </c>
      <c r="JYV68" s="756">
        <f t="shared" si="376"/>
        <v>0</v>
      </c>
      <c r="JYW68" s="756">
        <f t="shared" si="376"/>
        <v>0</v>
      </c>
      <c r="JYX68" s="756">
        <f t="shared" si="376"/>
        <v>0</v>
      </c>
      <c r="JYY68" s="756">
        <f t="shared" si="376"/>
        <v>0</v>
      </c>
      <c r="JYZ68" s="756">
        <f t="shared" si="376"/>
        <v>0</v>
      </c>
      <c r="JZA68" s="756">
        <f t="shared" si="376"/>
        <v>0</v>
      </c>
      <c r="JZB68" s="756">
        <f t="shared" si="376"/>
        <v>0</v>
      </c>
      <c r="JZC68" s="756">
        <f t="shared" si="376"/>
        <v>0</v>
      </c>
      <c r="JZD68" s="756">
        <f t="shared" si="376"/>
        <v>0</v>
      </c>
      <c r="JZE68" s="756">
        <f t="shared" si="376"/>
        <v>0</v>
      </c>
      <c r="JZF68" s="756">
        <f t="shared" si="376"/>
        <v>0</v>
      </c>
      <c r="JZG68" s="756">
        <f t="shared" si="376"/>
        <v>0</v>
      </c>
      <c r="JZH68" s="756">
        <f t="shared" si="376"/>
        <v>0</v>
      </c>
      <c r="JZI68" s="756">
        <f t="shared" si="376"/>
        <v>0</v>
      </c>
      <c r="JZJ68" s="756">
        <f t="shared" si="376"/>
        <v>0</v>
      </c>
      <c r="JZK68" s="756">
        <f t="shared" si="376"/>
        <v>0</v>
      </c>
      <c r="JZL68" s="756">
        <f t="shared" si="376"/>
        <v>0</v>
      </c>
      <c r="JZM68" s="756">
        <f t="shared" si="376"/>
        <v>0</v>
      </c>
      <c r="JZN68" s="756">
        <f t="shared" si="376"/>
        <v>0</v>
      </c>
      <c r="JZO68" s="756">
        <f t="shared" si="376"/>
        <v>0</v>
      </c>
      <c r="JZP68" s="756">
        <f t="shared" si="376"/>
        <v>0</v>
      </c>
      <c r="JZQ68" s="756">
        <f t="shared" si="376"/>
        <v>0</v>
      </c>
      <c r="JZR68" s="756">
        <f t="shared" si="376"/>
        <v>0</v>
      </c>
      <c r="JZS68" s="756">
        <f t="shared" si="376"/>
        <v>0</v>
      </c>
      <c r="JZT68" s="756">
        <f t="shared" si="376"/>
        <v>0</v>
      </c>
      <c r="JZU68" s="756">
        <f t="shared" si="376"/>
        <v>0</v>
      </c>
      <c r="JZV68" s="756">
        <f t="shared" si="376"/>
        <v>0</v>
      </c>
      <c r="JZW68" s="756">
        <f t="shared" ref="JZW68:KCH68" si="377">(JZW59-JZW61)*$C$67</f>
        <v>0</v>
      </c>
      <c r="JZX68" s="756">
        <f t="shared" si="377"/>
        <v>0</v>
      </c>
      <c r="JZY68" s="756">
        <f t="shared" si="377"/>
        <v>0</v>
      </c>
      <c r="JZZ68" s="756">
        <f t="shared" si="377"/>
        <v>0</v>
      </c>
      <c r="KAA68" s="756">
        <f t="shared" si="377"/>
        <v>0</v>
      </c>
      <c r="KAB68" s="756">
        <f t="shared" si="377"/>
        <v>0</v>
      </c>
      <c r="KAC68" s="756">
        <f t="shared" si="377"/>
        <v>0</v>
      </c>
      <c r="KAD68" s="756">
        <f t="shared" si="377"/>
        <v>0</v>
      </c>
      <c r="KAE68" s="756">
        <f t="shared" si="377"/>
        <v>0</v>
      </c>
      <c r="KAF68" s="756">
        <f t="shared" si="377"/>
        <v>0</v>
      </c>
      <c r="KAG68" s="756">
        <f t="shared" si="377"/>
        <v>0</v>
      </c>
      <c r="KAH68" s="756">
        <f t="shared" si="377"/>
        <v>0</v>
      </c>
      <c r="KAI68" s="756">
        <f t="shared" si="377"/>
        <v>0</v>
      </c>
      <c r="KAJ68" s="756">
        <f t="shared" si="377"/>
        <v>0</v>
      </c>
      <c r="KAK68" s="756">
        <f t="shared" si="377"/>
        <v>0</v>
      </c>
      <c r="KAL68" s="756">
        <f t="shared" si="377"/>
        <v>0</v>
      </c>
      <c r="KAM68" s="756">
        <f t="shared" si="377"/>
        <v>0</v>
      </c>
      <c r="KAN68" s="756">
        <f t="shared" si="377"/>
        <v>0</v>
      </c>
      <c r="KAO68" s="756">
        <f t="shared" si="377"/>
        <v>0</v>
      </c>
      <c r="KAP68" s="756">
        <f t="shared" si="377"/>
        <v>0</v>
      </c>
      <c r="KAQ68" s="756">
        <f t="shared" si="377"/>
        <v>0</v>
      </c>
      <c r="KAR68" s="756">
        <f t="shared" si="377"/>
        <v>0</v>
      </c>
      <c r="KAS68" s="756">
        <f t="shared" si="377"/>
        <v>0</v>
      </c>
      <c r="KAT68" s="756">
        <f t="shared" si="377"/>
        <v>0</v>
      </c>
      <c r="KAU68" s="756">
        <f t="shared" si="377"/>
        <v>0</v>
      </c>
      <c r="KAV68" s="756">
        <f t="shared" si="377"/>
        <v>0</v>
      </c>
      <c r="KAW68" s="756">
        <f t="shared" si="377"/>
        <v>0</v>
      </c>
      <c r="KAX68" s="756">
        <f t="shared" si="377"/>
        <v>0</v>
      </c>
      <c r="KAY68" s="756">
        <f t="shared" si="377"/>
        <v>0</v>
      </c>
      <c r="KAZ68" s="756">
        <f t="shared" si="377"/>
        <v>0</v>
      </c>
      <c r="KBA68" s="756">
        <f t="shared" si="377"/>
        <v>0</v>
      </c>
      <c r="KBB68" s="756">
        <f t="shared" si="377"/>
        <v>0</v>
      </c>
      <c r="KBC68" s="756">
        <f t="shared" si="377"/>
        <v>0</v>
      </c>
      <c r="KBD68" s="756">
        <f t="shared" si="377"/>
        <v>0</v>
      </c>
      <c r="KBE68" s="756">
        <f t="shared" si="377"/>
        <v>0</v>
      </c>
      <c r="KBF68" s="756">
        <f t="shared" si="377"/>
        <v>0</v>
      </c>
      <c r="KBG68" s="756">
        <f t="shared" si="377"/>
        <v>0</v>
      </c>
      <c r="KBH68" s="756">
        <f t="shared" si="377"/>
        <v>0</v>
      </c>
      <c r="KBI68" s="756">
        <f t="shared" si="377"/>
        <v>0</v>
      </c>
      <c r="KBJ68" s="756">
        <f t="shared" si="377"/>
        <v>0</v>
      </c>
      <c r="KBK68" s="756">
        <f t="shared" si="377"/>
        <v>0</v>
      </c>
      <c r="KBL68" s="756">
        <f t="shared" si="377"/>
        <v>0</v>
      </c>
      <c r="KBM68" s="756">
        <f t="shared" si="377"/>
        <v>0</v>
      </c>
      <c r="KBN68" s="756">
        <f t="shared" si="377"/>
        <v>0</v>
      </c>
      <c r="KBO68" s="756">
        <f t="shared" si="377"/>
        <v>0</v>
      </c>
      <c r="KBP68" s="756">
        <f t="shared" si="377"/>
        <v>0</v>
      </c>
      <c r="KBQ68" s="756">
        <f t="shared" si="377"/>
        <v>0</v>
      </c>
      <c r="KBR68" s="756">
        <f t="shared" si="377"/>
        <v>0</v>
      </c>
      <c r="KBS68" s="756">
        <f t="shared" si="377"/>
        <v>0</v>
      </c>
      <c r="KBT68" s="756">
        <f t="shared" si="377"/>
        <v>0</v>
      </c>
      <c r="KBU68" s="756">
        <f t="shared" si="377"/>
        <v>0</v>
      </c>
      <c r="KBV68" s="756">
        <f t="shared" si="377"/>
        <v>0</v>
      </c>
      <c r="KBW68" s="756">
        <f t="shared" si="377"/>
        <v>0</v>
      </c>
      <c r="KBX68" s="756">
        <f t="shared" si="377"/>
        <v>0</v>
      </c>
      <c r="KBY68" s="756">
        <f t="shared" si="377"/>
        <v>0</v>
      </c>
      <c r="KBZ68" s="756">
        <f t="shared" si="377"/>
        <v>0</v>
      </c>
      <c r="KCA68" s="756">
        <f t="shared" si="377"/>
        <v>0</v>
      </c>
      <c r="KCB68" s="756">
        <f t="shared" si="377"/>
        <v>0</v>
      </c>
      <c r="KCC68" s="756">
        <f t="shared" si="377"/>
        <v>0</v>
      </c>
      <c r="KCD68" s="756">
        <f t="shared" si="377"/>
        <v>0</v>
      </c>
      <c r="KCE68" s="756">
        <f t="shared" si="377"/>
        <v>0</v>
      </c>
      <c r="KCF68" s="756">
        <f t="shared" si="377"/>
        <v>0</v>
      </c>
      <c r="KCG68" s="756">
        <f t="shared" si="377"/>
        <v>0</v>
      </c>
      <c r="KCH68" s="756">
        <f t="shared" si="377"/>
        <v>0</v>
      </c>
      <c r="KCI68" s="756">
        <f t="shared" ref="KCI68:KET68" si="378">(KCI59-KCI61)*$C$67</f>
        <v>0</v>
      </c>
      <c r="KCJ68" s="756">
        <f t="shared" si="378"/>
        <v>0</v>
      </c>
      <c r="KCK68" s="756">
        <f t="shared" si="378"/>
        <v>0</v>
      </c>
      <c r="KCL68" s="756">
        <f t="shared" si="378"/>
        <v>0</v>
      </c>
      <c r="KCM68" s="756">
        <f t="shared" si="378"/>
        <v>0</v>
      </c>
      <c r="KCN68" s="756">
        <f t="shared" si="378"/>
        <v>0</v>
      </c>
      <c r="KCO68" s="756">
        <f t="shared" si="378"/>
        <v>0</v>
      </c>
      <c r="KCP68" s="756">
        <f t="shared" si="378"/>
        <v>0</v>
      </c>
      <c r="KCQ68" s="756">
        <f t="shared" si="378"/>
        <v>0</v>
      </c>
      <c r="KCR68" s="756">
        <f t="shared" si="378"/>
        <v>0</v>
      </c>
      <c r="KCS68" s="756">
        <f t="shared" si="378"/>
        <v>0</v>
      </c>
      <c r="KCT68" s="756">
        <f t="shared" si="378"/>
        <v>0</v>
      </c>
      <c r="KCU68" s="756">
        <f t="shared" si="378"/>
        <v>0</v>
      </c>
      <c r="KCV68" s="756">
        <f t="shared" si="378"/>
        <v>0</v>
      </c>
      <c r="KCW68" s="756">
        <f t="shared" si="378"/>
        <v>0</v>
      </c>
      <c r="KCX68" s="756">
        <f t="shared" si="378"/>
        <v>0</v>
      </c>
      <c r="KCY68" s="756">
        <f t="shared" si="378"/>
        <v>0</v>
      </c>
      <c r="KCZ68" s="756">
        <f t="shared" si="378"/>
        <v>0</v>
      </c>
      <c r="KDA68" s="756">
        <f t="shared" si="378"/>
        <v>0</v>
      </c>
      <c r="KDB68" s="756">
        <f t="shared" si="378"/>
        <v>0</v>
      </c>
      <c r="KDC68" s="756">
        <f t="shared" si="378"/>
        <v>0</v>
      </c>
      <c r="KDD68" s="756">
        <f t="shared" si="378"/>
        <v>0</v>
      </c>
      <c r="KDE68" s="756">
        <f t="shared" si="378"/>
        <v>0</v>
      </c>
      <c r="KDF68" s="756">
        <f t="shared" si="378"/>
        <v>0</v>
      </c>
      <c r="KDG68" s="756">
        <f t="shared" si="378"/>
        <v>0</v>
      </c>
      <c r="KDH68" s="756">
        <f t="shared" si="378"/>
        <v>0</v>
      </c>
      <c r="KDI68" s="756">
        <f t="shared" si="378"/>
        <v>0</v>
      </c>
      <c r="KDJ68" s="756">
        <f t="shared" si="378"/>
        <v>0</v>
      </c>
      <c r="KDK68" s="756">
        <f t="shared" si="378"/>
        <v>0</v>
      </c>
      <c r="KDL68" s="756">
        <f t="shared" si="378"/>
        <v>0</v>
      </c>
      <c r="KDM68" s="756">
        <f t="shared" si="378"/>
        <v>0</v>
      </c>
      <c r="KDN68" s="756">
        <f t="shared" si="378"/>
        <v>0</v>
      </c>
      <c r="KDO68" s="756">
        <f t="shared" si="378"/>
        <v>0</v>
      </c>
      <c r="KDP68" s="756">
        <f t="shared" si="378"/>
        <v>0</v>
      </c>
      <c r="KDQ68" s="756">
        <f t="shared" si="378"/>
        <v>0</v>
      </c>
      <c r="KDR68" s="756">
        <f t="shared" si="378"/>
        <v>0</v>
      </c>
      <c r="KDS68" s="756">
        <f t="shared" si="378"/>
        <v>0</v>
      </c>
      <c r="KDT68" s="756">
        <f t="shared" si="378"/>
        <v>0</v>
      </c>
      <c r="KDU68" s="756">
        <f t="shared" si="378"/>
        <v>0</v>
      </c>
      <c r="KDV68" s="756">
        <f t="shared" si="378"/>
        <v>0</v>
      </c>
      <c r="KDW68" s="756">
        <f t="shared" si="378"/>
        <v>0</v>
      </c>
      <c r="KDX68" s="756">
        <f t="shared" si="378"/>
        <v>0</v>
      </c>
      <c r="KDY68" s="756">
        <f t="shared" si="378"/>
        <v>0</v>
      </c>
      <c r="KDZ68" s="756">
        <f t="shared" si="378"/>
        <v>0</v>
      </c>
      <c r="KEA68" s="756">
        <f t="shared" si="378"/>
        <v>0</v>
      </c>
      <c r="KEB68" s="756">
        <f t="shared" si="378"/>
        <v>0</v>
      </c>
      <c r="KEC68" s="756">
        <f t="shared" si="378"/>
        <v>0</v>
      </c>
      <c r="KED68" s="756">
        <f t="shared" si="378"/>
        <v>0</v>
      </c>
      <c r="KEE68" s="756">
        <f t="shared" si="378"/>
        <v>0</v>
      </c>
      <c r="KEF68" s="756">
        <f t="shared" si="378"/>
        <v>0</v>
      </c>
      <c r="KEG68" s="756">
        <f t="shared" si="378"/>
        <v>0</v>
      </c>
      <c r="KEH68" s="756">
        <f t="shared" si="378"/>
        <v>0</v>
      </c>
      <c r="KEI68" s="756">
        <f t="shared" si="378"/>
        <v>0</v>
      </c>
      <c r="KEJ68" s="756">
        <f t="shared" si="378"/>
        <v>0</v>
      </c>
      <c r="KEK68" s="756">
        <f t="shared" si="378"/>
        <v>0</v>
      </c>
      <c r="KEL68" s="756">
        <f t="shared" si="378"/>
        <v>0</v>
      </c>
      <c r="KEM68" s="756">
        <f t="shared" si="378"/>
        <v>0</v>
      </c>
      <c r="KEN68" s="756">
        <f t="shared" si="378"/>
        <v>0</v>
      </c>
      <c r="KEO68" s="756">
        <f t="shared" si="378"/>
        <v>0</v>
      </c>
      <c r="KEP68" s="756">
        <f t="shared" si="378"/>
        <v>0</v>
      </c>
      <c r="KEQ68" s="756">
        <f t="shared" si="378"/>
        <v>0</v>
      </c>
      <c r="KER68" s="756">
        <f t="shared" si="378"/>
        <v>0</v>
      </c>
      <c r="KES68" s="756">
        <f t="shared" si="378"/>
        <v>0</v>
      </c>
      <c r="KET68" s="756">
        <f t="shared" si="378"/>
        <v>0</v>
      </c>
      <c r="KEU68" s="756">
        <f t="shared" ref="KEU68:KHF68" si="379">(KEU59-KEU61)*$C$67</f>
        <v>0</v>
      </c>
      <c r="KEV68" s="756">
        <f t="shared" si="379"/>
        <v>0</v>
      </c>
      <c r="KEW68" s="756">
        <f t="shared" si="379"/>
        <v>0</v>
      </c>
      <c r="KEX68" s="756">
        <f t="shared" si="379"/>
        <v>0</v>
      </c>
      <c r="KEY68" s="756">
        <f t="shared" si="379"/>
        <v>0</v>
      </c>
      <c r="KEZ68" s="756">
        <f t="shared" si="379"/>
        <v>0</v>
      </c>
      <c r="KFA68" s="756">
        <f t="shared" si="379"/>
        <v>0</v>
      </c>
      <c r="KFB68" s="756">
        <f t="shared" si="379"/>
        <v>0</v>
      </c>
      <c r="KFC68" s="756">
        <f t="shared" si="379"/>
        <v>0</v>
      </c>
      <c r="KFD68" s="756">
        <f t="shared" si="379"/>
        <v>0</v>
      </c>
      <c r="KFE68" s="756">
        <f t="shared" si="379"/>
        <v>0</v>
      </c>
      <c r="KFF68" s="756">
        <f t="shared" si="379"/>
        <v>0</v>
      </c>
      <c r="KFG68" s="756">
        <f t="shared" si="379"/>
        <v>0</v>
      </c>
      <c r="KFH68" s="756">
        <f t="shared" si="379"/>
        <v>0</v>
      </c>
      <c r="KFI68" s="756">
        <f t="shared" si="379"/>
        <v>0</v>
      </c>
      <c r="KFJ68" s="756">
        <f t="shared" si="379"/>
        <v>0</v>
      </c>
      <c r="KFK68" s="756">
        <f t="shared" si="379"/>
        <v>0</v>
      </c>
      <c r="KFL68" s="756">
        <f t="shared" si="379"/>
        <v>0</v>
      </c>
      <c r="KFM68" s="756">
        <f t="shared" si="379"/>
        <v>0</v>
      </c>
      <c r="KFN68" s="756">
        <f t="shared" si="379"/>
        <v>0</v>
      </c>
      <c r="KFO68" s="756">
        <f t="shared" si="379"/>
        <v>0</v>
      </c>
      <c r="KFP68" s="756">
        <f t="shared" si="379"/>
        <v>0</v>
      </c>
      <c r="KFQ68" s="756">
        <f t="shared" si="379"/>
        <v>0</v>
      </c>
      <c r="KFR68" s="756">
        <f t="shared" si="379"/>
        <v>0</v>
      </c>
      <c r="KFS68" s="756">
        <f t="shared" si="379"/>
        <v>0</v>
      </c>
      <c r="KFT68" s="756">
        <f t="shared" si="379"/>
        <v>0</v>
      </c>
      <c r="KFU68" s="756">
        <f t="shared" si="379"/>
        <v>0</v>
      </c>
      <c r="KFV68" s="756">
        <f t="shared" si="379"/>
        <v>0</v>
      </c>
      <c r="KFW68" s="756">
        <f t="shared" si="379"/>
        <v>0</v>
      </c>
      <c r="KFX68" s="756">
        <f t="shared" si="379"/>
        <v>0</v>
      </c>
      <c r="KFY68" s="756">
        <f t="shared" si="379"/>
        <v>0</v>
      </c>
      <c r="KFZ68" s="756">
        <f t="shared" si="379"/>
        <v>0</v>
      </c>
      <c r="KGA68" s="756">
        <f t="shared" si="379"/>
        <v>0</v>
      </c>
      <c r="KGB68" s="756">
        <f t="shared" si="379"/>
        <v>0</v>
      </c>
      <c r="KGC68" s="756">
        <f t="shared" si="379"/>
        <v>0</v>
      </c>
      <c r="KGD68" s="756">
        <f t="shared" si="379"/>
        <v>0</v>
      </c>
      <c r="KGE68" s="756">
        <f t="shared" si="379"/>
        <v>0</v>
      </c>
      <c r="KGF68" s="756">
        <f t="shared" si="379"/>
        <v>0</v>
      </c>
      <c r="KGG68" s="756">
        <f t="shared" si="379"/>
        <v>0</v>
      </c>
      <c r="KGH68" s="756">
        <f t="shared" si="379"/>
        <v>0</v>
      </c>
      <c r="KGI68" s="756">
        <f t="shared" si="379"/>
        <v>0</v>
      </c>
      <c r="KGJ68" s="756">
        <f t="shared" si="379"/>
        <v>0</v>
      </c>
      <c r="KGK68" s="756">
        <f t="shared" si="379"/>
        <v>0</v>
      </c>
      <c r="KGL68" s="756">
        <f t="shared" si="379"/>
        <v>0</v>
      </c>
      <c r="KGM68" s="756">
        <f t="shared" si="379"/>
        <v>0</v>
      </c>
      <c r="KGN68" s="756">
        <f t="shared" si="379"/>
        <v>0</v>
      </c>
      <c r="KGO68" s="756">
        <f t="shared" si="379"/>
        <v>0</v>
      </c>
      <c r="KGP68" s="756">
        <f t="shared" si="379"/>
        <v>0</v>
      </c>
      <c r="KGQ68" s="756">
        <f t="shared" si="379"/>
        <v>0</v>
      </c>
      <c r="KGR68" s="756">
        <f t="shared" si="379"/>
        <v>0</v>
      </c>
      <c r="KGS68" s="756">
        <f t="shared" si="379"/>
        <v>0</v>
      </c>
      <c r="KGT68" s="756">
        <f t="shared" si="379"/>
        <v>0</v>
      </c>
      <c r="KGU68" s="756">
        <f t="shared" si="379"/>
        <v>0</v>
      </c>
      <c r="KGV68" s="756">
        <f t="shared" si="379"/>
        <v>0</v>
      </c>
      <c r="KGW68" s="756">
        <f t="shared" si="379"/>
        <v>0</v>
      </c>
      <c r="KGX68" s="756">
        <f t="shared" si="379"/>
        <v>0</v>
      </c>
      <c r="KGY68" s="756">
        <f t="shared" si="379"/>
        <v>0</v>
      </c>
      <c r="KGZ68" s="756">
        <f t="shared" si="379"/>
        <v>0</v>
      </c>
      <c r="KHA68" s="756">
        <f t="shared" si="379"/>
        <v>0</v>
      </c>
      <c r="KHB68" s="756">
        <f t="shared" si="379"/>
        <v>0</v>
      </c>
      <c r="KHC68" s="756">
        <f t="shared" si="379"/>
        <v>0</v>
      </c>
      <c r="KHD68" s="756">
        <f t="shared" si="379"/>
        <v>0</v>
      </c>
      <c r="KHE68" s="756">
        <f t="shared" si="379"/>
        <v>0</v>
      </c>
      <c r="KHF68" s="756">
        <f t="shared" si="379"/>
        <v>0</v>
      </c>
      <c r="KHG68" s="756">
        <f t="shared" ref="KHG68:KJR68" si="380">(KHG59-KHG61)*$C$67</f>
        <v>0</v>
      </c>
      <c r="KHH68" s="756">
        <f t="shared" si="380"/>
        <v>0</v>
      </c>
      <c r="KHI68" s="756">
        <f t="shared" si="380"/>
        <v>0</v>
      </c>
      <c r="KHJ68" s="756">
        <f t="shared" si="380"/>
        <v>0</v>
      </c>
      <c r="KHK68" s="756">
        <f t="shared" si="380"/>
        <v>0</v>
      </c>
      <c r="KHL68" s="756">
        <f t="shared" si="380"/>
        <v>0</v>
      </c>
      <c r="KHM68" s="756">
        <f t="shared" si="380"/>
        <v>0</v>
      </c>
      <c r="KHN68" s="756">
        <f t="shared" si="380"/>
        <v>0</v>
      </c>
      <c r="KHO68" s="756">
        <f t="shared" si="380"/>
        <v>0</v>
      </c>
      <c r="KHP68" s="756">
        <f t="shared" si="380"/>
        <v>0</v>
      </c>
      <c r="KHQ68" s="756">
        <f t="shared" si="380"/>
        <v>0</v>
      </c>
      <c r="KHR68" s="756">
        <f t="shared" si="380"/>
        <v>0</v>
      </c>
      <c r="KHS68" s="756">
        <f t="shared" si="380"/>
        <v>0</v>
      </c>
      <c r="KHT68" s="756">
        <f t="shared" si="380"/>
        <v>0</v>
      </c>
      <c r="KHU68" s="756">
        <f t="shared" si="380"/>
        <v>0</v>
      </c>
      <c r="KHV68" s="756">
        <f t="shared" si="380"/>
        <v>0</v>
      </c>
      <c r="KHW68" s="756">
        <f t="shared" si="380"/>
        <v>0</v>
      </c>
      <c r="KHX68" s="756">
        <f t="shared" si="380"/>
        <v>0</v>
      </c>
      <c r="KHY68" s="756">
        <f t="shared" si="380"/>
        <v>0</v>
      </c>
      <c r="KHZ68" s="756">
        <f t="shared" si="380"/>
        <v>0</v>
      </c>
      <c r="KIA68" s="756">
        <f t="shared" si="380"/>
        <v>0</v>
      </c>
      <c r="KIB68" s="756">
        <f t="shared" si="380"/>
        <v>0</v>
      </c>
      <c r="KIC68" s="756">
        <f t="shared" si="380"/>
        <v>0</v>
      </c>
      <c r="KID68" s="756">
        <f t="shared" si="380"/>
        <v>0</v>
      </c>
      <c r="KIE68" s="756">
        <f t="shared" si="380"/>
        <v>0</v>
      </c>
      <c r="KIF68" s="756">
        <f t="shared" si="380"/>
        <v>0</v>
      </c>
      <c r="KIG68" s="756">
        <f t="shared" si="380"/>
        <v>0</v>
      </c>
      <c r="KIH68" s="756">
        <f t="shared" si="380"/>
        <v>0</v>
      </c>
      <c r="KII68" s="756">
        <f t="shared" si="380"/>
        <v>0</v>
      </c>
      <c r="KIJ68" s="756">
        <f t="shared" si="380"/>
        <v>0</v>
      </c>
      <c r="KIK68" s="756">
        <f t="shared" si="380"/>
        <v>0</v>
      </c>
      <c r="KIL68" s="756">
        <f t="shared" si="380"/>
        <v>0</v>
      </c>
      <c r="KIM68" s="756">
        <f t="shared" si="380"/>
        <v>0</v>
      </c>
      <c r="KIN68" s="756">
        <f t="shared" si="380"/>
        <v>0</v>
      </c>
      <c r="KIO68" s="756">
        <f t="shared" si="380"/>
        <v>0</v>
      </c>
      <c r="KIP68" s="756">
        <f t="shared" si="380"/>
        <v>0</v>
      </c>
      <c r="KIQ68" s="756">
        <f t="shared" si="380"/>
        <v>0</v>
      </c>
      <c r="KIR68" s="756">
        <f t="shared" si="380"/>
        <v>0</v>
      </c>
      <c r="KIS68" s="756">
        <f t="shared" si="380"/>
        <v>0</v>
      </c>
      <c r="KIT68" s="756">
        <f t="shared" si="380"/>
        <v>0</v>
      </c>
      <c r="KIU68" s="756">
        <f t="shared" si="380"/>
        <v>0</v>
      </c>
      <c r="KIV68" s="756">
        <f t="shared" si="380"/>
        <v>0</v>
      </c>
      <c r="KIW68" s="756">
        <f t="shared" si="380"/>
        <v>0</v>
      </c>
      <c r="KIX68" s="756">
        <f t="shared" si="380"/>
        <v>0</v>
      </c>
      <c r="KIY68" s="756">
        <f t="shared" si="380"/>
        <v>0</v>
      </c>
      <c r="KIZ68" s="756">
        <f t="shared" si="380"/>
        <v>0</v>
      </c>
      <c r="KJA68" s="756">
        <f t="shared" si="380"/>
        <v>0</v>
      </c>
      <c r="KJB68" s="756">
        <f t="shared" si="380"/>
        <v>0</v>
      </c>
      <c r="KJC68" s="756">
        <f t="shared" si="380"/>
        <v>0</v>
      </c>
      <c r="KJD68" s="756">
        <f t="shared" si="380"/>
        <v>0</v>
      </c>
      <c r="KJE68" s="756">
        <f t="shared" si="380"/>
        <v>0</v>
      </c>
      <c r="KJF68" s="756">
        <f t="shared" si="380"/>
        <v>0</v>
      </c>
      <c r="KJG68" s="756">
        <f t="shared" si="380"/>
        <v>0</v>
      </c>
      <c r="KJH68" s="756">
        <f t="shared" si="380"/>
        <v>0</v>
      </c>
      <c r="KJI68" s="756">
        <f t="shared" si="380"/>
        <v>0</v>
      </c>
      <c r="KJJ68" s="756">
        <f t="shared" si="380"/>
        <v>0</v>
      </c>
      <c r="KJK68" s="756">
        <f t="shared" si="380"/>
        <v>0</v>
      </c>
      <c r="KJL68" s="756">
        <f t="shared" si="380"/>
        <v>0</v>
      </c>
      <c r="KJM68" s="756">
        <f t="shared" si="380"/>
        <v>0</v>
      </c>
      <c r="KJN68" s="756">
        <f t="shared" si="380"/>
        <v>0</v>
      </c>
      <c r="KJO68" s="756">
        <f t="shared" si="380"/>
        <v>0</v>
      </c>
      <c r="KJP68" s="756">
        <f t="shared" si="380"/>
        <v>0</v>
      </c>
      <c r="KJQ68" s="756">
        <f t="shared" si="380"/>
        <v>0</v>
      </c>
      <c r="KJR68" s="756">
        <f t="shared" si="380"/>
        <v>0</v>
      </c>
      <c r="KJS68" s="756">
        <f t="shared" ref="KJS68:KMD68" si="381">(KJS59-KJS61)*$C$67</f>
        <v>0</v>
      </c>
      <c r="KJT68" s="756">
        <f t="shared" si="381"/>
        <v>0</v>
      </c>
      <c r="KJU68" s="756">
        <f t="shared" si="381"/>
        <v>0</v>
      </c>
      <c r="KJV68" s="756">
        <f t="shared" si="381"/>
        <v>0</v>
      </c>
      <c r="KJW68" s="756">
        <f t="shared" si="381"/>
        <v>0</v>
      </c>
      <c r="KJX68" s="756">
        <f t="shared" si="381"/>
        <v>0</v>
      </c>
      <c r="KJY68" s="756">
        <f t="shared" si="381"/>
        <v>0</v>
      </c>
      <c r="KJZ68" s="756">
        <f t="shared" si="381"/>
        <v>0</v>
      </c>
      <c r="KKA68" s="756">
        <f t="shared" si="381"/>
        <v>0</v>
      </c>
      <c r="KKB68" s="756">
        <f t="shared" si="381"/>
        <v>0</v>
      </c>
      <c r="KKC68" s="756">
        <f t="shared" si="381"/>
        <v>0</v>
      </c>
      <c r="KKD68" s="756">
        <f t="shared" si="381"/>
        <v>0</v>
      </c>
      <c r="KKE68" s="756">
        <f t="shared" si="381"/>
        <v>0</v>
      </c>
      <c r="KKF68" s="756">
        <f t="shared" si="381"/>
        <v>0</v>
      </c>
      <c r="KKG68" s="756">
        <f t="shared" si="381"/>
        <v>0</v>
      </c>
      <c r="KKH68" s="756">
        <f t="shared" si="381"/>
        <v>0</v>
      </c>
      <c r="KKI68" s="756">
        <f t="shared" si="381"/>
        <v>0</v>
      </c>
      <c r="KKJ68" s="756">
        <f t="shared" si="381"/>
        <v>0</v>
      </c>
      <c r="KKK68" s="756">
        <f t="shared" si="381"/>
        <v>0</v>
      </c>
      <c r="KKL68" s="756">
        <f t="shared" si="381"/>
        <v>0</v>
      </c>
      <c r="KKM68" s="756">
        <f t="shared" si="381"/>
        <v>0</v>
      </c>
      <c r="KKN68" s="756">
        <f t="shared" si="381"/>
        <v>0</v>
      </c>
      <c r="KKO68" s="756">
        <f t="shared" si="381"/>
        <v>0</v>
      </c>
      <c r="KKP68" s="756">
        <f t="shared" si="381"/>
        <v>0</v>
      </c>
      <c r="KKQ68" s="756">
        <f t="shared" si="381"/>
        <v>0</v>
      </c>
      <c r="KKR68" s="756">
        <f t="shared" si="381"/>
        <v>0</v>
      </c>
      <c r="KKS68" s="756">
        <f t="shared" si="381"/>
        <v>0</v>
      </c>
      <c r="KKT68" s="756">
        <f t="shared" si="381"/>
        <v>0</v>
      </c>
      <c r="KKU68" s="756">
        <f t="shared" si="381"/>
        <v>0</v>
      </c>
      <c r="KKV68" s="756">
        <f t="shared" si="381"/>
        <v>0</v>
      </c>
      <c r="KKW68" s="756">
        <f t="shared" si="381"/>
        <v>0</v>
      </c>
      <c r="KKX68" s="756">
        <f t="shared" si="381"/>
        <v>0</v>
      </c>
      <c r="KKY68" s="756">
        <f t="shared" si="381"/>
        <v>0</v>
      </c>
      <c r="KKZ68" s="756">
        <f t="shared" si="381"/>
        <v>0</v>
      </c>
      <c r="KLA68" s="756">
        <f t="shared" si="381"/>
        <v>0</v>
      </c>
      <c r="KLB68" s="756">
        <f t="shared" si="381"/>
        <v>0</v>
      </c>
      <c r="KLC68" s="756">
        <f t="shared" si="381"/>
        <v>0</v>
      </c>
      <c r="KLD68" s="756">
        <f t="shared" si="381"/>
        <v>0</v>
      </c>
      <c r="KLE68" s="756">
        <f t="shared" si="381"/>
        <v>0</v>
      </c>
      <c r="KLF68" s="756">
        <f t="shared" si="381"/>
        <v>0</v>
      </c>
      <c r="KLG68" s="756">
        <f t="shared" si="381"/>
        <v>0</v>
      </c>
      <c r="KLH68" s="756">
        <f t="shared" si="381"/>
        <v>0</v>
      </c>
      <c r="KLI68" s="756">
        <f t="shared" si="381"/>
        <v>0</v>
      </c>
      <c r="KLJ68" s="756">
        <f t="shared" si="381"/>
        <v>0</v>
      </c>
      <c r="KLK68" s="756">
        <f t="shared" si="381"/>
        <v>0</v>
      </c>
      <c r="KLL68" s="756">
        <f t="shared" si="381"/>
        <v>0</v>
      </c>
      <c r="KLM68" s="756">
        <f t="shared" si="381"/>
        <v>0</v>
      </c>
      <c r="KLN68" s="756">
        <f t="shared" si="381"/>
        <v>0</v>
      </c>
      <c r="KLO68" s="756">
        <f t="shared" si="381"/>
        <v>0</v>
      </c>
      <c r="KLP68" s="756">
        <f t="shared" si="381"/>
        <v>0</v>
      </c>
      <c r="KLQ68" s="756">
        <f t="shared" si="381"/>
        <v>0</v>
      </c>
      <c r="KLR68" s="756">
        <f t="shared" si="381"/>
        <v>0</v>
      </c>
      <c r="KLS68" s="756">
        <f t="shared" si="381"/>
        <v>0</v>
      </c>
      <c r="KLT68" s="756">
        <f t="shared" si="381"/>
        <v>0</v>
      </c>
      <c r="KLU68" s="756">
        <f t="shared" si="381"/>
        <v>0</v>
      </c>
      <c r="KLV68" s="756">
        <f t="shared" si="381"/>
        <v>0</v>
      </c>
      <c r="KLW68" s="756">
        <f t="shared" si="381"/>
        <v>0</v>
      </c>
      <c r="KLX68" s="756">
        <f t="shared" si="381"/>
        <v>0</v>
      </c>
      <c r="KLY68" s="756">
        <f t="shared" si="381"/>
        <v>0</v>
      </c>
      <c r="KLZ68" s="756">
        <f t="shared" si="381"/>
        <v>0</v>
      </c>
      <c r="KMA68" s="756">
        <f t="shared" si="381"/>
        <v>0</v>
      </c>
      <c r="KMB68" s="756">
        <f t="shared" si="381"/>
        <v>0</v>
      </c>
      <c r="KMC68" s="756">
        <f t="shared" si="381"/>
        <v>0</v>
      </c>
      <c r="KMD68" s="756">
        <f t="shared" si="381"/>
        <v>0</v>
      </c>
      <c r="KME68" s="756">
        <f t="shared" ref="KME68:KOP68" si="382">(KME59-KME61)*$C$67</f>
        <v>0</v>
      </c>
      <c r="KMF68" s="756">
        <f t="shared" si="382"/>
        <v>0</v>
      </c>
      <c r="KMG68" s="756">
        <f t="shared" si="382"/>
        <v>0</v>
      </c>
      <c r="KMH68" s="756">
        <f t="shared" si="382"/>
        <v>0</v>
      </c>
      <c r="KMI68" s="756">
        <f t="shared" si="382"/>
        <v>0</v>
      </c>
      <c r="KMJ68" s="756">
        <f t="shared" si="382"/>
        <v>0</v>
      </c>
      <c r="KMK68" s="756">
        <f t="shared" si="382"/>
        <v>0</v>
      </c>
      <c r="KML68" s="756">
        <f t="shared" si="382"/>
        <v>0</v>
      </c>
      <c r="KMM68" s="756">
        <f t="shared" si="382"/>
        <v>0</v>
      </c>
      <c r="KMN68" s="756">
        <f t="shared" si="382"/>
        <v>0</v>
      </c>
      <c r="KMO68" s="756">
        <f t="shared" si="382"/>
        <v>0</v>
      </c>
      <c r="KMP68" s="756">
        <f t="shared" si="382"/>
        <v>0</v>
      </c>
      <c r="KMQ68" s="756">
        <f t="shared" si="382"/>
        <v>0</v>
      </c>
      <c r="KMR68" s="756">
        <f t="shared" si="382"/>
        <v>0</v>
      </c>
      <c r="KMS68" s="756">
        <f t="shared" si="382"/>
        <v>0</v>
      </c>
      <c r="KMT68" s="756">
        <f t="shared" si="382"/>
        <v>0</v>
      </c>
      <c r="KMU68" s="756">
        <f t="shared" si="382"/>
        <v>0</v>
      </c>
      <c r="KMV68" s="756">
        <f t="shared" si="382"/>
        <v>0</v>
      </c>
      <c r="KMW68" s="756">
        <f t="shared" si="382"/>
        <v>0</v>
      </c>
      <c r="KMX68" s="756">
        <f t="shared" si="382"/>
        <v>0</v>
      </c>
      <c r="KMY68" s="756">
        <f t="shared" si="382"/>
        <v>0</v>
      </c>
      <c r="KMZ68" s="756">
        <f t="shared" si="382"/>
        <v>0</v>
      </c>
      <c r="KNA68" s="756">
        <f t="shared" si="382"/>
        <v>0</v>
      </c>
      <c r="KNB68" s="756">
        <f t="shared" si="382"/>
        <v>0</v>
      </c>
      <c r="KNC68" s="756">
        <f t="shared" si="382"/>
        <v>0</v>
      </c>
      <c r="KND68" s="756">
        <f t="shared" si="382"/>
        <v>0</v>
      </c>
      <c r="KNE68" s="756">
        <f t="shared" si="382"/>
        <v>0</v>
      </c>
      <c r="KNF68" s="756">
        <f t="shared" si="382"/>
        <v>0</v>
      </c>
      <c r="KNG68" s="756">
        <f t="shared" si="382"/>
        <v>0</v>
      </c>
      <c r="KNH68" s="756">
        <f t="shared" si="382"/>
        <v>0</v>
      </c>
      <c r="KNI68" s="756">
        <f t="shared" si="382"/>
        <v>0</v>
      </c>
      <c r="KNJ68" s="756">
        <f t="shared" si="382"/>
        <v>0</v>
      </c>
      <c r="KNK68" s="756">
        <f t="shared" si="382"/>
        <v>0</v>
      </c>
      <c r="KNL68" s="756">
        <f t="shared" si="382"/>
        <v>0</v>
      </c>
      <c r="KNM68" s="756">
        <f t="shared" si="382"/>
        <v>0</v>
      </c>
      <c r="KNN68" s="756">
        <f t="shared" si="382"/>
        <v>0</v>
      </c>
      <c r="KNO68" s="756">
        <f t="shared" si="382"/>
        <v>0</v>
      </c>
      <c r="KNP68" s="756">
        <f t="shared" si="382"/>
        <v>0</v>
      </c>
      <c r="KNQ68" s="756">
        <f t="shared" si="382"/>
        <v>0</v>
      </c>
      <c r="KNR68" s="756">
        <f t="shared" si="382"/>
        <v>0</v>
      </c>
      <c r="KNS68" s="756">
        <f t="shared" si="382"/>
        <v>0</v>
      </c>
      <c r="KNT68" s="756">
        <f t="shared" si="382"/>
        <v>0</v>
      </c>
      <c r="KNU68" s="756">
        <f t="shared" si="382"/>
        <v>0</v>
      </c>
      <c r="KNV68" s="756">
        <f t="shared" si="382"/>
        <v>0</v>
      </c>
      <c r="KNW68" s="756">
        <f t="shared" si="382"/>
        <v>0</v>
      </c>
      <c r="KNX68" s="756">
        <f t="shared" si="382"/>
        <v>0</v>
      </c>
      <c r="KNY68" s="756">
        <f t="shared" si="382"/>
        <v>0</v>
      </c>
      <c r="KNZ68" s="756">
        <f t="shared" si="382"/>
        <v>0</v>
      </c>
      <c r="KOA68" s="756">
        <f t="shared" si="382"/>
        <v>0</v>
      </c>
      <c r="KOB68" s="756">
        <f t="shared" si="382"/>
        <v>0</v>
      </c>
      <c r="KOC68" s="756">
        <f t="shared" si="382"/>
        <v>0</v>
      </c>
      <c r="KOD68" s="756">
        <f t="shared" si="382"/>
        <v>0</v>
      </c>
      <c r="KOE68" s="756">
        <f t="shared" si="382"/>
        <v>0</v>
      </c>
      <c r="KOF68" s="756">
        <f t="shared" si="382"/>
        <v>0</v>
      </c>
      <c r="KOG68" s="756">
        <f t="shared" si="382"/>
        <v>0</v>
      </c>
      <c r="KOH68" s="756">
        <f t="shared" si="382"/>
        <v>0</v>
      </c>
      <c r="KOI68" s="756">
        <f t="shared" si="382"/>
        <v>0</v>
      </c>
      <c r="KOJ68" s="756">
        <f t="shared" si="382"/>
        <v>0</v>
      </c>
      <c r="KOK68" s="756">
        <f t="shared" si="382"/>
        <v>0</v>
      </c>
      <c r="KOL68" s="756">
        <f t="shared" si="382"/>
        <v>0</v>
      </c>
      <c r="KOM68" s="756">
        <f t="shared" si="382"/>
        <v>0</v>
      </c>
      <c r="KON68" s="756">
        <f t="shared" si="382"/>
        <v>0</v>
      </c>
      <c r="KOO68" s="756">
        <f t="shared" si="382"/>
        <v>0</v>
      </c>
      <c r="KOP68" s="756">
        <f t="shared" si="382"/>
        <v>0</v>
      </c>
      <c r="KOQ68" s="756">
        <f t="shared" ref="KOQ68:KRB68" si="383">(KOQ59-KOQ61)*$C$67</f>
        <v>0</v>
      </c>
      <c r="KOR68" s="756">
        <f t="shared" si="383"/>
        <v>0</v>
      </c>
      <c r="KOS68" s="756">
        <f t="shared" si="383"/>
        <v>0</v>
      </c>
      <c r="KOT68" s="756">
        <f t="shared" si="383"/>
        <v>0</v>
      </c>
      <c r="KOU68" s="756">
        <f t="shared" si="383"/>
        <v>0</v>
      </c>
      <c r="KOV68" s="756">
        <f t="shared" si="383"/>
        <v>0</v>
      </c>
      <c r="KOW68" s="756">
        <f t="shared" si="383"/>
        <v>0</v>
      </c>
      <c r="KOX68" s="756">
        <f t="shared" si="383"/>
        <v>0</v>
      </c>
      <c r="KOY68" s="756">
        <f t="shared" si="383"/>
        <v>0</v>
      </c>
      <c r="KOZ68" s="756">
        <f t="shared" si="383"/>
        <v>0</v>
      </c>
      <c r="KPA68" s="756">
        <f t="shared" si="383"/>
        <v>0</v>
      </c>
      <c r="KPB68" s="756">
        <f t="shared" si="383"/>
        <v>0</v>
      </c>
      <c r="KPC68" s="756">
        <f t="shared" si="383"/>
        <v>0</v>
      </c>
      <c r="KPD68" s="756">
        <f t="shared" si="383"/>
        <v>0</v>
      </c>
      <c r="KPE68" s="756">
        <f t="shared" si="383"/>
        <v>0</v>
      </c>
      <c r="KPF68" s="756">
        <f t="shared" si="383"/>
        <v>0</v>
      </c>
      <c r="KPG68" s="756">
        <f t="shared" si="383"/>
        <v>0</v>
      </c>
      <c r="KPH68" s="756">
        <f t="shared" si="383"/>
        <v>0</v>
      </c>
      <c r="KPI68" s="756">
        <f t="shared" si="383"/>
        <v>0</v>
      </c>
      <c r="KPJ68" s="756">
        <f t="shared" si="383"/>
        <v>0</v>
      </c>
      <c r="KPK68" s="756">
        <f t="shared" si="383"/>
        <v>0</v>
      </c>
      <c r="KPL68" s="756">
        <f t="shared" si="383"/>
        <v>0</v>
      </c>
      <c r="KPM68" s="756">
        <f t="shared" si="383"/>
        <v>0</v>
      </c>
      <c r="KPN68" s="756">
        <f t="shared" si="383"/>
        <v>0</v>
      </c>
      <c r="KPO68" s="756">
        <f t="shared" si="383"/>
        <v>0</v>
      </c>
      <c r="KPP68" s="756">
        <f t="shared" si="383"/>
        <v>0</v>
      </c>
      <c r="KPQ68" s="756">
        <f t="shared" si="383"/>
        <v>0</v>
      </c>
      <c r="KPR68" s="756">
        <f t="shared" si="383"/>
        <v>0</v>
      </c>
      <c r="KPS68" s="756">
        <f t="shared" si="383"/>
        <v>0</v>
      </c>
      <c r="KPT68" s="756">
        <f t="shared" si="383"/>
        <v>0</v>
      </c>
      <c r="KPU68" s="756">
        <f t="shared" si="383"/>
        <v>0</v>
      </c>
      <c r="KPV68" s="756">
        <f t="shared" si="383"/>
        <v>0</v>
      </c>
      <c r="KPW68" s="756">
        <f t="shared" si="383"/>
        <v>0</v>
      </c>
      <c r="KPX68" s="756">
        <f t="shared" si="383"/>
        <v>0</v>
      </c>
      <c r="KPY68" s="756">
        <f t="shared" si="383"/>
        <v>0</v>
      </c>
      <c r="KPZ68" s="756">
        <f t="shared" si="383"/>
        <v>0</v>
      </c>
      <c r="KQA68" s="756">
        <f t="shared" si="383"/>
        <v>0</v>
      </c>
      <c r="KQB68" s="756">
        <f t="shared" si="383"/>
        <v>0</v>
      </c>
      <c r="KQC68" s="756">
        <f t="shared" si="383"/>
        <v>0</v>
      </c>
      <c r="KQD68" s="756">
        <f t="shared" si="383"/>
        <v>0</v>
      </c>
      <c r="KQE68" s="756">
        <f t="shared" si="383"/>
        <v>0</v>
      </c>
      <c r="KQF68" s="756">
        <f t="shared" si="383"/>
        <v>0</v>
      </c>
      <c r="KQG68" s="756">
        <f t="shared" si="383"/>
        <v>0</v>
      </c>
      <c r="KQH68" s="756">
        <f t="shared" si="383"/>
        <v>0</v>
      </c>
      <c r="KQI68" s="756">
        <f t="shared" si="383"/>
        <v>0</v>
      </c>
      <c r="KQJ68" s="756">
        <f t="shared" si="383"/>
        <v>0</v>
      </c>
      <c r="KQK68" s="756">
        <f t="shared" si="383"/>
        <v>0</v>
      </c>
      <c r="KQL68" s="756">
        <f t="shared" si="383"/>
        <v>0</v>
      </c>
      <c r="KQM68" s="756">
        <f t="shared" si="383"/>
        <v>0</v>
      </c>
      <c r="KQN68" s="756">
        <f t="shared" si="383"/>
        <v>0</v>
      </c>
      <c r="KQO68" s="756">
        <f t="shared" si="383"/>
        <v>0</v>
      </c>
      <c r="KQP68" s="756">
        <f t="shared" si="383"/>
        <v>0</v>
      </c>
      <c r="KQQ68" s="756">
        <f t="shared" si="383"/>
        <v>0</v>
      </c>
      <c r="KQR68" s="756">
        <f t="shared" si="383"/>
        <v>0</v>
      </c>
      <c r="KQS68" s="756">
        <f t="shared" si="383"/>
        <v>0</v>
      </c>
      <c r="KQT68" s="756">
        <f t="shared" si="383"/>
        <v>0</v>
      </c>
      <c r="KQU68" s="756">
        <f t="shared" si="383"/>
        <v>0</v>
      </c>
      <c r="KQV68" s="756">
        <f t="shared" si="383"/>
        <v>0</v>
      </c>
      <c r="KQW68" s="756">
        <f t="shared" si="383"/>
        <v>0</v>
      </c>
      <c r="KQX68" s="756">
        <f t="shared" si="383"/>
        <v>0</v>
      </c>
      <c r="KQY68" s="756">
        <f t="shared" si="383"/>
        <v>0</v>
      </c>
      <c r="KQZ68" s="756">
        <f t="shared" si="383"/>
        <v>0</v>
      </c>
      <c r="KRA68" s="756">
        <f t="shared" si="383"/>
        <v>0</v>
      </c>
      <c r="KRB68" s="756">
        <f t="shared" si="383"/>
        <v>0</v>
      </c>
      <c r="KRC68" s="756">
        <f t="shared" ref="KRC68:KTN68" si="384">(KRC59-KRC61)*$C$67</f>
        <v>0</v>
      </c>
      <c r="KRD68" s="756">
        <f t="shared" si="384"/>
        <v>0</v>
      </c>
      <c r="KRE68" s="756">
        <f t="shared" si="384"/>
        <v>0</v>
      </c>
      <c r="KRF68" s="756">
        <f t="shared" si="384"/>
        <v>0</v>
      </c>
      <c r="KRG68" s="756">
        <f t="shared" si="384"/>
        <v>0</v>
      </c>
      <c r="KRH68" s="756">
        <f t="shared" si="384"/>
        <v>0</v>
      </c>
      <c r="KRI68" s="756">
        <f t="shared" si="384"/>
        <v>0</v>
      </c>
      <c r="KRJ68" s="756">
        <f t="shared" si="384"/>
        <v>0</v>
      </c>
      <c r="KRK68" s="756">
        <f t="shared" si="384"/>
        <v>0</v>
      </c>
      <c r="KRL68" s="756">
        <f t="shared" si="384"/>
        <v>0</v>
      </c>
      <c r="KRM68" s="756">
        <f t="shared" si="384"/>
        <v>0</v>
      </c>
      <c r="KRN68" s="756">
        <f t="shared" si="384"/>
        <v>0</v>
      </c>
      <c r="KRO68" s="756">
        <f t="shared" si="384"/>
        <v>0</v>
      </c>
      <c r="KRP68" s="756">
        <f t="shared" si="384"/>
        <v>0</v>
      </c>
      <c r="KRQ68" s="756">
        <f t="shared" si="384"/>
        <v>0</v>
      </c>
      <c r="KRR68" s="756">
        <f t="shared" si="384"/>
        <v>0</v>
      </c>
      <c r="KRS68" s="756">
        <f t="shared" si="384"/>
        <v>0</v>
      </c>
      <c r="KRT68" s="756">
        <f t="shared" si="384"/>
        <v>0</v>
      </c>
      <c r="KRU68" s="756">
        <f t="shared" si="384"/>
        <v>0</v>
      </c>
      <c r="KRV68" s="756">
        <f t="shared" si="384"/>
        <v>0</v>
      </c>
      <c r="KRW68" s="756">
        <f t="shared" si="384"/>
        <v>0</v>
      </c>
      <c r="KRX68" s="756">
        <f t="shared" si="384"/>
        <v>0</v>
      </c>
      <c r="KRY68" s="756">
        <f t="shared" si="384"/>
        <v>0</v>
      </c>
      <c r="KRZ68" s="756">
        <f t="shared" si="384"/>
        <v>0</v>
      </c>
      <c r="KSA68" s="756">
        <f t="shared" si="384"/>
        <v>0</v>
      </c>
      <c r="KSB68" s="756">
        <f t="shared" si="384"/>
        <v>0</v>
      </c>
      <c r="KSC68" s="756">
        <f t="shared" si="384"/>
        <v>0</v>
      </c>
      <c r="KSD68" s="756">
        <f t="shared" si="384"/>
        <v>0</v>
      </c>
      <c r="KSE68" s="756">
        <f t="shared" si="384"/>
        <v>0</v>
      </c>
      <c r="KSF68" s="756">
        <f t="shared" si="384"/>
        <v>0</v>
      </c>
      <c r="KSG68" s="756">
        <f t="shared" si="384"/>
        <v>0</v>
      </c>
      <c r="KSH68" s="756">
        <f t="shared" si="384"/>
        <v>0</v>
      </c>
      <c r="KSI68" s="756">
        <f t="shared" si="384"/>
        <v>0</v>
      </c>
      <c r="KSJ68" s="756">
        <f t="shared" si="384"/>
        <v>0</v>
      </c>
      <c r="KSK68" s="756">
        <f t="shared" si="384"/>
        <v>0</v>
      </c>
      <c r="KSL68" s="756">
        <f t="shared" si="384"/>
        <v>0</v>
      </c>
      <c r="KSM68" s="756">
        <f t="shared" si="384"/>
        <v>0</v>
      </c>
      <c r="KSN68" s="756">
        <f t="shared" si="384"/>
        <v>0</v>
      </c>
      <c r="KSO68" s="756">
        <f t="shared" si="384"/>
        <v>0</v>
      </c>
      <c r="KSP68" s="756">
        <f t="shared" si="384"/>
        <v>0</v>
      </c>
      <c r="KSQ68" s="756">
        <f t="shared" si="384"/>
        <v>0</v>
      </c>
      <c r="KSR68" s="756">
        <f t="shared" si="384"/>
        <v>0</v>
      </c>
      <c r="KSS68" s="756">
        <f t="shared" si="384"/>
        <v>0</v>
      </c>
      <c r="KST68" s="756">
        <f t="shared" si="384"/>
        <v>0</v>
      </c>
      <c r="KSU68" s="756">
        <f t="shared" si="384"/>
        <v>0</v>
      </c>
      <c r="KSV68" s="756">
        <f t="shared" si="384"/>
        <v>0</v>
      </c>
      <c r="KSW68" s="756">
        <f t="shared" si="384"/>
        <v>0</v>
      </c>
      <c r="KSX68" s="756">
        <f t="shared" si="384"/>
        <v>0</v>
      </c>
      <c r="KSY68" s="756">
        <f t="shared" si="384"/>
        <v>0</v>
      </c>
      <c r="KSZ68" s="756">
        <f t="shared" si="384"/>
        <v>0</v>
      </c>
      <c r="KTA68" s="756">
        <f t="shared" si="384"/>
        <v>0</v>
      </c>
      <c r="KTB68" s="756">
        <f t="shared" si="384"/>
        <v>0</v>
      </c>
      <c r="KTC68" s="756">
        <f t="shared" si="384"/>
        <v>0</v>
      </c>
      <c r="KTD68" s="756">
        <f t="shared" si="384"/>
        <v>0</v>
      </c>
      <c r="KTE68" s="756">
        <f t="shared" si="384"/>
        <v>0</v>
      </c>
      <c r="KTF68" s="756">
        <f t="shared" si="384"/>
        <v>0</v>
      </c>
      <c r="KTG68" s="756">
        <f t="shared" si="384"/>
        <v>0</v>
      </c>
      <c r="KTH68" s="756">
        <f t="shared" si="384"/>
        <v>0</v>
      </c>
      <c r="KTI68" s="756">
        <f t="shared" si="384"/>
        <v>0</v>
      </c>
      <c r="KTJ68" s="756">
        <f t="shared" si="384"/>
        <v>0</v>
      </c>
      <c r="KTK68" s="756">
        <f t="shared" si="384"/>
        <v>0</v>
      </c>
      <c r="KTL68" s="756">
        <f t="shared" si="384"/>
        <v>0</v>
      </c>
      <c r="KTM68" s="756">
        <f t="shared" si="384"/>
        <v>0</v>
      </c>
      <c r="KTN68" s="756">
        <f t="shared" si="384"/>
        <v>0</v>
      </c>
      <c r="KTO68" s="756">
        <f t="shared" ref="KTO68:KVZ68" si="385">(KTO59-KTO61)*$C$67</f>
        <v>0</v>
      </c>
      <c r="KTP68" s="756">
        <f t="shared" si="385"/>
        <v>0</v>
      </c>
      <c r="KTQ68" s="756">
        <f t="shared" si="385"/>
        <v>0</v>
      </c>
      <c r="KTR68" s="756">
        <f t="shared" si="385"/>
        <v>0</v>
      </c>
      <c r="KTS68" s="756">
        <f t="shared" si="385"/>
        <v>0</v>
      </c>
      <c r="KTT68" s="756">
        <f t="shared" si="385"/>
        <v>0</v>
      </c>
      <c r="KTU68" s="756">
        <f t="shared" si="385"/>
        <v>0</v>
      </c>
      <c r="KTV68" s="756">
        <f t="shared" si="385"/>
        <v>0</v>
      </c>
      <c r="KTW68" s="756">
        <f t="shared" si="385"/>
        <v>0</v>
      </c>
      <c r="KTX68" s="756">
        <f t="shared" si="385"/>
        <v>0</v>
      </c>
      <c r="KTY68" s="756">
        <f t="shared" si="385"/>
        <v>0</v>
      </c>
      <c r="KTZ68" s="756">
        <f t="shared" si="385"/>
        <v>0</v>
      </c>
      <c r="KUA68" s="756">
        <f t="shared" si="385"/>
        <v>0</v>
      </c>
      <c r="KUB68" s="756">
        <f t="shared" si="385"/>
        <v>0</v>
      </c>
      <c r="KUC68" s="756">
        <f t="shared" si="385"/>
        <v>0</v>
      </c>
      <c r="KUD68" s="756">
        <f t="shared" si="385"/>
        <v>0</v>
      </c>
      <c r="KUE68" s="756">
        <f t="shared" si="385"/>
        <v>0</v>
      </c>
      <c r="KUF68" s="756">
        <f t="shared" si="385"/>
        <v>0</v>
      </c>
      <c r="KUG68" s="756">
        <f t="shared" si="385"/>
        <v>0</v>
      </c>
      <c r="KUH68" s="756">
        <f t="shared" si="385"/>
        <v>0</v>
      </c>
      <c r="KUI68" s="756">
        <f t="shared" si="385"/>
        <v>0</v>
      </c>
      <c r="KUJ68" s="756">
        <f t="shared" si="385"/>
        <v>0</v>
      </c>
      <c r="KUK68" s="756">
        <f t="shared" si="385"/>
        <v>0</v>
      </c>
      <c r="KUL68" s="756">
        <f t="shared" si="385"/>
        <v>0</v>
      </c>
      <c r="KUM68" s="756">
        <f t="shared" si="385"/>
        <v>0</v>
      </c>
      <c r="KUN68" s="756">
        <f t="shared" si="385"/>
        <v>0</v>
      </c>
      <c r="KUO68" s="756">
        <f t="shared" si="385"/>
        <v>0</v>
      </c>
      <c r="KUP68" s="756">
        <f t="shared" si="385"/>
        <v>0</v>
      </c>
      <c r="KUQ68" s="756">
        <f t="shared" si="385"/>
        <v>0</v>
      </c>
      <c r="KUR68" s="756">
        <f t="shared" si="385"/>
        <v>0</v>
      </c>
      <c r="KUS68" s="756">
        <f t="shared" si="385"/>
        <v>0</v>
      </c>
      <c r="KUT68" s="756">
        <f t="shared" si="385"/>
        <v>0</v>
      </c>
      <c r="KUU68" s="756">
        <f t="shared" si="385"/>
        <v>0</v>
      </c>
      <c r="KUV68" s="756">
        <f t="shared" si="385"/>
        <v>0</v>
      </c>
      <c r="KUW68" s="756">
        <f t="shared" si="385"/>
        <v>0</v>
      </c>
      <c r="KUX68" s="756">
        <f t="shared" si="385"/>
        <v>0</v>
      </c>
      <c r="KUY68" s="756">
        <f t="shared" si="385"/>
        <v>0</v>
      </c>
      <c r="KUZ68" s="756">
        <f t="shared" si="385"/>
        <v>0</v>
      </c>
      <c r="KVA68" s="756">
        <f t="shared" si="385"/>
        <v>0</v>
      </c>
      <c r="KVB68" s="756">
        <f t="shared" si="385"/>
        <v>0</v>
      </c>
      <c r="KVC68" s="756">
        <f t="shared" si="385"/>
        <v>0</v>
      </c>
      <c r="KVD68" s="756">
        <f t="shared" si="385"/>
        <v>0</v>
      </c>
      <c r="KVE68" s="756">
        <f t="shared" si="385"/>
        <v>0</v>
      </c>
      <c r="KVF68" s="756">
        <f t="shared" si="385"/>
        <v>0</v>
      </c>
      <c r="KVG68" s="756">
        <f t="shared" si="385"/>
        <v>0</v>
      </c>
      <c r="KVH68" s="756">
        <f t="shared" si="385"/>
        <v>0</v>
      </c>
      <c r="KVI68" s="756">
        <f t="shared" si="385"/>
        <v>0</v>
      </c>
      <c r="KVJ68" s="756">
        <f t="shared" si="385"/>
        <v>0</v>
      </c>
      <c r="KVK68" s="756">
        <f t="shared" si="385"/>
        <v>0</v>
      </c>
      <c r="KVL68" s="756">
        <f t="shared" si="385"/>
        <v>0</v>
      </c>
      <c r="KVM68" s="756">
        <f t="shared" si="385"/>
        <v>0</v>
      </c>
      <c r="KVN68" s="756">
        <f t="shared" si="385"/>
        <v>0</v>
      </c>
      <c r="KVO68" s="756">
        <f t="shared" si="385"/>
        <v>0</v>
      </c>
      <c r="KVP68" s="756">
        <f t="shared" si="385"/>
        <v>0</v>
      </c>
      <c r="KVQ68" s="756">
        <f t="shared" si="385"/>
        <v>0</v>
      </c>
      <c r="KVR68" s="756">
        <f t="shared" si="385"/>
        <v>0</v>
      </c>
      <c r="KVS68" s="756">
        <f t="shared" si="385"/>
        <v>0</v>
      </c>
      <c r="KVT68" s="756">
        <f t="shared" si="385"/>
        <v>0</v>
      </c>
      <c r="KVU68" s="756">
        <f t="shared" si="385"/>
        <v>0</v>
      </c>
      <c r="KVV68" s="756">
        <f t="shared" si="385"/>
        <v>0</v>
      </c>
      <c r="KVW68" s="756">
        <f t="shared" si="385"/>
        <v>0</v>
      </c>
      <c r="KVX68" s="756">
        <f t="shared" si="385"/>
        <v>0</v>
      </c>
      <c r="KVY68" s="756">
        <f t="shared" si="385"/>
        <v>0</v>
      </c>
      <c r="KVZ68" s="756">
        <f t="shared" si="385"/>
        <v>0</v>
      </c>
      <c r="KWA68" s="756">
        <f t="shared" ref="KWA68:KYL68" si="386">(KWA59-KWA61)*$C$67</f>
        <v>0</v>
      </c>
      <c r="KWB68" s="756">
        <f t="shared" si="386"/>
        <v>0</v>
      </c>
      <c r="KWC68" s="756">
        <f t="shared" si="386"/>
        <v>0</v>
      </c>
      <c r="KWD68" s="756">
        <f t="shared" si="386"/>
        <v>0</v>
      </c>
      <c r="KWE68" s="756">
        <f t="shared" si="386"/>
        <v>0</v>
      </c>
      <c r="KWF68" s="756">
        <f t="shared" si="386"/>
        <v>0</v>
      </c>
      <c r="KWG68" s="756">
        <f t="shared" si="386"/>
        <v>0</v>
      </c>
      <c r="KWH68" s="756">
        <f t="shared" si="386"/>
        <v>0</v>
      </c>
      <c r="KWI68" s="756">
        <f t="shared" si="386"/>
        <v>0</v>
      </c>
      <c r="KWJ68" s="756">
        <f t="shared" si="386"/>
        <v>0</v>
      </c>
      <c r="KWK68" s="756">
        <f t="shared" si="386"/>
        <v>0</v>
      </c>
      <c r="KWL68" s="756">
        <f t="shared" si="386"/>
        <v>0</v>
      </c>
      <c r="KWM68" s="756">
        <f t="shared" si="386"/>
        <v>0</v>
      </c>
      <c r="KWN68" s="756">
        <f t="shared" si="386"/>
        <v>0</v>
      </c>
      <c r="KWO68" s="756">
        <f t="shared" si="386"/>
        <v>0</v>
      </c>
      <c r="KWP68" s="756">
        <f t="shared" si="386"/>
        <v>0</v>
      </c>
      <c r="KWQ68" s="756">
        <f t="shared" si="386"/>
        <v>0</v>
      </c>
      <c r="KWR68" s="756">
        <f t="shared" si="386"/>
        <v>0</v>
      </c>
      <c r="KWS68" s="756">
        <f t="shared" si="386"/>
        <v>0</v>
      </c>
      <c r="KWT68" s="756">
        <f t="shared" si="386"/>
        <v>0</v>
      </c>
      <c r="KWU68" s="756">
        <f t="shared" si="386"/>
        <v>0</v>
      </c>
      <c r="KWV68" s="756">
        <f t="shared" si="386"/>
        <v>0</v>
      </c>
      <c r="KWW68" s="756">
        <f t="shared" si="386"/>
        <v>0</v>
      </c>
      <c r="KWX68" s="756">
        <f t="shared" si="386"/>
        <v>0</v>
      </c>
      <c r="KWY68" s="756">
        <f t="shared" si="386"/>
        <v>0</v>
      </c>
      <c r="KWZ68" s="756">
        <f t="shared" si="386"/>
        <v>0</v>
      </c>
      <c r="KXA68" s="756">
        <f t="shared" si="386"/>
        <v>0</v>
      </c>
      <c r="KXB68" s="756">
        <f t="shared" si="386"/>
        <v>0</v>
      </c>
      <c r="KXC68" s="756">
        <f t="shared" si="386"/>
        <v>0</v>
      </c>
      <c r="KXD68" s="756">
        <f t="shared" si="386"/>
        <v>0</v>
      </c>
      <c r="KXE68" s="756">
        <f t="shared" si="386"/>
        <v>0</v>
      </c>
      <c r="KXF68" s="756">
        <f t="shared" si="386"/>
        <v>0</v>
      </c>
      <c r="KXG68" s="756">
        <f t="shared" si="386"/>
        <v>0</v>
      </c>
      <c r="KXH68" s="756">
        <f t="shared" si="386"/>
        <v>0</v>
      </c>
      <c r="KXI68" s="756">
        <f t="shared" si="386"/>
        <v>0</v>
      </c>
      <c r="KXJ68" s="756">
        <f t="shared" si="386"/>
        <v>0</v>
      </c>
      <c r="KXK68" s="756">
        <f t="shared" si="386"/>
        <v>0</v>
      </c>
      <c r="KXL68" s="756">
        <f t="shared" si="386"/>
        <v>0</v>
      </c>
      <c r="KXM68" s="756">
        <f t="shared" si="386"/>
        <v>0</v>
      </c>
      <c r="KXN68" s="756">
        <f t="shared" si="386"/>
        <v>0</v>
      </c>
      <c r="KXO68" s="756">
        <f t="shared" si="386"/>
        <v>0</v>
      </c>
      <c r="KXP68" s="756">
        <f t="shared" si="386"/>
        <v>0</v>
      </c>
      <c r="KXQ68" s="756">
        <f t="shared" si="386"/>
        <v>0</v>
      </c>
      <c r="KXR68" s="756">
        <f t="shared" si="386"/>
        <v>0</v>
      </c>
      <c r="KXS68" s="756">
        <f t="shared" si="386"/>
        <v>0</v>
      </c>
      <c r="KXT68" s="756">
        <f t="shared" si="386"/>
        <v>0</v>
      </c>
      <c r="KXU68" s="756">
        <f t="shared" si="386"/>
        <v>0</v>
      </c>
      <c r="KXV68" s="756">
        <f t="shared" si="386"/>
        <v>0</v>
      </c>
      <c r="KXW68" s="756">
        <f t="shared" si="386"/>
        <v>0</v>
      </c>
      <c r="KXX68" s="756">
        <f t="shared" si="386"/>
        <v>0</v>
      </c>
      <c r="KXY68" s="756">
        <f t="shared" si="386"/>
        <v>0</v>
      </c>
      <c r="KXZ68" s="756">
        <f t="shared" si="386"/>
        <v>0</v>
      </c>
      <c r="KYA68" s="756">
        <f t="shared" si="386"/>
        <v>0</v>
      </c>
      <c r="KYB68" s="756">
        <f t="shared" si="386"/>
        <v>0</v>
      </c>
      <c r="KYC68" s="756">
        <f t="shared" si="386"/>
        <v>0</v>
      </c>
      <c r="KYD68" s="756">
        <f t="shared" si="386"/>
        <v>0</v>
      </c>
      <c r="KYE68" s="756">
        <f t="shared" si="386"/>
        <v>0</v>
      </c>
      <c r="KYF68" s="756">
        <f t="shared" si="386"/>
        <v>0</v>
      </c>
      <c r="KYG68" s="756">
        <f t="shared" si="386"/>
        <v>0</v>
      </c>
      <c r="KYH68" s="756">
        <f t="shared" si="386"/>
        <v>0</v>
      </c>
      <c r="KYI68" s="756">
        <f t="shared" si="386"/>
        <v>0</v>
      </c>
      <c r="KYJ68" s="756">
        <f t="shared" si="386"/>
        <v>0</v>
      </c>
      <c r="KYK68" s="756">
        <f t="shared" si="386"/>
        <v>0</v>
      </c>
      <c r="KYL68" s="756">
        <f t="shared" si="386"/>
        <v>0</v>
      </c>
      <c r="KYM68" s="756">
        <f t="shared" ref="KYM68:LAX68" si="387">(KYM59-KYM61)*$C$67</f>
        <v>0</v>
      </c>
      <c r="KYN68" s="756">
        <f t="shared" si="387"/>
        <v>0</v>
      </c>
      <c r="KYO68" s="756">
        <f t="shared" si="387"/>
        <v>0</v>
      </c>
      <c r="KYP68" s="756">
        <f t="shared" si="387"/>
        <v>0</v>
      </c>
      <c r="KYQ68" s="756">
        <f t="shared" si="387"/>
        <v>0</v>
      </c>
      <c r="KYR68" s="756">
        <f t="shared" si="387"/>
        <v>0</v>
      </c>
      <c r="KYS68" s="756">
        <f t="shared" si="387"/>
        <v>0</v>
      </c>
      <c r="KYT68" s="756">
        <f t="shared" si="387"/>
        <v>0</v>
      </c>
      <c r="KYU68" s="756">
        <f t="shared" si="387"/>
        <v>0</v>
      </c>
      <c r="KYV68" s="756">
        <f t="shared" si="387"/>
        <v>0</v>
      </c>
      <c r="KYW68" s="756">
        <f t="shared" si="387"/>
        <v>0</v>
      </c>
      <c r="KYX68" s="756">
        <f t="shared" si="387"/>
        <v>0</v>
      </c>
      <c r="KYY68" s="756">
        <f t="shared" si="387"/>
        <v>0</v>
      </c>
      <c r="KYZ68" s="756">
        <f t="shared" si="387"/>
        <v>0</v>
      </c>
      <c r="KZA68" s="756">
        <f t="shared" si="387"/>
        <v>0</v>
      </c>
      <c r="KZB68" s="756">
        <f t="shared" si="387"/>
        <v>0</v>
      </c>
      <c r="KZC68" s="756">
        <f t="shared" si="387"/>
        <v>0</v>
      </c>
      <c r="KZD68" s="756">
        <f t="shared" si="387"/>
        <v>0</v>
      </c>
      <c r="KZE68" s="756">
        <f t="shared" si="387"/>
        <v>0</v>
      </c>
      <c r="KZF68" s="756">
        <f t="shared" si="387"/>
        <v>0</v>
      </c>
      <c r="KZG68" s="756">
        <f t="shared" si="387"/>
        <v>0</v>
      </c>
      <c r="KZH68" s="756">
        <f t="shared" si="387"/>
        <v>0</v>
      </c>
      <c r="KZI68" s="756">
        <f t="shared" si="387"/>
        <v>0</v>
      </c>
      <c r="KZJ68" s="756">
        <f t="shared" si="387"/>
        <v>0</v>
      </c>
      <c r="KZK68" s="756">
        <f t="shared" si="387"/>
        <v>0</v>
      </c>
      <c r="KZL68" s="756">
        <f t="shared" si="387"/>
        <v>0</v>
      </c>
      <c r="KZM68" s="756">
        <f t="shared" si="387"/>
        <v>0</v>
      </c>
      <c r="KZN68" s="756">
        <f t="shared" si="387"/>
        <v>0</v>
      </c>
      <c r="KZO68" s="756">
        <f t="shared" si="387"/>
        <v>0</v>
      </c>
      <c r="KZP68" s="756">
        <f t="shared" si="387"/>
        <v>0</v>
      </c>
      <c r="KZQ68" s="756">
        <f t="shared" si="387"/>
        <v>0</v>
      </c>
      <c r="KZR68" s="756">
        <f t="shared" si="387"/>
        <v>0</v>
      </c>
      <c r="KZS68" s="756">
        <f t="shared" si="387"/>
        <v>0</v>
      </c>
      <c r="KZT68" s="756">
        <f t="shared" si="387"/>
        <v>0</v>
      </c>
      <c r="KZU68" s="756">
        <f t="shared" si="387"/>
        <v>0</v>
      </c>
      <c r="KZV68" s="756">
        <f t="shared" si="387"/>
        <v>0</v>
      </c>
      <c r="KZW68" s="756">
        <f t="shared" si="387"/>
        <v>0</v>
      </c>
      <c r="KZX68" s="756">
        <f t="shared" si="387"/>
        <v>0</v>
      </c>
      <c r="KZY68" s="756">
        <f t="shared" si="387"/>
        <v>0</v>
      </c>
      <c r="KZZ68" s="756">
        <f t="shared" si="387"/>
        <v>0</v>
      </c>
      <c r="LAA68" s="756">
        <f t="shared" si="387"/>
        <v>0</v>
      </c>
      <c r="LAB68" s="756">
        <f t="shared" si="387"/>
        <v>0</v>
      </c>
      <c r="LAC68" s="756">
        <f t="shared" si="387"/>
        <v>0</v>
      </c>
      <c r="LAD68" s="756">
        <f t="shared" si="387"/>
        <v>0</v>
      </c>
      <c r="LAE68" s="756">
        <f t="shared" si="387"/>
        <v>0</v>
      </c>
      <c r="LAF68" s="756">
        <f t="shared" si="387"/>
        <v>0</v>
      </c>
      <c r="LAG68" s="756">
        <f t="shared" si="387"/>
        <v>0</v>
      </c>
      <c r="LAH68" s="756">
        <f t="shared" si="387"/>
        <v>0</v>
      </c>
      <c r="LAI68" s="756">
        <f t="shared" si="387"/>
        <v>0</v>
      </c>
      <c r="LAJ68" s="756">
        <f t="shared" si="387"/>
        <v>0</v>
      </c>
      <c r="LAK68" s="756">
        <f t="shared" si="387"/>
        <v>0</v>
      </c>
      <c r="LAL68" s="756">
        <f t="shared" si="387"/>
        <v>0</v>
      </c>
      <c r="LAM68" s="756">
        <f t="shared" si="387"/>
        <v>0</v>
      </c>
      <c r="LAN68" s="756">
        <f t="shared" si="387"/>
        <v>0</v>
      </c>
      <c r="LAO68" s="756">
        <f t="shared" si="387"/>
        <v>0</v>
      </c>
      <c r="LAP68" s="756">
        <f t="shared" si="387"/>
        <v>0</v>
      </c>
      <c r="LAQ68" s="756">
        <f t="shared" si="387"/>
        <v>0</v>
      </c>
      <c r="LAR68" s="756">
        <f t="shared" si="387"/>
        <v>0</v>
      </c>
      <c r="LAS68" s="756">
        <f t="shared" si="387"/>
        <v>0</v>
      </c>
      <c r="LAT68" s="756">
        <f t="shared" si="387"/>
        <v>0</v>
      </c>
      <c r="LAU68" s="756">
        <f t="shared" si="387"/>
        <v>0</v>
      </c>
      <c r="LAV68" s="756">
        <f t="shared" si="387"/>
        <v>0</v>
      </c>
      <c r="LAW68" s="756">
        <f t="shared" si="387"/>
        <v>0</v>
      </c>
      <c r="LAX68" s="756">
        <f t="shared" si="387"/>
        <v>0</v>
      </c>
      <c r="LAY68" s="756">
        <f t="shared" ref="LAY68:LDJ68" si="388">(LAY59-LAY61)*$C$67</f>
        <v>0</v>
      </c>
      <c r="LAZ68" s="756">
        <f t="shared" si="388"/>
        <v>0</v>
      </c>
      <c r="LBA68" s="756">
        <f t="shared" si="388"/>
        <v>0</v>
      </c>
      <c r="LBB68" s="756">
        <f t="shared" si="388"/>
        <v>0</v>
      </c>
      <c r="LBC68" s="756">
        <f t="shared" si="388"/>
        <v>0</v>
      </c>
      <c r="LBD68" s="756">
        <f t="shared" si="388"/>
        <v>0</v>
      </c>
      <c r="LBE68" s="756">
        <f t="shared" si="388"/>
        <v>0</v>
      </c>
      <c r="LBF68" s="756">
        <f t="shared" si="388"/>
        <v>0</v>
      </c>
      <c r="LBG68" s="756">
        <f t="shared" si="388"/>
        <v>0</v>
      </c>
      <c r="LBH68" s="756">
        <f t="shared" si="388"/>
        <v>0</v>
      </c>
      <c r="LBI68" s="756">
        <f t="shared" si="388"/>
        <v>0</v>
      </c>
      <c r="LBJ68" s="756">
        <f t="shared" si="388"/>
        <v>0</v>
      </c>
      <c r="LBK68" s="756">
        <f t="shared" si="388"/>
        <v>0</v>
      </c>
      <c r="LBL68" s="756">
        <f t="shared" si="388"/>
        <v>0</v>
      </c>
      <c r="LBM68" s="756">
        <f t="shared" si="388"/>
        <v>0</v>
      </c>
      <c r="LBN68" s="756">
        <f t="shared" si="388"/>
        <v>0</v>
      </c>
      <c r="LBO68" s="756">
        <f t="shared" si="388"/>
        <v>0</v>
      </c>
      <c r="LBP68" s="756">
        <f t="shared" si="388"/>
        <v>0</v>
      </c>
      <c r="LBQ68" s="756">
        <f t="shared" si="388"/>
        <v>0</v>
      </c>
      <c r="LBR68" s="756">
        <f t="shared" si="388"/>
        <v>0</v>
      </c>
      <c r="LBS68" s="756">
        <f t="shared" si="388"/>
        <v>0</v>
      </c>
      <c r="LBT68" s="756">
        <f t="shared" si="388"/>
        <v>0</v>
      </c>
      <c r="LBU68" s="756">
        <f t="shared" si="388"/>
        <v>0</v>
      </c>
      <c r="LBV68" s="756">
        <f t="shared" si="388"/>
        <v>0</v>
      </c>
      <c r="LBW68" s="756">
        <f t="shared" si="388"/>
        <v>0</v>
      </c>
      <c r="LBX68" s="756">
        <f t="shared" si="388"/>
        <v>0</v>
      </c>
      <c r="LBY68" s="756">
        <f t="shared" si="388"/>
        <v>0</v>
      </c>
      <c r="LBZ68" s="756">
        <f t="shared" si="388"/>
        <v>0</v>
      </c>
      <c r="LCA68" s="756">
        <f t="shared" si="388"/>
        <v>0</v>
      </c>
      <c r="LCB68" s="756">
        <f t="shared" si="388"/>
        <v>0</v>
      </c>
      <c r="LCC68" s="756">
        <f t="shared" si="388"/>
        <v>0</v>
      </c>
      <c r="LCD68" s="756">
        <f t="shared" si="388"/>
        <v>0</v>
      </c>
      <c r="LCE68" s="756">
        <f t="shared" si="388"/>
        <v>0</v>
      </c>
      <c r="LCF68" s="756">
        <f t="shared" si="388"/>
        <v>0</v>
      </c>
      <c r="LCG68" s="756">
        <f t="shared" si="388"/>
        <v>0</v>
      </c>
      <c r="LCH68" s="756">
        <f t="shared" si="388"/>
        <v>0</v>
      </c>
      <c r="LCI68" s="756">
        <f t="shared" si="388"/>
        <v>0</v>
      </c>
      <c r="LCJ68" s="756">
        <f t="shared" si="388"/>
        <v>0</v>
      </c>
      <c r="LCK68" s="756">
        <f t="shared" si="388"/>
        <v>0</v>
      </c>
      <c r="LCL68" s="756">
        <f t="shared" si="388"/>
        <v>0</v>
      </c>
      <c r="LCM68" s="756">
        <f t="shared" si="388"/>
        <v>0</v>
      </c>
      <c r="LCN68" s="756">
        <f t="shared" si="388"/>
        <v>0</v>
      </c>
      <c r="LCO68" s="756">
        <f t="shared" si="388"/>
        <v>0</v>
      </c>
      <c r="LCP68" s="756">
        <f t="shared" si="388"/>
        <v>0</v>
      </c>
      <c r="LCQ68" s="756">
        <f t="shared" si="388"/>
        <v>0</v>
      </c>
      <c r="LCR68" s="756">
        <f t="shared" si="388"/>
        <v>0</v>
      </c>
      <c r="LCS68" s="756">
        <f t="shared" si="388"/>
        <v>0</v>
      </c>
      <c r="LCT68" s="756">
        <f t="shared" si="388"/>
        <v>0</v>
      </c>
      <c r="LCU68" s="756">
        <f t="shared" si="388"/>
        <v>0</v>
      </c>
      <c r="LCV68" s="756">
        <f t="shared" si="388"/>
        <v>0</v>
      </c>
      <c r="LCW68" s="756">
        <f t="shared" si="388"/>
        <v>0</v>
      </c>
      <c r="LCX68" s="756">
        <f t="shared" si="388"/>
        <v>0</v>
      </c>
      <c r="LCY68" s="756">
        <f t="shared" si="388"/>
        <v>0</v>
      </c>
      <c r="LCZ68" s="756">
        <f t="shared" si="388"/>
        <v>0</v>
      </c>
      <c r="LDA68" s="756">
        <f t="shared" si="388"/>
        <v>0</v>
      </c>
      <c r="LDB68" s="756">
        <f t="shared" si="388"/>
        <v>0</v>
      </c>
      <c r="LDC68" s="756">
        <f t="shared" si="388"/>
        <v>0</v>
      </c>
      <c r="LDD68" s="756">
        <f t="shared" si="388"/>
        <v>0</v>
      </c>
      <c r="LDE68" s="756">
        <f t="shared" si="388"/>
        <v>0</v>
      </c>
      <c r="LDF68" s="756">
        <f t="shared" si="388"/>
        <v>0</v>
      </c>
      <c r="LDG68" s="756">
        <f t="shared" si="388"/>
        <v>0</v>
      </c>
      <c r="LDH68" s="756">
        <f t="shared" si="388"/>
        <v>0</v>
      </c>
      <c r="LDI68" s="756">
        <f t="shared" si="388"/>
        <v>0</v>
      </c>
      <c r="LDJ68" s="756">
        <f t="shared" si="388"/>
        <v>0</v>
      </c>
      <c r="LDK68" s="756">
        <f t="shared" ref="LDK68:LFV68" si="389">(LDK59-LDK61)*$C$67</f>
        <v>0</v>
      </c>
      <c r="LDL68" s="756">
        <f t="shared" si="389"/>
        <v>0</v>
      </c>
      <c r="LDM68" s="756">
        <f t="shared" si="389"/>
        <v>0</v>
      </c>
      <c r="LDN68" s="756">
        <f t="shared" si="389"/>
        <v>0</v>
      </c>
      <c r="LDO68" s="756">
        <f t="shared" si="389"/>
        <v>0</v>
      </c>
      <c r="LDP68" s="756">
        <f t="shared" si="389"/>
        <v>0</v>
      </c>
      <c r="LDQ68" s="756">
        <f t="shared" si="389"/>
        <v>0</v>
      </c>
      <c r="LDR68" s="756">
        <f t="shared" si="389"/>
        <v>0</v>
      </c>
      <c r="LDS68" s="756">
        <f t="shared" si="389"/>
        <v>0</v>
      </c>
      <c r="LDT68" s="756">
        <f t="shared" si="389"/>
        <v>0</v>
      </c>
      <c r="LDU68" s="756">
        <f t="shared" si="389"/>
        <v>0</v>
      </c>
      <c r="LDV68" s="756">
        <f t="shared" si="389"/>
        <v>0</v>
      </c>
      <c r="LDW68" s="756">
        <f t="shared" si="389"/>
        <v>0</v>
      </c>
      <c r="LDX68" s="756">
        <f t="shared" si="389"/>
        <v>0</v>
      </c>
      <c r="LDY68" s="756">
        <f t="shared" si="389"/>
        <v>0</v>
      </c>
      <c r="LDZ68" s="756">
        <f t="shared" si="389"/>
        <v>0</v>
      </c>
      <c r="LEA68" s="756">
        <f t="shared" si="389"/>
        <v>0</v>
      </c>
      <c r="LEB68" s="756">
        <f t="shared" si="389"/>
        <v>0</v>
      </c>
      <c r="LEC68" s="756">
        <f t="shared" si="389"/>
        <v>0</v>
      </c>
      <c r="LED68" s="756">
        <f t="shared" si="389"/>
        <v>0</v>
      </c>
      <c r="LEE68" s="756">
        <f t="shared" si="389"/>
        <v>0</v>
      </c>
      <c r="LEF68" s="756">
        <f t="shared" si="389"/>
        <v>0</v>
      </c>
      <c r="LEG68" s="756">
        <f t="shared" si="389"/>
        <v>0</v>
      </c>
      <c r="LEH68" s="756">
        <f t="shared" si="389"/>
        <v>0</v>
      </c>
      <c r="LEI68" s="756">
        <f t="shared" si="389"/>
        <v>0</v>
      </c>
      <c r="LEJ68" s="756">
        <f t="shared" si="389"/>
        <v>0</v>
      </c>
      <c r="LEK68" s="756">
        <f t="shared" si="389"/>
        <v>0</v>
      </c>
      <c r="LEL68" s="756">
        <f t="shared" si="389"/>
        <v>0</v>
      </c>
      <c r="LEM68" s="756">
        <f t="shared" si="389"/>
        <v>0</v>
      </c>
      <c r="LEN68" s="756">
        <f t="shared" si="389"/>
        <v>0</v>
      </c>
      <c r="LEO68" s="756">
        <f t="shared" si="389"/>
        <v>0</v>
      </c>
      <c r="LEP68" s="756">
        <f t="shared" si="389"/>
        <v>0</v>
      </c>
      <c r="LEQ68" s="756">
        <f t="shared" si="389"/>
        <v>0</v>
      </c>
      <c r="LER68" s="756">
        <f t="shared" si="389"/>
        <v>0</v>
      </c>
      <c r="LES68" s="756">
        <f t="shared" si="389"/>
        <v>0</v>
      </c>
      <c r="LET68" s="756">
        <f t="shared" si="389"/>
        <v>0</v>
      </c>
      <c r="LEU68" s="756">
        <f t="shared" si="389"/>
        <v>0</v>
      </c>
      <c r="LEV68" s="756">
        <f t="shared" si="389"/>
        <v>0</v>
      </c>
      <c r="LEW68" s="756">
        <f t="shared" si="389"/>
        <v>0</v>
      </c>
      <c r="LEX68" s="756">
        <f t="shared" si="389"/>
        <v>0</v>
      </c>
      <c r="LEY68" s="756">
        <f t="shared" si="389"/>
        <v>0</v>
      </c>
      <c r="LEZ68" s="756">
        <f t="shared" si="389"/>
        <v>0</v>
      </c>
      <c r="LFA68" s="756">
        <f t="shared" si="389"/>
        <v>0</v>
      </c>
      <c r="LFB68" s="756">
        <f t="shared" si="389"/>
        <v>0</v>
      </c>
      <c r="LFC68" s="756">
        <f t="shared" si="389"/>
        <v>0</v>
      </c>
      <c r="LFD68" s="756">
        <f t="shared" si="389"/>
        <v>0</v>
      </c>
      <c r="LFE68" s="756">
        <f t="shared" si="389"/>
        <v>0</v>
      </c>
      <c r="LFF68" s="756">
        <f t="shared" si="389"/>
        <v>0</v>
      </c>
      <c r="LFG68" s="756">
        <f t="shared" si="389"/>
        <v>0</v>
      </c>
      <c r="LFH68" s="756">
        <f t="shared" si="389"/>
        <v>0</v>
      </c>
      <c r="LFI68" s="756">
        <f t="shared" si="389"/>
        <v>0</v>
      </c>
      <c r="LFJ68" s="756">
        <f t="shared" si="389"/>
        <v>0</v>
      </c>
      <c r="LFK68" s="756">
        <f t="shared" si="389"/>
        <v>0</v>
      </c>
      <c r="LFL68" s="756">
        <f t="shared" si="389"/>
        <v>0</v>
      </c>
      <c r="LFM68" s="756">
        <f t="shared" si="389"/>
        <v>0</v>
      </c>
      <c r="LFN68" s="756">
        <f t="shared" si="389"/>
        <v>0</v>
      </c>
      <c r="LFO68" s="756">
        <f t="shared" si="389"/>
        <v>0</v>
      </c>
      <c r="LFP68" s="756">
        <f t="shared" si="389"/>
        <v>0</v>
      </c>
      <c r="LFQ68" s="756">
        <f t="shared" si="389"/>
        <v>0</v>
      </c>
      <c r="LFR68" s="756">
        <f t="shared" si="389"/>
        <v>0</v>
      </c>
      <c r="LFS68" s="756">
        <f t="shared" si="389"/>
        <v>0</v>
      </c>
      <c r="LFT68" s="756">
        <f t="shared" si="389"/>
        <v>0</v>
      </c>
      <c r="LFU68" s="756">
        <f t="shared" si="389"/>
        <v>0</v>
      </c>
      <c r="LFV68" s="756">
        <f t="shared" si="389"/>
        <v>0</v>
      </c>
      <c r="LFW68" s="756">
        <f t="shared" ref="LFW68:LIH68" si="390">(LFW59-LFW61)*$C$67</f>
        <v>0</v>
      </c>
      <c r="LFX68" s="756">
        <f t="shared" si="390"/>
        <v>0</v>
      </c>
      <c r="LFY68" s="756">
        <f t="shared" si="390"/>
        <v>0</v>
      </c>
      <c r="LFZ68" s="756">
        <f t="shared" si="390"/>
        <v>0</v>
      </c>
      <c r="LGA68" s="756">
        <f t="shared" si="390"/>
        <v>0</v>
      </c>
      <c r="LGB68" s="756">
        <f t="shared" si="390"/>
        <v>0</v>
      </c>
      <c r="LGC68" s="756">
        <f t="shared" si="390"/>
        <v>0</v>
      </c>
      <c r="LGD68" s="756">
        <f t="shared" si="390"/>
        <v>0</v>
      </c>
      <c r="LGE68" s="756">
        <f t="shared" si="390"/>
        <v>0</v>
      </c>
      <c r="LGF68" s="756">
        <f t="shared" si="390"/>
        <v>0</v>
      </c>
      <c r="LGG68" s="756">
        <f t="shared" si="390"/>
        <v>0</v>
      </c>
      <c r="LGH68" s="756">
        <f t="shared" si="390"/>
        <v>0</v>
      </c>
      <c r="LGI68" s="756">
        <f t="shared" si="390"/>
        <v>0</v>
      </c>
      <c r="LGJ68" s="756">
        <f t="shared" si="390"/>
        <v>0</v>
      </c>
      <c r="LGK68" s="756">
        <f t="shared" si="390"/>
        <v>0</v>
      </c>
      <c r="LGL68" s="756">
        <f t="shared" si="390"/>
        <v>0</v>
      </c>
      <c r="LGM68" s="756">
        <f t="shared" si="390"/>
        <v>0</v>
      </c>
      <c r="LGN68" s="756">
        <f t="shared" si="390"/>
        <v>0</v>
      </c>
      <c r="LGO68" s="756">
        <f t="shared" si="390"/>
        <v>0</v>
      </c>
      <c r="LGP68" s="756">
        <f t="shared" si="390"/>
        <v>0</v>
      </c>
      <c r="LGQ68" s="756">
        <f t="shared" si="390"/>
        <v>0</v>
      </c>
      <c r="LGR68" s="756">
        <f t="shared" si="390"/>
        <v>0</v>
      </c>
      <c r="LGS68" s="756">
        <f t="shared" si="390"/>
        <v>0</v>
      </c>
      <c r="LGT68" s="756">
        <f t="shared" si="390"/>
        <v>0</v>
      </c>
      <c r="LGU68" s="756">
        <f t="shared" si="390"/>
        <v>0</v>
      </c>
      <c r="LGV68" s="756">
        <f t="shared" si="390"/>
        <v>0</v>
      </c>
      <c r="LGW68" s="756">
        <f t="shared" si="390"/>
        <v>0</v>
      </c>
      <c r="LGX68" s="756">
        <f t="shared" si="390"/>
        <v>0</v>
      </c>
      <c r="LGY68" s="756">
        <f t="shared" si="390"/>
        <v>0</v>
      </c>
      <c r="LGZ68" s="756">
        <f t="shared" si="390"/>
        <v>0</v>
      </c>
      <c r="LHA68" s="756">
        <f t="shared" si="390"/>
        <v>0</v>
      </c>
      <c r="LHB68" s="756">
        <f t="shared" si="390"/>
        <v>0</v>
      </c>
      <c r="LHC68" s="756">
        <f t="shared" si="390"/>
        <v>0</v>
      </c>
      <c r="LHD68" s="756">
        <f t="shared" si="390"/>
        <v>0</v>
      </c>
      <c r="LHE68" s="756">
        <f t="shared" si="390"/>
        <v>0</v>
      </c>
      <c r="LHF68" s="756">
        <f t="shared" si="390"/>
        <v>0</v>
      </c>
      <c r="LHG68" s="756">
        <f t="shared" si="390"/>
        <v>0</v>
      </c>
      <c r="LHH68" s="756">
        <f t="shared" si="390"/>
        <v>0</v>
      </c>
      <c r="LHI68" s="756">
        <f t="shared" si="390"/>
        <v>0</v>
      </c>
      <c r="LHJ68" s="756">
        <f t="shared" si="390"/>
        <v>0</v>
      </c>
      <c r="LHK68" s="756">
        <f t="shared" si="390"/>
        <v>0</v>
      </c>
      <c r="LHL68" s="756">
        <f t="shared" si="390"/>
        <v>0</v>
      </c>
      <c r="LHM68" s="756">
        <f t="shared" si="390"/>
        <v>0</v>
      </c>
      <c r="LHN68" s="756">
        <f t="shared" si="390"/>
        <v>0</v>
      </c>
      <c r="LHO68" s="756">
        <f t="shared" si="390"/>
        <v>0</v>
      </c>
      <c r="LHP68" s="756">
        <f t="shared" si="390"/>
        <v>0</v>
      </c>
      <c r="LHQ68" s="756">
        <f t="shared" si="390"/>
        <v>0</v>
      </c>
      <c r="LHR68" s="756">
        <f t="shared" si="390"/>
        <v>0</v>
      </c>
      <c r="LHS68" s="756">
        <f t="shared" si="390"/>
        <v>0</v>
      </c>
      <c r="LHT68" s="756">
        <f t="shared" si="390"/>
        <v>0</v>
      </c>
      <c r="LHU68" s="756">
        <f t="shared" si="390"/>
        <v>0</v>
      </c>
      <c r="LHV68" s="756">
        <f t="shared" si="390"/>
        <v>0</v>
      </c>
      <c r="LHW68" s="756">
        <f t="shared" si="390"/>
        <v>0</v>
      </c>
      <c r="LHX68" s="756">
        <f t="shared" si="390"/>
        <v>0</v>
      </c>
      <c r="LHY68" s="756">
        <f t="shared" si="390"/>
        <v>0</v>
      </c>
      <c r="LHZ68" s="756">
        <f t="shared" si="390"/>
        <v>0</v>
      </c>
      <c r="LIA68" s="756">
        <f t="shared" si="390"/>
        <v>0</v>
      </c>
      <c r="LIB68" s="756">
        <f t="shared" si="390"/>
        <v>0</v>
      </c>
      <c r="LIC68" s="756">
        <f t="shared" si="390"/>
        <v>0</v>
      </c>
      <c r="LID68" s="756">
        <f t="shared" si="390"/>
        <v>0</v>
      </c>
      <c r="LIE68" s="756">
        <f t="shared" si="390"/>
        <v>0</v>
      </c>
      <c r="LIF68" s="756">
        <f t="shared" si="390"/>
        <v>0</v>
      </c>
      <c r="LIG68" s="756">
        <f t="shared" si="390"/>
        <v>0</v>
      </c>
      <c r="LIH68" s="756">
        <f t="shared" si="390"/>
        <v>0</v>
      </c>
      <c r="LII68" s="756">
        <f t="shared" ref="LII68:LKT68" si="391">(LII59-LII61)*$C$67</f>
        <v>0</v>
      </c>
      <c r="LIJ68" s="756">
        <f t="shared" si="391"/>
        <v>0</v>
      </c>
      <c r="LIK68" s="756">
        <f t="shared" si="391"/>
        <v>0</v>
      </c>
      <c r="LIL68" s="756">
        <f t="shared" si="391"/>
        <v>0</v>
      </c>
      <c r="LIM68" s="756">
        <f t="shared" si="391"/>
        <v>0</v>
      </c>
      <c r="LIN68" s="756">
        <f t="shared" si="391"/>
        <v>0</v>
      </c>
      <c r="LIO68" s="756">
        <f t="shared" si="391"/>
        <v>0</v>
      </c>
      <c r="LIP68" s="756">
        <f t="shared" si="391"/>
        <v>0</v>
      </c>
      <c r="LIQ68" s="756">
        <f t="shared" si="391"/>
        <v>0</v>
      </c>
      <c r="LIR68" s="756">
        <f t="shared" si="391"/>
        <v>0</v>
      </c>
      <c r="LIS68" s="756">
        <f t="shared" si="391"/>
        <v>0</v>
      </c>
      <c r="LIT68" s="756">
        <f t="shared" si="391"/>
        <v>0</v>
      </c>
      <c r="LIU68" s="756">
        <f t="shared" si="391"/>
        <v>0</v>
      </c>
      <c r="LIV68" s="756">
        <f t="shared" si="391"/>
        <v>0</v>
      </c>
      <c r="LIW68" s="756">
        <f t="shared" si="391"/>
        <v>0</v>
      </c>
      <c r="LIX68" s="756">
        <f t="shared" si="391"/>
        <v>0</v>
      </c>
      <c r="LIY68" s="756">
        <f t="shared" si="391"/>
        <v>0</v>
      </c>
      <c r="LIZ68" s="756">
        <f t="shared" si="391"/>
        <v>0</v>
      </c>
      <c r="LJA68" s="756">
        <f t="shared" si="391"/>
        <v>0</v>
      </c>
      <c r="LJB68" s="756">
        <f t="shared" si="391"/>
        <v>0</v>
      </c>
      <c r="LJC68" s="756">
        <f t="shared" si="391"/>
        <v>0</v>
      </c>
      <c r="LJD68" s="756">
        <f t="shared" si="391"/>
        <v>0</v>
      </c>
      <c r="LJE68" s="756">
        <f t="shared" si="391"/>
        <v>0</v>
      </c>
      <c r="LJF68" s="756">
        <f t="shared" si="391"/>
        <v>0</v>
      </c>
      <c r="LJG68" s="756">
        <f t="shared" si="391"/>
        <v>0</v>
      </c>
      <c r="LJH68" s="756">
        <f t="shared" si="391"/>
        <v>0</v>
      </c>
      <c r="LJI68" s="756">
        <f t="shared" si="391"/>
        <v>0</v>
      </c>
      <c r="LJJ68" s="756">
        <f t="shared" si="391"/>
        <v>0</v>
      </c>
      <c r="LJK68" s="756">
        <f t="shared" si="391"/>
        <v>0</v>
      </c>
      <c r="LJL68" s="756">
        <f t="shared" si="391"/>
        <v>0</v>
      </c>
      <c r="LJM68" s="756">
        <f t="shared" si="391"/>
        <v>0</v>
      </c>
      <c r="LJN68" s="756">
        <f t="shared" si="391"/>
        <v>0</v>
      </c>
      <c r="LJO68" s="756">
        <f t="shared" si="391"/>
        <v>0</v>
      </c>
      <c r="LJP68" s="756">
        <f t="shared" si="391"/>
        <v>0</v>
      </c>
      <c r="LJQ68" s="756">
        <f t="shared" si="391"/>
        <v>0</v>
      </c>
      <c r="LJR68" s="756">
        <f t="shared" si="391"/>
        <v>0</v>
      </c>
      <c r="LJS68" s="756">
        <f t="shared" si="391"/>
        <v>0</v>
      </c>
      <c r="LJT68" s="756">
        <f t="shared" si="391"/>
        <v>0</v>
      </c>
      <c r="LJU68" s="756">
        <f t="shared" si="391"/>
        <v>0</v>
      </c>
      <c r="LJV68" s="756">
        <f t="shared" si="391"/>
        <v>0</v>
      </c>
      <c r="LJW68" s="756">
        <f t="shared" si="391"/>
        <v>0</v>
      </c>
      <c r="LJX68" s="756">
        <f t="shared" si="391"/>
        <v>0</v>
      </c>
      <c r="LJY68" s="756">
        <f t="shared" si="391"/>
        <v>0</v>
      </c>
      <c r="LJZ68" s="756">
        <f t="shared" si="391"/>
        <v>0</v>
      </c>
      <c r="LKA68" s="756">
        <f t="shared" si="391"/>
        <v>0</v>
      </c>
      <c r="LKB68" s="756">
        <f t="shared" si="391"/>
        <v>0</v>
      </c>
      <c r="LKC68" s="756">
        <f t="shared" si="391"/>
        <v>0</v>
      </c>
      <c r="LKD68" s="756">
        <f t="shared" si="391"/>
        <v>0</v>
      </c>
      <c r="LKE68" s="756">
        <f t="shared" si="391"/>
        <v>0</v>
      </c>
      <c r="LKF68" s="756">
        <f t="shared" si="391"/>
        <v>0</v>
      </c>
      <c r="LKG68" s="756">
        <f t="shared" si="391"/>
        <v>0</v>
      </c>
      <c r="LKH68" s="756">
        <f t="shared" si="391"/>
        <v>0</v>
      </c>
      <c r="LKI68" s="756">
        <f t="shared" si="391"/>
        <v>0</v>
      </c>
      <c r="LKJ68" s="756">
        <f t="shared" si="391"/>
        <v>0</v>
      </c>
      <c r="LKK68" s="756">
        <f t="shared" si="391"/>
        <v>0</v>
      </c>
      <c r="LKL68" s="756">
        <f t="shared" si="391"/>
        <v>0</v>
      </c>
      <c r="LKM68" s="756">
        <f t="shared" si="391"/>
        <v>0</v>
      </c>
      <c r="LKN68" s="756">
        <f t="shared" si="391"/>
        <v>0</v>
      </c>
      <c r="LKO68" s="756">
        <f t="shared" si="391"/>
        <v>0</v>
      </c>
      <c r="LKP68" s="756">
        <f t="shared" si="391"/>
        <v>0</v>
      </c>
      <c r="LKQ68" s="756">
        <f t="shared" si="391"/>
        <v>0</v>
      </c>
      <c r="LKR68" s="756">
        <f t="shared" si="391"/>
        <v>0</v>
      </c>
      <c r="LKS68" s="756">
        <f t="shared" si="391"/>
        <v>0</v>
      </c>
      <c r="LKT68" s="756">
        <f t="shared" si="391"/>
        <v>0</v>
      </c>
      <c r="LKU68" s="756">
        <f t="shared" ref="LKU68:LNF68" si="392">(LKU59-LKU61)*$C$67</f>
        <v>0</v>
      </c>
      <c r="LKV68" s="756">
        <f t="shared" si="392"/>
        <v>0</v>
      </c>
      <c r="LKW68" s="756">
        <f t="shared" si="392"/>
        <v>0</v>
      </c>
      <c r="LKX68" s="756">
        <f t="shared" si="392"/>
        <v>0</v>
      </c>
      <c r="LKY68" s="756">
        <f t="shared" si="392"/>
        <v>0</v>
      </c>
      <c r="LKZ68" s="756">
        <f t="shared" si="392"/>
        <v>0</v>
      </c>
      <c r="LLA68" s="756">
        <f t="shared" si="392"/>
        <v>0</v>
      </c>
      <c r="LLB68" s="756">
        <f t="shared" si="392"/>
        <v>0</v>
      </c>
      <c r="LLC68" s="756">
        <f t="shared" si="392"/>
        <v>0</v>
      </c>
      <c r="LLD68" s="756">
        <f t="shared" si="392"/>
        <v>0</v>
      </c>
      <c r="LLE68" s="756">
        <f t="shared" si="392"/>
        <v>0</v>
      </c>
      <c r="LLF68" s="756">
        <f t="shared" si="392"/>
        <v>0</v>
      </c>
      <c r="LLG68" s="756">
        <f t="shared" si="392"/>
        <v>0</v>
      </c>
      <c r="LLH68" s="756">
        <f t="shared" si="392"/>
        <v>0</v>
      </c>
      <c r="LLI68" s="756">
        <f t="shared" si="392"/>
        <v>0</v>
      </c>
      <c r="LLJ68" s="756">
        <f t="shared" si="392"/>
        <v>0</v>
      </c>
      <c r="LLK68" s="756">
        <f t="shared" si="392"/>
        <v>0</v>
      </c>
      <c r="LLL68" s="756">
        <f t="shared" si="392"/>
        <v>0</v>
      </c>
      <c r="LLM68" s="756">
        <f t="shared" si="392"/>
        <v>0</v>
      </c>
      <c r="LLN68" s="756">
        <f t="shared" si="392"/>
        <v>0</v>
      </c>
      <c r="LLO68" s="756">
        <f t="shared" si="392"/>
        <v>0</v>
      </c>
      <c r="LLP68" s="756">
        <f t="shared" si="392"/>
        <v>0</v>
      </c>
      <c r="LLQ68" s="756">
        <f t="shared" si="392"/>
        <v>0</v>
      </c>
      <c r="LLR68" s="756">
        <f t="shared" si="392"/>
        <v>0</v>
      </c>
      <c r="LLS68" s="756">
        <f t="shared" si="392"/>
        <v>0</v>
      </c>
      <c r="LLT68" s="756">
        <f t="shared" si="392"/>
        <v>0</v>
      </c>
      <c r="LLU68" s="756">
        <f t="shared" si="392"/>
        <v>0</v>
      </c>
      <c r="LLV68" s="756">
        <f t="shared" si="392"/>
        <v>0</v>
      </c>
      <c r="LLW68" s="756">
        <f t="shared" si="392"/>
        <v>0</v>
      </c>
      <c r="LLX68" s="756">
        <f t="shared" si="392"/>
        <v>0</v>
      </c>
      <c r="LLY68" s="756">
        <f t="shared" si="392"/>
        <v>0</v>
      </c>
      <c r="LLZ68" s="756">
        <f t="shared" si="392"/>
        <v>0</v>
      </c>
      <c r="LMA68" s="756">
        <f t="shared" si="392"/>
        <v>0</v>
      </c>
      <c r="LMB68" s="756">
        <f t="shared" si="392"/>
        <v>0</v>
      </c>
      <c r="LMC68" s="756">
        <f t="shared" si="392"/>
        <v>0</v>
      </c>
      <c r="LMD68" s="756">
        <f t="shared" si="392"/>
        <v>0</v>
      </c>
      <c r="LME68" s="756">
        <f t="shared" si="392"/>
        <v>0</v>
      </c>
      <c r="LMF68" s="756">
        <f t="shared" si="392"/>
        <v>0</v>
      </c>
      <c r="LMG68" s="756">
        <f t="shared" si="392"/>
        <v>0</v>
      </c>
      <c r="LMH68" s="756">
        <f t="shared" si="392"/>
        <v>0</v>
      </c>
      <c r="LMI68" s="756">
        <f t="shared" si="392"/>
        <v>0</v>
      </c>
      <c r="LMJ68" s="756">
        <f t="shared" si="392"/>
        <v>0</v>
      </c>
      <c r="LMK68" s="756">
        <f t="shared" si="392"/>
        <v>0</v>
      </c>
      <c r="LML68" s="756">
        <f t="shared" si="392"/>
        <v>0</v>
      </c>
      <c r="LMM68" s="756">
        <f t="shared" si="392"/>
        <v>0</v>
      </c>
      <c r="LMN68" s="756">
        <f t="shared" si="392"/>
        <v>0</v>
      </c>
      <c r="LMO68" s="756">
        <f t="shared" si="392"/>
        <v>0</v>
      </c>
      <c r="LMP68" s="756">
        <f t="shared" si="392"/>
        <v>0</v>
      </c>
      <c r="LMQ68" s="756">
        <f t="shared" si="392"/>
        <v>0</v>
      </c>
      <c r="LMR68" s="756">
        <f t="shared" si="392"/>
        <v>0</v>
      </c>
      <c r="LMS68" s="756">
        <f t="shared" si="392"/>
        <v>0</v>
      </c>
      <c r="LMT68" s="756">
        <f t="shared" si="392"/>
        <v>0</v>
      </c>
      <c r="LMU68" s="756">
        <f t="shared" si="392"/>
        <v>0</v>
      </c>
      <c r="LMV68" s="756">
        <f t="shared" si="392"/>
        <v>0</v>
      </c>
      <c r="LMW68" s="756">
        <f t="shared" si="392"/>
        <v>0</v>
      </c>
      <c r="LMX68" s="756">
        <f t="shared" si="392"/>
        <v>0</v>
      </c>
      <c r="LMY68" s="756">
        <f t="shared" si="392"/>
        <v>0</v>
      </c>
      <c r="LMZ68" s="756">
        <f t="shared" si="392"/>
        <v>0</v>
      </c>
      <c r="LNA68" s="756">
        <f t="shared" si="392"/>
        <v>0</v>
      </c>
      <c r="LNB68" s="756">
        <f t="shared" si="392"/>
        <v>0</v>
      </c>
      <c r="LNC68" s="756">
        <f t="shared" si="392"/>
        <v>0</v>
      </c>
      <c r="LND68" s="756">
        <f t="shared" si="392"/>
        <v>0</v>
      </c>
      <c r="LNE68" s="756">
        <f t="shared" si="392"/>
        <v>0</v>
      </c>
      <c r="LNF68" s="756">
        <f t="shared" si="392"/>
        <v>0</v>
      </c>
      <c r="LNG68" s="756">
        <f t="shared" ref="LNG68:LPR68" si="393">(LNG59-LNG61)*$C$67</f>
        <v>0</v>
      </c>
      <c r="LNH68" s="756">
        <f t="shared" si="393"/>
        <v>0</v>
      </c>
      <c r="LNI68" s="756">
        <f t="shared" si="393"/>
        <v>0</v>
      </c>
      <c r="LNJ68" s="756">
        <f t="shared" si="393"/>
        <v>0</v>
      </c>
      <c r="LNK68" s="756">
        <f t="shared" si="393"/>
        <v>0</v>
      </c>
      <c r="LNL68" s="756">
        <f t="shared" si="393"/>
        <v>0</v>
      </c>
      <c r="LNM68" s="756">
        <f t="shared" si="393"/>
        <v>0</v>
      </c>
      <c r="LNN68" s="756">
        <f t="shared" si="393"/>
        <v>0</v>
      </c>
      <c r="LNO68" s="756">
        <f t="shared" si="393"/>
        <v>0</v>
      </c>
      <c r="LNP68" s="756">
        <f t="shared" si="393"/>
        <v>0</v>
      </c>
      <c r="LNQ68" s="756">
        <f t="shared" si="393"/>
        <v>0</v>
      </c>
      <c r="LNR68" s="756">
        <f t="shared" si="393"/>
        <v>0</v>
      </c>
      <c r="LNS68" s="756">
        <f t="shared" si="393"/>
        <v>0</v>
      </c>
      <c r="LNT68" s="756">
        <f t="shared" si="393"/>
        <v>0</v>
      </c>
      <c r="LNU68" s="756">
        <f t="shared" si="393"/>
        <v>0</v>
      </c>
      <c r="LNV68" s="756">
        <f t="shared" si="393"/>
        <v>0</v>
      </c>
      <c r="LNW68" s="756">
        <f t="shared" si="393"/>
        <v>0</v>
      </c>
      <c r="LNX68" s="756">
        <f t="shared" si="393"/>
        <v>0</v>
      </c>
      <c r="LNY68" s="756">
        <f t="shared" si="393"/>
        <v>0</v>
      </c>
      <c r="LNZ68" s="756">
        <f t="shared" si="393"/>
        <v>0</v>
      </c>
      <c r="LOA68" s="756">
        <f t="shared" si="393"/>
        <v>0</v>
      </c>
      <c r="LOB68" s="756">
        <f t="shared" si="393"/>
        <v>0</v>
      </c>
      <c r="LOC68" s="756">
        <f t="shared" si="393"/>
        <v>0</v>
      </c>
      <c r="LOD68" s="756">
        <f t="shared" si="393"/>
        <v>0</v>
      </c>
      <c r="LOE68" s="756">
        <f t="shared" si="393"/>
        <v>0</v>
      </c>
      <c r="LOF68" s="756">
        <f t="shared" si="393"/>
        <v>0</v>
      </c>
      <c r="LOG68" s="756">
        <f t="shared" si="393"/>
        <v>0</v>
      </c>
      <c r="LOH68" s="756">
        <f t="shared" si="393"/>
        <v>0</v>
      </c>
      <c r="LOI68" s="756">
        <f t="shared" si="393"/>
        <v>0</v>
      </c>
      <c r="LOJ68" s="756">
        <f t="shared" si="393"/>
        <v>0</v>
      </c>
      <c r="LOK68" s="756">
        <f t="shared" si="393"/>
        <v>0</v>
      </c>
      <c r="LOL68" s="756">
        <f t="shared" si="393"/>
        <v>0</v>
      </c>
      <c r="LOM68" s="756">
        <f t="shared" si="393"/>
        <v>0</v>
      </c>
      <c r="LON68" s="756">
        <f t="shared" si="393"/>
        <v>0</v>
      </c>
      <c r="LOO68" s="756">
        <f t="shared" si="393"/>
        <v>0</v>
      </c>
      <c r="LOP68" s="756">
        <f t="shared" si="393"/>
        <v>0</v>
      </c>
      <c r="LOQ68" s="756">
        <f t="shared" si="393"/>
        <v>0</v>
      </c>
      <c r="LOR68" s="756">
        <f t="shared" si="393"/>
        <v>0</v>
      </c>
      <c r="LOS68" s="756">
        <f t="shared" si="393"/>
        <v>0</v>
      </c>
      <c r="LOT68" s="756">
        <f t="shared" si="393"/>
        <v>0</v>
      </c>
      <c r="LOU68" s="756">
        <f t="shared" si="393"/>
        <v>0</v>
      </c>
      <c r="LOV68" s="756">
        <f t="shared" si="393"/>
        <v>0</v>
      </c>
      <c r="LOW68" s="756">
        <f t="shared" si="393"/>
        <v>0</v>
      </c>
      <c r="LOX68" s="756">
        <f t="shared" si="393"/>
        <v>0</v>
      </c>
      <c r="LOY68" s="756">
        <f t="shared" si="393"/>
        <v>0</v>
      </c>
      <c r="LOZ68" s="756">
        <f t="shared" si="393"/>
        <v>0</v>
      </c>
      <c r="LPA68" s="756">
        <f t="shared" si="393"/>
        <v>0</v>
      </c>
      <c r="LPB68" s="756">
        <f t="shared" si="393"/>
        <v>0</v>
      </c>
      <c r="LPC68" s="756">
        <f t="shared" si="393"/>
        <v>0</v>
      </c>
      <c r="LPD68" s="756">
        <f t="shared" si="393"/>
        <v>0</v>
      </c>
      <c r="LPE68" s="756">
        <f t="shared" si="393"/>
        <v>0</v>
      </c>
      <c r="LPF68" s="756">
        <f t="shared" si="393"/>
        <v>0</v>
      </c>
      <c r="LPG68" s="756">
        <f t="shared" si="393"/>
        <v>0</v>
      </c>
      <c r="LPH68" s="756">
        <f t="shared" si="393"/>
        <v>0</v>
      </c>
      <c r="LPI68" s="756">
        <f t="shared" si="393"/>
        <v>0</v>
      </c>
      <c r="LPJ68" s="756">
        <f t="shared" si="393"/>
        <v>0</v>
      </c>
      <c r="LPK68" s="756">
        <f t="shared" si="393"/>
        <v>0</v>
      </c>
      <c r="LPL68" s="756">
        <f t="shared" si="393"/>
        <v>0</v>
      </c>
      <c r="LPM68" s="756">
        <f t="shared" si="393"/>
        <v>0</v>
      </c>
      <c r="LPN68" s="756">
        <f t="shared" si="393"/>
        <v>0</v>
      </c>
      <c r="LPO68" s="756">
        <f t="shared" si="393"/>
        <v>0</v>
      </c>
      <c r="LPP68" s="756">
        <f t="shared" si="393"/>
        <v>0</v>
      </c>
      <c r="LPQ68" s="756">
        <f t="shared" si="393"/>
        <v>0</v>
      </c>
      <c r="LPR68" s="756">
        <f t="shared" si="393"/>
        <v>0</v>
      </c>
      <c r="LPS68" s="756">
        <f t="shared" ref="LPS68:LSD68" si="394">(LPS59-LPS61)*$C$67</f>
        <v>0</v>
      </c>
      <c r="LPT68" s="756">
        <f t="shared" si="394"/>
        <v>0</v>
      </c>
      <c r="LPU68" s="756">
        <f t="shared" si="394"/>
        <v>0</v>
      </c>
      <c r="LPV68" s="756">
        <f t="shared" si="394"/>
        <v>0</v>
      </c>
      <c r="LPW68" s="756">
        <f t="shared" si="394"/>
        <v>0</v>
      </c>
      <c r="LPX68" s="756">
        <f t="shared" si="394"/>
        <v>0</v>
      </c>
      <c r="LPY68" s="756">
        <f t="shared" si="394"/>
        <v>0</v>
      </c>
      <c r="LPZ68" s="756">
        <f t="shared" si="394"/>
        <v>0</v>
      </c>
      <c r="LQA68" s="756">
        <f t="shared" si="394"/>
        <v>0</v>
      </c>
      <c r="LQB68" s="756">
        <f t="shared" si="394"/>
        <v>0</v>
      </c>
      <c r="LQC68" s="756">
        <f t="shared" si="394"/>
        <v>0</v>
      </c>
      <c r="LQD68" s="756">
        <f t="shared" si="394"/>
        <v>0</v>
      </c>
      <c r="LQE68" s="756">
        <f t="shared" si="394"/>
        <v>0</v>
      </c>
      <c r="LQF68" s="756">
        <f t="shared" si="394"/>
        <v>0</v>
      </c>
      <c r="LQG68" s="756">
        <f t="shared" si="394"/>
        <v>0</v>
      </c>
      <c r="LQH68" s="756">
        <f t="shared" si="394"/>
        <v>0</v>
      </c>
      <c r="LQI68" s="756">
        <f t="shared" si="394"/>
        <v>0</v>
      </c>
      <c r="LQJ68" s="756">
        <f t="shared" si="394"/>
        <v>0</v>
      </c>
      <c r="LQK68" s="756">
        <f t="shared" si="394"/>
        <v>0</v>
      </c>
      <c r="LQL68" s="756">
        <f t="shared" si="394"/>
        <v>0</v>
      </c>
      <c r="LQM68" s="756">
        <f t="shared" si="394"/>
        <v>0</v>
      </c>
      <c r="LQN68" s="756">
        <f t="shared" si="394"/>
        <v>0</v>
      </c>
      <c r="LQO68" s="756">
        <f t="shared" si="394"/>
        <v>0</v>
      </c>
      <c r="LQP68" s="756">
        <f t="shared" si="394"/>
        <v>0</v>
      </c>
      <c r="LQQ68" s="756">
        <f t="shared" si="394"/>
        <v>0</v>
      </c>
      <c r="LQR68" s="756">
        <f t="shared" si="394"/>
        <v>0</v>
      </c>
      <c r="LQS68" s="756">
        <f t="shared" si="394"/>
        <v>0</v>
      </c>
      <c r="LQT68" s="756">
        <f t="shared" si="394"/>
        <v>0</v>
      </c>
      <c r="LQU68" s="756">
        <f t="shared" si="394"/>
        <v>0</v>
      </c>
      <c r="LQV68" s="756">
        <f t="shared" si="394"/>
        <v>0</v>
      </c>
      <c r="LQW68" s="756">
        <f t="shared" si="394"/>
        <v>0</v>
      </c>
      <c r="LQX68" s="756">
        <f t="shared" si="394"/>
        <v>0</v>
      </c>
      <c r="LQY68" s="756">
        <f t="shared" si="394"/>
        <v>0</v>
      </c>
      <c r="LQZ68" s="756">
        <f t="shared" si="394"/>
        <v>0</v>
      </c>
      <c r="LRA68" s="756">
        <f t="shared" si="394"/>
        <v>0</v>
      </c>
      <c r="LRB68" s="756">
        <f t="shared" si="394"/>
        <v>0</v>
      </c>
      <c r="LRC68" s="756">
        <f t="shared" si="394"/>
        <v>0</v>
      </c>
      <c r="LRD68" s="756">
        <f t="shared" si="394"/>
        <v>0</v>
      </c>
      <c r="LRE68" s="756">
        <f t="shared" si="394"/>
        <v>0</v>
      </c>
      <c r="LRF68" s="756">
        <f t="shared" si="394"/>
        <v>0</v>
      </c>
      <c r="LRG68" s="756">
        <f t="shared" si="394"/>
        <v>0</v>
      </c>
      <c r="LRH68" s="756">
        <f t="shared" si="394"/>
        <v>0</v>
      </c>
      <c r="LRI68" s="756">
        <f t="shared" si="394"/>
        <v>0</v>
      </c>
      <c r="LRJ68" s="756">
        <f t="shared" si="394"/>
        <v>0</v>
      </c>
      <c r="LRK68" s="756">
        <f t="shared" si="394"/>
        <v>0</v>
      </c>
      <c r="LRL68" s="756">
        <f t="shared" si="394"/>
        <v>0</v>
      </c>
      <c r="LRM68" s="756">
        <f t="shared" si="394"/>
        <v>0</v>
      </c>
      <c r="LRN68" s="756">
        <f t="shared" si="394"/>
        <v>0</v>
      </c>
      <c r="LRO68" s="756">
        <f t="shared" si="394"/>
        <v>0</v>
      </c>
      <c r="LRP68" s="756">
        <f t="shared" si="394"/>
        <v>0</v>
      </c>
      <c r="LRQ68" s="756">
        <f t="shared" si="394"/>
        <v>0</v>
      </c>
      <c r="LRR68" s="756">
        <f t="shared" si="394"/>
        <v>0</v>
      </c>
      <c r="LRS68" s="756">
        <f t="shared" si="394"/>
        <v>0</v>
      </c>
      <c r="LRT68" s="756">
        <f t="shared" si="394"/>
        <v>0</v>
      </c>
      <c r="LRU68" s="756">
        <f t="shared" si="394"/>
        <v>0</v>
      </c>
      <c r="LRV68" s="756">
        <f t="shared" si="394"/>
        <v>0</v>
      </c>
      <c r="LRW68" s="756">
        <f t="shared" si="394"/>
        <v>0</v>
      </c>
      <c r="LRX68" s="756">
        <f t="shared" si="394"/>
        <v>0</v>
      </c>
      <c r="LRY68" s="756">
        <f t="shared" si="394"/>
        <v>0</v>
      </c>
      <c r="LRZ68" s="756">
        <f t="shared" si="394"/>
        <v>0</v>
      </c>
      <c r="LSA68" s="756">
        <f t="shared" si="394"/>
        <v>0</v>
      </c>
      <c r="LSB68" s="756">
        <f t="shared" si="394"/>
        <v>0</v>
      </c>
      <c r="LSC68" s="756">
        <f t="shared" si="394"/>
        <v>0</v>
      </c>
      <c r="LSD68" s="756">
        <f t="shared" si="394"/>
        <v>0</v>
      </c>
      <c r="LSE68" s="756">
        <f t="shared" ref="LSE68:LUP68" si="395">(LSE59-LSE61)*$C$67</f>
        <v>0</v>
      </c>
      <c r="LSF68" s="756">
        <f t="shared" si="395"/>
        <v>0</v>
      </c>
      <c r="LSG68" s="756">
        <f t="shared" si="395"/>
        <v>0</v>
      </c>
      <c r="LSH68" s="756">
        <f t="shared" si="395"/>
        <v>0</v>
      </c>
      <c r="LSI68" s="756">
        <f t="shared" si="395"/>
        <v>0</v>
      </c>
      <c r="LSJ68" s="756">
        <f t="shared" si="395"/>
        <v>0</v>
      </c>
      <c r="LSK68" s="756">
        <f t="shared" si="395"/>
        <v>0</v>
      </c>
      <c r="LSL68" s="756">
        <f t="shared" si="395"/>
        <v>0</v>
      </c>
      <c r="LSM68" s="756">
        <f t="shared" si="395"/>
        <v>0</v>
      </c>
      <c r="LSN68" s="756">
        <f t="shared" si="395"/>
        <v>0</v>
      </c>
      <c r="LSO68" s="756">
        <f t="shared" si="395"/>
        <v>0</v>
      </c>
      <c r="LSP68" s="756">
        <f t="shared" si="395"/>
        <v>0</v>
      </c>
      <c r="LSQ68" s="756">
        <f t="shared" si="395"/>
        <v>0</v>
      </c>
      <c r="LSR68" s="756">
        <f t="shared" si="395"/>
        <v>0</v>
      </c>
      <c r="LSS68" s="756">
        <f t="shared" si="395"/>
        <v>0</v>
      </c>
      <c r="LST68" s="756">
        <f t="shared" si="395"/>
        <v>0</v>
      </c>
      <c r="LSU68" s="756">
        <f t="shared" si="395"/>
        <v>0</v>
      </c>
      <c r="LSV68" s="756">
        <f t="shared" si="395"/>
        <v>0</v>
      </c>
      <c r="LSW68" s="756">
        <f t="shared" si="395"/>
        <v>0</v>
      </c>
      <c r="LSX68" s="756">
        <f t="shared" si="395"/>
        <v>0</v>
      </c>
      <c r="LSY68" s="756">
        <f t="shared" si="395"/>
        <v>0</v>
      </c>
      <c r="LSZ68" s="756">
        <f t="shared" si="395"/>
        <v>0</v>
      </c>
      <c r="LTA68" s="756">
        <f t="shared" si="395"/>
        <v>0</v>
      </c>
      <c r="LTB68" s="756">
        <f t="shared" si="395"/>
        <v>0</v>
      </c>
      <c r="LTC68" s="756">
        <f t="shared" si="395"/>
        <v>0</v>
      </c>
      <c r="LTD68" s="756">
        <f t="shared" si="395"/>
        <v>0</v>
      </c>
      <c r="LTE68" s="756">
        <f t="shared" si="395"/>
        <v>0</v>
      </c>
      <c r="LTF68" s="756">
        <f t="shared" si="395"/>
        <v>0</v>
      </c>
      <c r="LTG68" s="756">
        <f t="shared" si="395"/>
        <v>0</v>
      </c>
      <c r="LTH68" s="756">
        <f t="shared" si="395"/>
        <v>0</v>
      </c>
      <c r="LTI68" s="756">
        <f t="shared" si="395"/>
        <v>0</v>
      </c>
      <c r="LTJ68" s="756">
        <f t="shared" si="395"/>
        <v>0</v>
      </c>
      <c r="LTK68" s="756">
        <f t="shared" si="395"/>
        <v>0</v>
      </c>
      <c r="LTL68" s="756">
        <f t="shared" si="395"/>
        <v>0</v>
      </c>
      <c r="LTM68" s="756">
        <f t="shared" si="395"/>
        <v>0</v>
      </c>
      <c r="LTN68" s="756">
        <f t="shared" si="395"/>
        <v>0</v>
      </c>
      <c r="LTO68" s="756">
        <f t="shared" si="395"/>
        <v>0</v>
      </c>
      <c r="LTP68" s="756">
        <f t="shared" si="395"/>
        <v>0</v>
      </c>
      <c r="LTQ68" s="756">
        <f t="shared" si="395"/>
        <v>0</v>
      </c>
      <c r="LTR68" s="756">
        <f t="shared" si="395"/>
        <v>0</v>
      </c>
      <c r="LTS68" s="756">
        <f t="shared" si="395"/>
        <v>0</v>
      </c>
      <c r="LTT68" s="756">
        <f t="shared" si="395"/>
        <v>0</v>
      </c>
      <c r="LTU68" s="756">
        <f t="shared" si="395"/>
        <v>0</v>
      </c>
      <c r="LTV68" s="756">
        <f t="shared" si="395"/>
        <v>0</v>
      </c>
      <c r="LTW68" s="756">
        <f t="shared" si="395"/>
        <v>0</v>
      </c>
      <c r="LTX68" s="756">
        <f t="shared" si="395"/>
        <v>0</v>
      </c>
      <c r="LTY68" s="756">
        <f t="shared" si="395"/>
        <v>0</v>
      </c>
      <c r="LTZ68" s="756">
        <f t="shared" si="395"/>
        <v>0</v>
      </c>
      <c r="LUA68" s="756">
        <f t="shared" si="395"/>
        <v>0</v>
      </c>
      <c r="LUB68" s="756">
        <f t="shared" si="395"/>
        <v>0</v>
      </c>
      <c r="LUC68" s="756">
        <f t="shared" si="395"/>
        <v>0</v>
      </c>
      <c r="LUD68" s="756">
        <f t="shared" si="395"/>
        <v>0</v>
      </c>
      <c r="LUE68" s="756">
        <f t="shared" si="395"/>
        <v>0</v>
      </c>
      <c r="LUF68" s="756">
        <f t="shared" si="395"/>
        <v>0</v>
      </c>
      <c r="LUG68" s="756">
        <f t="shared" si="395"/>
        <v>0</v>
      </c>
      <c r="LUH68" s="756">
        <f t="shared" si="395"/>
        <v>0</v>
      </c>
      <c r="LUI68" s="756">
        <f t="shared" si="395"/>
        <v>0</v>
      </c>
      <c r="LUJ68" s="756">
        <f t="shared" si="395"/>
        <v>0</v>
      </c>
      <c r="LUK68" s="756">
        <f t="shared" si="395"/>
        <v>0</v>
      </c>
      <c r="LUL68" s="756">
        <f t="shared" si="395"/>
        <v>0</v>
      </c>
      <c r="LUM68" s="756">
        <f t="shared" si="395"/>
        <v>0</v>
      </c>
      <c r="LUN68" s="756">
        <f t="shared" si="395"/>
        <v>0</v>
      </c>
      <c r="LUO68" s="756">
        <f t="shared" si="395"/>
        <v>0</v>
      </c>
      <c r="LUP68" s="756">
        <f t="shared" si="395"/>
        <v>0</v>
      </c>
      <c r="LUQ68" s="756">
        <f t="shared" ref="LUQ68:LXB68" si="396">(LUQ59-LUQ61)*$C$67</f>
        <v>0</v>
      </c>
      <c r="LUR68" s="756">
        <f t="shared" si="396"/>
        <v>0</v>
      </c>
      <c r="LUS68" s="756">
        <f t="shared" si="396"/>
        <v>0</v>
      </c>
      <c r="LUT68" s="756">
        <f t="shared" si="396"/>
        <v>0</v>
      </c>
      <c r="LUU68" s="756">
        <f t="shared" si="396"/>
        <v>0</v>
      </c>
      <c r="LUV68" s="756">
        <f t="shared" si="396"/>
        <v>0</v>
      </c>
      <c r="LUW68" s="756">
        <f t="shared" si="396"/>
        <v>0</v>
      </c>
      <c r="LUX68" s="756">
        <f t="shared" si="396"/>
        <v>0</v>
      </c>
      <c r="LUY68" s="756">
        <f t="shared" si="396"/>
        <v>0</v>
      </c>
      <c r="LUZ68" s="756">
        <f t="shared" si="396"/>
        <v>0</v>
      </c>
      <c r="LVA68" s="756">
        <f t="shared" si="396"/>
        <v>0</v>
      </c>
      <c r="LVB68" s="756">
        <f t="shared" si="396"/>
        <v>0</v>
      </c>
      <c r="LVC68" s="756">
        <f t="shared" si="396"/>
        <v>0</v>
      </c>
      <c r="LVD68" s="756">
        <f t="shared" si="396"/>
        <v>0</v>
      </c>
      <c r="LVE68" s="756">
        <f t="shared" si="396"/>
        <v>0</v>
      </c>
      <c r="LVF68" s="756">
        <f t="shared" si="396"/>
        <v>0</v>
      </c>
      <c r="LVG68" s="756">
        <f t="shared" si="396"/>
        <v>0</v>
      </c>
      <c r="LVH68" s="756">
        <f t="shared" si="396"/>
        <v>0</v>
      </c>
      <c r="LVI68" s="756">
        <f t="shared" si="396"/>
        <v>0</v>
      </c>
      <c r="LVJ68" s="756">
        <f t="shared" si="396"/>
        <v>0</v>
      </c>
      <c r="LVK68" s="756">
        <f t="shared" si="396"/>
        <v>0</v>
      </c>
      <c r="LVL68" s="756">
        <f t="shared" si="396"/>
        <v>0</v>
      </c>
      <c r="LVM68" s="756">
        <f t="shared" si="396"/>
        <v>0</v>
      </c>
      <c r="LVN68" s="756">
        <f t="shared" si="396"/>
        <v>0</v>
      </c>
      <c r="LVO68" s="756">
        <f t="shared" si="396"/>
        <v>0</v>
      </c>
      <c r="LVP68" s="756">
        <f t="shared" si="396"/>
        <v>0</v>
      </c>
      <c r="LVQ68" s="756">
        <f t="shared" si="396"/>
        <v>0</v>
      </c>
      <c r="LVR68" s="756">
        <f t="shared" si="396"/>
        <v>0</v>
      </c>
      <c r="LVS68" s="756">
        <f t="shared" si="396"/>
        <v>0</v>
      </c>
      <c r="LVT68" s="756">
        <f t="shared" si="396"/>
        <v>0</v>
      </c>
      <c r="LVU68" s="756">
        <f t="shared" si="396"/>
        <v>0</v>
      </c>
      <c r="LVV68" s="756">
        <f t="shared" si="396"/>
        <v>0</v>
      </c>
      <c r="LVW68" s="756">
        <f t="shared" si="396"/>
        <v>0</v>
      </c>
      <c r="LVX68" s="756">
        <f t="shared" si="396"/>
        <v>0</v>
      </c>
      <c r="LVY68" s="756">
        <f t="shared" si="396"/>
        <v>0</v>
      </c>
      <c r="LVZ68" s="756">
        <f t="shared" si="396"/>
        <v>0</v>
      </c>
      <c r="LWA68" s="756">
        <f t="shared" si="396"/>
        <v>0</v>
      </c>
      <c r="LWB68" s="756">
        <f t="shared" si="396"/>
        <v>0</v>
      </c>
      <c r="LWC68" s="756">
        <f t="shared" si="396"/>
        <v>0</v>
      </c>
      <c r="LWD68" s="756">
        <f t="shared" si="396"/>
        <v>0</v>
      </c>
      <c r="LWE68" s="756">
        <f t="shared" si="396"/>
        <v>0</v>
      </c>
      <c r="LWF68" s="756">
        <f t="shared" si="396"/>
        <v>0</v>
      </c>
      <c r="LWG68" s="756">
        <f t="shared" si="396"/>
        <v>0</v>
      </c>
      <c r="LWH68" s="756">
        <f t="shared" si="396"/>
        <v>0</v>
      </c>
      <c r="LWI68" s="756">
        <f t="shared" si="396"/>
        <v>0</v>
      </c>
      <c r="LWJ68" s="756">
        <f t="shared" si="396"/>
        <v>0</v>
      </c>
      <c r="LWK68" s="756">
        <f t="shared" si="396"/>
        <v>0</v>
      </c>
      <c r="LWL68" s="756">
        <f t="shared" si="396"/>
        <v>0</v>
      </c>
      <c r="LWM68" s="756">
        <f t="shared" si="396"/>
        <v>0</v>
      </c>
      <c r="LWN68" s="756">
        <f t="shared" si="396"/>
        <v>0</v>
      </c>
      <c r="LWO68" s="756">
        <f t="shared" si="396"/>
        <v>0</v>
      </c>
      <c r="LWP68" s="756">
        <f t="shared" si="396"/>
        <v>0</v>
      </c>
      <c r="LWQ68" s="756">
        <f t="shared" si="396"/>
        <v>0</v>
      </c>
      <c r="LWR68" s="756">
        <f t="shared" si="396"/>
        <v>0</v>
      </c>
      <c r="LWS68" s="756">
        <f t="shared" si="396"/>
        <v>0</v>
      </c>
      <c r="LWT68" s="756">
        <f t="shared" si="396"/>
        <v>0</v>
      </c>
      <c r="LWU68" s="756">
        <f t="shared" si="396"/>
        <v>0</v>
      </c>
      <c r="LWV68" s="756">
        <f t="shared" si="396"/>
        <v>0</v>
      </c>
      <c r="LWW68" s="756">
        <f t="shared" si="396"/>
        <v>0</v>
      </c>
      <c r="LWX68" s="756">
        <f t="shared" si="396"/>
        <v>0</v>
      </c>
      <c r="LWY68" s="756">
        <f t="shared" si="396"/>
        <v>0</v>
      </c>
      <c r="LWZ68" s="756">
        <f t="shared" si="396"/>
        <v>0</v>
      </c>
      <c r="LXA68" s="756">
        <f t="shared" si="396"/>
        <v>0</v>
      </c>
      <c r="LXB68" s="756">
        <f t="shared" si="396"/>
        <v>0</v>
      </c>
      <c r="LXC68" s="756">
        <f t="shared" ref="LXC68:LZN68" si="397">(LXC59-LXC61)*$C$67</f>
        <v>0</v>
      </c>
      <c r="LXD68" s="756">
        <f t="shared" si="397"/>
        <v>0</v>
      </c>
      <c r="LXE68" s="756">
        <f t="shared" si="397"/>
        <v>0</v>
      </c>
      <c r="LXF68" s="756">
        <f t="shared" si="397"/>
        <v>0</v>
      </c>
      <c r="LXG68" s="756">
        <f t="shared" si="397"/>
        <v>0</v>
      </c>
      <c r="LXH68" s="756">
        <f t="shared" si="397"/>
        <v>0</v>
      </c>
      <c r="LXI68" s="756">
        <f t="shared" si="397"/>
        <v>0</v>
      </c>
      <c r="LXJ68" s="756">
        <f t="shared" si="397"/>
        <v>0</v>
      </c>
      <c r="LXK68" s="756">
        <f t="shared" si="397"/>
        <v>0</v>
      </c>
      <c r="LXL68" s="756">
        <f t="shared" si="397"/>
        <v>0</v>
      </c>
      <c r="LXM68" s="756">
        <f t="shared" si="397"/>
        <v>0</v>
      </c>
      <c r="LXN68" s="756">
        <f t="shared" si="397"/>
        <v>0</v>
      </c>
      <c r="LXO68" s="756">
        <f t="shared" si="397"/>
        <v>0</v>
      </c>
      <c r="LXP68" s="756">
        <f t="shared" si="397"/>
        <v>0</v>
      </c>
      <c r="LXQ68" s="756">
        <f t="shared" si="397"/>
        <v>0</v>
      </c>
      <c r="LXR68" s="756">
        <f t="shared" si="397"/>
        <v>0</v>
      </c>
      <c r="LXS68" s="756">
        <f t="shared" si="397"/>
        <v>0</v>
      </c>
      <c r="LXT68" s="756">
        <f t="shared" si="397"/>
        <v>0</v>
      </c>
      <c r="LXU68" s="756">
        <f t="shared" si="397"/>
        <v>0</v>
      </c>
      <c r="LXV68" s="756">
        <f t="shared" si="397"/>
        <v>0</v>
      </c>
      <c r="LXW68" s="756">
        <f t="shared" si="397"/>
        <v>0</v>
      </c>
      <c r="LXX68" s="756">
        <f t="shared" si="397"/>
        <v>0</v>
      </c>
      <c r="LXY68" s="756">
        <f t="shared" si="397"/>
        <v>0</v>
      </c>
      <c r="LXZ68" s="756">
        <f t="shared" si="397"/>
        <v>0</v>
      </c>
      <c r="LYA68" s="756">
        <f t="shared" si="397"/>
        <v>0</v>
      </c>
      <c r="LYB68" s="756">
        <f t="shared" si="397"/>
        <v>0</v>
      </c>
      <c r="LYC68" s="756">
        <f t="shared" si="397"/>
        <v>0</v>
      </c>
      <c r="LYD68" s="756">
        <f t="shared" si="397"/>
        <v>0</v>
      </c>
      <c r="LYE68" s="756">
        <f t="shared" si="397"/>
        <v>0</v>
      </c>
      <c r="LYF68" s="756">
        <f t="shared" si="397"/>
        <v>0</v>
      </c>
      <c r="LYG68" s="756">
        <f t="shared" si="397"/>
        <v>0</v>
      </c>
      <c r="LYH68" s="756">
        <f t="shared" si="397"/>
        <v>0</v>
      </c>
      <c r="LYI68" s="756">
        <f t="shared" si="397"/>
        <v>0</v>
      </c>
      <c r="LYJ68" s="756">
        <f t="shared" si="397"/>
        <v>0</v>
      </c>
      <c r="LYK68" s="756">
        <f t="shared" si="397"/>
        <v>0</v>
      </c>
      <c r="LYL68" s="756">
        <f t="shared" si="397"/>
        <v>0</v>
      </c>
      <c r="LYM68" s="756">
        <f t="shared" si="397"/>
        <v>0</v>
      </c>
      <c r="LYN68" s="756">
        <f t="shared" si="397"/>
        <v>0</v>
      </c>
      <c r="LYO68" s="756">
        <f t="shared" si="397"/>
        <v>0</v>
      </c>
      <c r="LYP68" s="756">
        <f t="shared" si="397"/>
        <v>0</v>
      </c>
      <c r="LYQ68" s="756">
        <f t="shared" si="397"/>
        <v>0</v>
      </c>
      <c r="LYR68" s="756">
        <f t="shared" si="397"/>
        <v>0</v>
      </c>
      <c r="LYS68" s="756">
        <f t="shared" si="397"/>
        <v>0</v>
      </c>
      <c r="LYT68" s="756">
        <f t="shared" si="397"/>
        <v>0</v>
      </c>
      <c r="LYU68" s="756">
        <f t="shared" si="397"/>
        <v>0</v>
      </c>
      <c r="LYV68" s="756">
        <f t="shared" si="397"/>
        <v>0</v>
      </c>
      <c r="LYW68" s="756">
        <f t="shared" si="397"/>
        <v>0</v>
      </c>
      <c r="LYX68" s="756">
        <f t="shared" si="397"/>
        <v>0</v>
      </c>
      <c r="LYY68" s="756">
        <f t="shared" si="397"/>
        <v>0</v>
      </c>
      <c r="LYZ68" s="756">
        <f t="shared" si="397"/>
        <v>0</v>
      </c>
      <c r="LZA68" s="756">
        <f t="shared" si="397"/>
        <v>0</v>
      </c>
      <c r="LZB68" s="756">
        <f t="shared" si="397"/>
        <v>0</v>
      </c>
      <c r="LZC68" s="756">
        <f t="shared" si="397"/>
        <v>0</v>
      </c>
      <c r="LZD68" s="756">
        <f t="shared" si="397"/>
        <v>0</v>
      </c>
      <c r="LZE68" s="756">
        <f t="shared" si="397"/>
        <v>0</v>
      </c>
      <c r="LZF68" s="756">
        <f t="shared" si="397"/>
        <v>0</v>
      </c>
      <c r="LZG68" s="756">
        <f t="shared" si="397"/>
        <v>0</v>
      </c>
      <c r="LZH68" s="756">
        <f t="shared" si="397"/>
        <v>0</v>
      </c>
      <c r="LZI68" s="756">
        <f t="shared" si="397"/>
        <v>0</v>
      </c>
      <c r="LZJ68" s="756">
        <f t="shared" si="397"/>
        <v>0</v>
      </c>
      <c r="LZK68" s="756">
        <f t="shared" si="397"/>
        <v>0</v>
      </c>
      <c r="LZL68" s="756">
        <f t="shared" si="397"/>
        <v>0</v>
      </c>
      <c r="LZM68" s="756">
        <f t="shared" si="397"/>
        <v>0</v>
      </c>
      <c r="LZN68" s="756">
        <f t="shared" si="397"/>
        <v>0</v>
      </c>
      <c r="LZO68" s="756">
        <f t="shared" ref="LZO68:MBZ68" si="398">(LZO59-LZO61)*$C$67</f>
        <v>0</v>
      </c>
      <c r="LZP68" s="756">
        <f t="shared" si="398"/>
        <v>0</v>
      </c>
      <c r="LZQ68" s="756">
        <f t="shared" si="398"/>
        <v>0</v>
      </c>
      <c r="LZR68" s="756">
        <f t="shared" si="398"/>
        <v>0</v>
      </c>
      <c r="LZS68" s="756">
        <f t="shared" si="398"/>
        <v>0</v>
      </c>
      <c r="LZT68" s="756">
        <f t="shared" si="398"/>
        <v>0</v>
      </c>
      <c r="LZU68" s="756">
        <f t="shared" si="398"/>
        <v>0</v>
      </c>
      <c r="LZV68" s="756">
        <f t="shared" si="398"/>
        <v>0</v>
      </c>
      <c r="LZW68" s="756">
        <f t="shared" si="398"/>
        <v>0</v>
      </c>
      <c r="LZX68" s="756">
        <f t="shared" si="398"/>
        <v>0</v>
      </c>
      <c r="LZY68" s="756">
        <f t="shared" si="398"/>
        <v>0</v>
      </c>
      <c r="LZZ68" s="756">
        <f t="shared" si="398"/>
        <v>0</v>
      </c>
      <c r="MAA68" s="756">
        <f t="shared" si="398"/>
        <v>0</v>
      </c>
      <c r="MAB68" s="756">
        <f t="shared" si="398"/>
        <v>0</v>
      </c>
      <c r="MAC68" s="756">
        <f t="shared" si="398"/>
        <v>0</v>
      </c>
      <c r="MAD68" s="756">
        <f t="shared" si="398"/>
        <v>0</v>
      </c>
      <c r="MAE68" s="756">
        <f t="shared" si="398"/>
        <v>0</v>
      </c>
      <c r="MAF68" s="756">
        <f t="shared" si="398"/>
        <v>0</v>
      </c>
      <c r="MAG68" s="756">
        <f t="shared" si="398"/>
        <v>0</v>
      </c>
      <c r="MAH68" s="756">
        <f t="shared" si="398"/>
        <v>0</v>
      </c>
      <c r="MAI68" s="756">
        <f t="shared" si="398"/>
        <v>0</v>
      </c>
      <c r="MAJ68" s="756">
        <f t="shared" si="398"/>
        <v>0</v>
      </c>
      <c r="MAK68" s="756">
        <f t="shared" si="398"/>
        <v>0</v>
      </c>
      <c r="MAL68" s="756">
        <f t="shared" si="398"/>
        <v>0</v>
      </c>
      <c r="MAM68" s="756">
        <f t="shared" si="398"/>
        <v>0</v>
      </c>
      <c r="MAN68" s="756">
        <f t="shared" si="398"/>
        <v>0</v>
      </c>
      <c r="MAO68" s="756">
        <f t="shared" si="398"/>
        <v>0</v>
      </c>
      <c r="MAP68" s="756">
        <f t="shared" si="398"/>
        <v>0</v>
      </c>
      <c r="MAQ68" s="756">
        <f t="shared" si="398"/>
        <v>0</v>
      </c>
      <c r="MAR68" s="756">
        <f t="shared" si="398"/>
        <v>0</v>
      </c>
      <c r="MAS68" s="756">
        <f t="shared" si="398"/>
        <v>0</v>
      </c>
      <c r="MAT68" s="756">
        <f t="shared" si="398"/>
        <v>0</v>
      </c>
      <c r="MAU68" s="756">
        <f t="shared" si="398"/>
        <v>0</v>
      </c>
      <c r="MAV68" s="756">
        <f t="shared" si="398"/>
        <v>0</v>
      </c>
      <c r="MAW68" s="756">
        <f t="shared" si="398"/>
        <v>0</v>
      </c>
      <c r="MAX68" s="756">
        <f t="shared" si="398"/>
        <v>0</v>
      </c>
      <c r="MAY68" s="756">
        <f t="shared" si="398"/>
        <v>0</v>
      </c>
      <c r="MAZ68" s="756">
        <f t="shared" si="398"/>
        <v>0</v>
      </c>
      <c r="MBA68" s="756">
        <f t="shared" si="398"/>
        <v>0</v>
      </c>
      <c r="MBB68" s="756">
        <f t="shared" si="398"/>
        <v>0</v>
      </c>
      <c r="MBC68" s="756">
        <f t="shared" si="398"/>
        <v>0</v>
      </c>
      <c r="MBD68" s="756">
        <f t="shared" si="398"/>
        <v>0</v>
      </c>
      <c r="MBE68" s="756">
        <f t="shared" si="398"/>
        <v>0</v>
      </c>
      <c r="MBF68" s="756">
        <f t="shared" si="398"/>
        <v>0</v>
      </c>
      <c r="MBG68" s="756">
        <f t="shared" si="398"/>
        <v>0</v>
      </c>
      <c r="MBH68" s="756">
        <f t="shared" si="398"/>
        <v>0</v>
      </c>
      <c r="MBI68" s="756">
        <f t="shared" si="398"/>
        <v>0</v>
      </c>
      <c r="MBJ68" s="756">
        <f t="shared" si="398"/>
        <v>0</v>
      </c>
      <c r="MBK68" s="756">
        <f t="shared" si="398"/>
        <v>0</v>
      </c>
      <c r="MBL68" s="756">
        <f t="shared" si="398"/>
        <v>0</v>
      </c>
      <c r="MBM68" s="756">
        <f t="shared" si="398"/>
        <v>0</v>
      </c>
      <c r="MBN68" s="756">
        <f t="shared" si="398"/>
        <v>0</v>
      </c>
      <c r="MBO68" s="756">
        <f t="shared" si="398"/>
        <v>0</v>
      </c>
      <c r="MBP68" s="756">
        <f t="shared" si="398"/>
        <v>0</v>
      </c>
      <c r="MBQ68" s="756">
        <f t="shared" si="398"/>
        <v>0</v>
      </c>
      <c r="MBR68" s="756">
        <f t="shared" si="398"/>
        <v>0</v>
      </c>
      <c r="MBS68" s="756">
        <f t="shared" si="398"/>
        <v>0</v>
      </c>
      <c r="MBT68" s="756">
        <f t="shared" si="398"/>
        <v>0</v>
      </c>
      <c r="MBU68" s="756">
        <f t="shared" si="398"/>
        <v>0</v>
      </c>
      <c r="MBV68" s="756">
        <f t="shared" si="398"/>
        <v>0</v>
      </c>
      <c r="MBW68" s="756">
        <f t="shared" si="398"/>
        <v>0</v>
      </c>
      <c r="MBX68" s="756">
        <f t="shared" si="398"/>
        <v>0</v>
      </c>
      <c r="MBY68" s="756">
        <f t="shared" si="398"/>
        <v>0</v>
      </c>
      <c r="MBZ68" s="756">
        <f t="shared" si="398"/>
        <v>0</v>
      </c>
      <c r="MCA68" s="756">
        <f t="shared" ref="MCA68:MEL68" si="399">(MCA59-MCA61)*$C$67</f>
        <v>0</v>
      </c>
      <c r="MCB68" s="756">
        <f t="shared" si="399"/>
        <v>0</v>
      </c>
      <c r="MCC68" s="756">
        <f t="shared" si="399"/>
        <v>0</v>
      </c>
      <c r="MCD68" s="756">
        <f t="shared" si="399"/>
        <v>0</v>
      </c>
      <c r="MCE68" s="756">
        <f t="shared" si="399"/>
        <v>0</v>
      </c>
      <c r="MCF68" s="756">
        <f t="shared" si="399"/>
        <v>0</v>
      </c>
      <c r="MCG68" s="756">
        <f t="shared" si="399"/>
        <v>0</v>
      </c>
      <c r="MCH68" s="756">
        <f t="shared" si="399"/>
        <v>0</v>
      </c>
      <c r="MCI68" s="756">
        <f t="shared" si="399"/>
        <v>0</v>
      </c>
      <c r="MCJ68" s="756">
        <f t="shared" si="399"/>
        <v>0</v>
      </c>
      <c r="MCK68" s="756">
        <f t="shared" si="399"/>
        <v>0</v>
      </c>
      <c r="MCL68" s="756">
        <f t="shared" si="399"/>
        <v>0</v>
      </c>
      <c r="MCM68" s="756">
        <f t="shared" si="399"/>
        <v>0</v>
      </c>
      <c r="MCN68" s="756">
        <f t="shared" si="399"/>
        <v>0</v>
      </c>
      <c r="MCO68" s="756">
        <f t="shared" si="399"/>
        <v>0</v>
      </c>
      <c r="MCP68" s="756">
        <f t="shared" si="399"/>
        <v>0</v>
      </c>
      <c r="MCQ68" s="756">
        <f t="shared" si="399"/>
        <v>0</v>
      </c>
      <c r="MCR68" s="756">
        <f t="shared" si="399"/>
        <v>0</v>
      </c>
      <c r="MCS68" s="756">
        <f t="shared" si="399"/>
        <v>0</v>
      </c>
      <c r="MCT68" s="756">
        <f t="shared" si="399"/>
        <v>0</v>
      </c>
      <c r="MCU68" s="756">
        <f t="shared" si="399"/>
        <v>0</v>
      </c>
      <c r="MCV68" s="756">
        <f t="shared" si="399"/>
        <v>0</v>
      </c>
      <c r="MCW68" s="756">
        <f t="shared" si="399"/>
        <v>0</v>
      </c>
      <c r="MCX68" s="756">
        <f t="shared" si="399"/>
        <v>0</v>
      </c>
      <c r="MCY68" s="756">
        <f t="shared" si="399"/>
        <v>0</v>
      </c>
      <c r="MCZ68" s="756">
        <f t="shared" si="399"/>
        <v>0</v>
      </c>
      <c r="MDA68" s="756">
        <f t="shared" si="399"/>
        <v>0</v>
      </c>
      <c r="MDB68" s="756">
        <f t="shared" si="399"/>
        <v>0</v>
      </c>
      <c r="MDC68" s="756">
        <f t="shared" si="399"/>
        <v>0</v>
      </c>
      <c r="MDD68" s="756">
        <f t="shared" si="399"/>
        <v>0</v>
      </c>
      <c r="MDE68" s="756">
        <f t="shared" si="399"/>
        <v>0</v>
      </c>
      <c r="MDF68" s="756">
        <f t="shared" si="399"/>
        <v>0</v>
      </c>
      <c r="MDG68" s="756">
        <f t="shared" si="399"/>
        <v>0</v>
      </c>
      <c r="MDH68" s="756">
        <f t="shared" si="399"/>
        <v>0</v>
      </c>
      <c r="MDI68" s="756">
        <f t="shared" si="399"/>
        <v>0</v>
      </c>
      <c r="MDJ68" s="756">
        <f t="shared" si="399"/>
        <v>0</v>
      </c>
      <c r="MDK68" s="756">
        <f t="shared" si="399"/>
        <v>0</v>
      </c>
      <c r="MDL68" s="756">
        <f t="shared" si="399"/>
        <v>0</v>
      </c>
      <c r="MDM68" s="756">
        <f t="shared" si="399"/>
        <v>0</v>
      </c>
      <c r="MDN68" s="756">
        <f t="shared" si="399"/>
        <v>0</v>
      </c>
      <c r="MDO68" s="756">
        <f t="shared" si="399"/>
        <v>0</v>
      </c>
      <c r="MDP68" s="756">
        <f t="shared" si="399"/>
        <v>0</v>
      </c>
      <c r="MDQ68" s="756">
        <f t="shared" si="399"/>
        <v>0</v>
      </c>
      <c r="MDR68" s="756">
        <f t="shared" si="399"/>
        <v>0</v>
      </c>
      <c r="MDS68" s="756">
        <f t="shared" si="399"/>
        <v>0</v>
      </c>
      <c r="MDT68" s="756">
        <f t="shared" si="399"/>
        <v>0</v>
      </c>
      <c r="MDU68" s="756">
        <f t="shared" si="399"/>
        <v>0</v>
      </c>
      <c r="MDV68" s="756">
        <f t="shared" si="399"/>
        <v>0</v>
      </c>
      <c r="MDW68" s="756">
        <f t="shared" si="399"/>
        <v>0</v>
      </c>
      <c r="MDX68" s="756">
        <f t="shared" si="399"/>
        <v>0</v>
      </c>
      <c r="MDY68" s="756">
        <f t="shared" si="399"/>
        <v>0</v>
      </c>
      <c r="MDZ68" s="756">
        <f t="shared" si="399"/>
        <v>0</v>
      </c>
      <c r="MEA68" s="756">
        <f t="shared" si="399"/>
        <v>0</v>
      </c>
      <c r="MEB68" s="756">
        <f t="shared" si="399"/>
        <v>0</v>
      </c>
      <c r="MEC68" s="756">
        <f t="shared" si="399"/>
        <v>0</v>
      </c>
      <c r="MED68" s="756">
        <f t="shared" si="399"/>
        <v>0</v>
      </c>
      <c r="MEE68" s="756">
        <f t="shared" si="399"/>
        <v>0</v>
      </c>
      <c r="MEF68" s="756">
        <f t="shared" si="399"/>
        <v>0</v>
      </c>
      <c r="MEG68" s="756">
        <f t="shared" si="399"/>
        <v>0</v>
      </c>
      <c r="MEH68" s="756">
        <f t="shared" si="399"/>
        <v>0</v>
      </c>
      <c r="MEI68" s="756">
        <f t="shared" si="399"/>
        <v>0</v>
      </c>
      <c r="MEJ68" s="756">
        <f t="shared" si="399"/>
        <v>0</v>
      </c>
      <c r="MEK68" s="756">
        <f t="shared" si="399"/>
        <v>0</v>
      </c>
      <c r="MEL68" s="756">
        <f t="shared" si="399"/>
        <v>0</v>
      </c>
      <c r="MEM68" s="756">
        <f t="shared" ref="MEM68:MGX68" si="400">(MEM59-MEM61)*$C$67</f>
        <v>0</v>
      </c>
      <c r="MEN68" s="756">
        <f t="shared" si="400"/>
        <v>0</v>
      </c>
      <c r="MEO68" s="756">
        <f t="shared" si="400"/>
        <v>0</v>
      </c>
      <c r="MEP68" s="756">
        <f t="shared" si="400"/>
        <v>0</v>
      </c>
      <c r="MEQ68" s="756">
        <f t="shared" si="400"/>
        <v>0</v>
      </c>
      <c r="MER68" s="756">
        <f t="shared" si="400"/>
        <v>0</v>
      </c>
      <c r="MES68" s="756">
        <f t="shared" si="400"/>
        <v>0</v>
      </c>
      <c r="MET68" s="756">
        <f t="shared" si="400"/>
        <v>0</v>
      </c>
      <c r="MEU68" s="756">
        <f t="shared" si="400"/>
        <v>0</v>
      </c>
      <c r="MEV68" s="756">
        <f t="shared" si="400"/>
        <v>0</v>
      </c>
      <c r="MEW68" s="756">
        <f t="shared" si="400"/>
        <v>0</v>
      </c>
      <c r="MEX68" s="756">
        <f t="shared" si="400"/>
        <v>0</v>
      </c>
      <c r="MEY68" s="756">
        <f t="shared" si="400"/>
        <v>0</v>
      </c>
      <c r="MEZ68" s="756">
        <f t="shared" si="400"/>
        <v>0</v>
      </c>
      <c r="MFA68" s="756">
        <f t="shared" si="400"/>
        <v>0</v>
      </c>
      <c r="MFB68" s="756">
        <f t="shared" si="400"/>
        <v>0</v>
      </c>
      <c r="MFC68" s="756">
        <f t="shared" si="400"/>
        <v>0</v>
      </c>
      <c r="MFD68" s="756">
        <f t="shared" si="400"/>
        <v>0</v>
      </c>
      <c r="MFE68" s="756">
        <f t="shared" si="400"/>
        <v>0</v>
      </c>
      <c r="MFF68" s="756">
        <f t="shared" si="400"/>
        <v>0</v>
      </c>
      <c r="MFG68" s="756">
        <f t="shared" si="400"/>
        <v>0</v>
      </c>
      <c r="MFH68" s="756">
        <f t="shared" si="400"/>
        <v>0</v>
      </c>
      <c r="MFI68" s="756">
        <f t="shared" si="400"/>
        <v>0</v>
      </c>
      <c r="MFJ68" s="756">
        <f t="shared" si="400"/>
        <v>0</v>
      </c>
      <c r="MFK68" s="756">
        <f t="shared" si="400"/>
        <v>0</v>
      </c>
      <c r="MFL68" s="756">
        <f t="shared" si="400"/>
        <v>0</v>
      </c>
      <c r="MFM68" s="756">
        <f t="shared" si="400"/>
        <v>0</v>
      </c>
      <c r="MFN68" s="756">
        <f t="shared" si="400"/>
        <v>0</v>
      </c>
      <c r="MFO68" s="756">
        <f t="shared" si="400"/>
        <v>0</v>
      </c>
      <c r="MFP68" s="756">
        <f t="shared" si="400"/>
        <v>0</v>
      </c>
      <c r="MFQ68" s="756">
        <f t="shared" si="400"/>
        <v>0</v>
      </c>
      <c r="MFR68" s="756">
        <f t="shared" si="400"/>
        <v>0</v>
      </c>
      <c r="MFS68" s="756">
        <f t="shared" si="400"/>
        <v>0</v>
      </c>
      <c r="MFT68" s="756">
        <f t="shared" si="400"/>
        <v>0</v>
      </c>
      <c r="MFU68" s="756">
        <f t="shared" si="400"/>
        <v>0</v>
      </c>
      <c r="MFV68" s="756">
        <f t="shared" si="400"/>
        <v>0</v>
      </c>
      <c r="MFW68" s="756">
        <f t="shared" si="400"/>
        <v>0</v>
      </c>
      <c r="MFX68" s="756">
        <f t="shared" si="400"/>
        <v>0</v>
      </c>
      <c r="MFY68" s="756">
        <f t="shared" si="400"/>
        <v>0</v>
      </c>
      <c r="MFZ68" s="756">
        <f t="shared" si="400"/>
        <v>0</v>
      </c>
      <c r="MGA68" s="756">
        <f t="shared" si="400"/>
        <v>0</v>
      </c>
      <c r="MGB68" s="756">
        <f t="shared" si="400"/>
        <v>0</v>
      </c>
      <c r="MGC68" s="756">
        <f t="shared" si="400"/>
        <v>0</v>
      </c>
      <c r="MGD68" s="756">
        <f t="shared" si="400"/>
        <v>0</v>
      </c>
      <c r="MGE68" s="756">
        <f t="shared" si="400"/>
        <v>0</v>
      </c>
      <c r="MGF68" s="756">
        <f t="shared" si="400"/>
        <v>0</v>
      </c>
      <c r="MGG68" s="756">
        <f t="shared" si="400"/>
        <v>0</v>
      </c>
      <c r="MGH68" s="756">
        <f t="shared" si="400"/>
        <v>0</v>
      </c>
      <c r="MGI68" s="756">
        <f t="shared" si="400"/>
        <v>0</v>
      </c>
      <c r="MGJ68" s="756">
        <f t="shared" si="400"/>
        <v>0</v>
      </c>
      <c r="MGK68" s="756">
        <f t="shared" si="400"/>
        <v>0</v>
      </c>
      <c r="MGL68" s="756">
        <f t="shared" si="400"/>
        <v>0</v>
      </c>
      <c r="MGM68" s="756">
        <f t="shared" si="400"/>
        <v>0</v>
      </c>
      <c r="MGN68" s="756">
        <f t="shared" si="400"/>
        <v>0</v>
      </c>
      <c r="MGO68" s="756">
        <f t="shared" si="400"/>
        <v>0</v>
      </c>
      <c r="MGP68" s="756">
        <f t="shared" si="400"/>
        <v>0</v>
      </c>
      <c r="MGQ68" s="756">
        <f t="shared" si="400"/>
        <v>0</v>
      </c>
      <c r="MGR68" s="756">
        <f t="shared" si="400"/>
        <v>0</v>
      </c>
      <c r="MGS68" s="756">
        <f t="shared" si="400"/>
        <v>0</v>
      </c>
      <c r="MGT68" s="756">
        <f t="shared" si="400"/>
        <v>0</v>
      </c>
      <c r="MGU68" s="756">
        <f t="shared" si="400"/>
        <v>0</v>
      </c>
      <c r="MGV68" s="756">
        <f t="shared" si="400"/>
        <v>0</v>
      </c>
      <c r="MGW68" s="756">
        <f t="shared" si="400"/>
        <v>0</v>
      </c>
      <c r="MGX68" s="756">
        <f t="shared" si="400"/>
        <v>0</v>
      </c>
      <c r="MGY68" s="756">
        <f t="shared" ref="MGY68:MJJ68" si="401">(MGY59-MGY61)*$C$67</f>
        <v>0</v>
      </c>
      <c r="MGZ68" s="756">
        <f t="shared" si="401"/>
        <v>0</v>
      </c>
      <c r="MHA68" s="756">
        <f t="shared" si="401"/>
        <v>0</v>
      </c>
      <c r="MHB68" s="756">
        <f t="shared" si="401"/>
        <v>0</v>
      </c>
      <c r="MHC68" s="756">
        <f t="shared" si="401"/>
        <v>0</v>
      </c>
      <c r="MHD68" s="756">
        <f t="shared" si="401"/>
        <v>0</v>
      </c>
      <c r="MHE68" s="756">
        <f t="shared" si="401"/>
        <v>0</v>
      </c>
      <c r="MHF68" s="756">
        <f t="shared" si="401"/>
        <v>0</v>
      </c>
      <c r="MHG68" s="756">
        <f t="shared" si="401"/>
        <v>0</v>
      </c>
      <c r="MHH68" s="756">
        <f t="shared" si="401"/>
        <v>0</v>
      </c>
      <c r="MHI68" s="756">
        <f t="shared" si="401"/>
        <v>0</v>
      </c>
      <c r="MHJ68" s="756">
        <f t="shared" si="401"/>
        <v>0</v>
      </c>
      <c r="MHK68" s="756">
        <f t="shared" si="401"/>
        <v>0</v>
      </c>
      <c r="MHL68" s="756">
        <f t="shared" si="401"/>
        <v>0</v>
      </c>
      <c r="MHM68" s="756">
        <f t="shared" si="401"/>
        <v>0</v>
      </c>
      <c r="MHN68" s="756">
        <f t="shared" si="401"/>
        <v>0</v>
      </c>
      <c r="MHO68" s="756">
        <f t="shared" si="401"/>
        <v>0</v>
      </c>
      <c r="MHP68" s="756">
        <f t="shared" si="401"/>
        <v>0</v>
      </c>
      <c r="MHQ68" s="756">
        <f t="shared" si="401"/>
        <v>0</v>
      </c>
      <c r="MHR68" s="756">
        <f t="shared" si="401"/>
        <v>0</v>
      </c>
      <c r="MHS68" s="756">
        <f t="shared" si="401"/>
        <v>0</v>
      </c>
      <c r="MHT68" s="756">
        <f t="shared" si="401"/>
        <v>0</v>
      </c>
      <c r="MHU68" s="756">
        <f t="shared" si="401"/>
        <v>0</v>
      </c>
      <c r="MHV68" s="756">
        <f t="shared" si="401"/>
        <v>0</v>
      </c>
      <c r="MHW68" s="756">
        <f t="shared" si="401"/>
        <v>0</v>
      </c>
      <c r="MHX68" s="756">
        <f t="shared" si="401"/>
        <v>0</v>
      </c>
      <c r="MHY68" s="756">
        <f t="shared" si="401"/>
        <v>0</v>
      </c>
      <c r="MHZ68" s="756">
        <f t="shared" si="401"/>
        <v>0</v>
      </c>
      <c r="MIA68" s="756">
        <f t="shared" si="401"/>
        <v>0</v>
      </c>
      <c r="MIB68" s="756">
        <f t="shared" si="401"/>
        <v>0</v>
      </c>
      <c r="MIC68" s="756">
        <f t="shared" si="401"/>
        <v>0</v>
      </c>
      <c r="MID68" s="756">
        <f t="shared" si="401"/>
        <v>0</v>
      </c>
      <c r="MIE68" s="756">
        <f t="shared" si="401"/>
        <v>0</v>
      </c>
      <c r="MIF68" s="756">
        <f t="shared" si="401"/>
        <v>0</v>
      </c>
      <c r="MIG68" s="756">
        <f t="shared" si="401"/>
        <v>0</v>
      </c>
      <c r="MIH68" s="756">
        <f t="shared" si="401"/>
        <v>0</v>
      </c>
      <c r="MII68" s="756">
        <f t="shared" si="401"/>
        <v>0</v>
      </c>
      <c r="MIJ68" s="756">
        <f t="shared" si="401"/>
        <v>0</v>
      </c>
      <c r="MIK68" s="756">
        <f t="shared" si="401"/>
        <v>0</v>
      </c>
      <c r="MIL68" s="756">
        <f t="shared" si="401"/>
        <v>0</v>
      </c>
      <c r="MIM68" s="756">
        <f t="shared" si="401"/>
        <v>0</v>
      </c>
      <c r="MIN68" s="756">
        <f t="shared" si="401"/>
        <v>0</v>
      </c>
      <c r="MIO68" s="756">
        <f t="shared" si="401"/>
        <v>0</v>
      </c>
      <c r="MIP68" s="756">
        <f t="shared" si="401"/>
        <v>0</v>
      </c>
      <c r="MIQ68" s="756">
        <f t="shared" si="401"/>
        <v>0</v>
      </c>
      <c r="MIR68" s="756">
        <f t="shared" si="401"/>
        <v>0</v>
      </c>
      <c r="MIS68" s="756">
        <f t="shared" si="401"/>
        <v>0</v>
      </c>
      <c r="MIT68" s="756">
        <f t="shared" si="401"/>
        <v>0</v>
      </c>
      <c r="MIU68" s="756">
        <f t="shared" si="401"/>
        <v>0</v>
      </c>
      <c r="MIV68" s="756">
        <f t="shared" si="401"/>
        <v>0</v>
      </c>
      <c r="MIW68" s="756">
        <f t="shared" si="401"/>
        <v>0</v>
      </c>
      <c r="MIX68" s="756">
        <f t="shared" si="401"/>
        <v>0</v>
      </c>
      <c r="MIY68" s="756">
        <f t="shared" si="401"/>
        <v>0</v>
      </c>
      <c r="MIZ68" s="756">
        <f t="shared" si="401"/>
        <v>0</v>
      </c>
      <c r="MJA68" s="756">
        <f t="shared" si="401"/>
        <v>0</v>
      </c>
      <c r="MJB68" s="756">
        <f t="shared" si="401"/>
        <v>0</v>
      </c>
      <c r="MJC68" s="756">
        <f t="shared" si="401"/>
        <v>0</v>
      </c>
      <c r="MJD68" s="756">
        <f t="shared" si="401"/>
        <v>0</v>
      </c>
      <c r="MJE68" s="756">
        <f t="shared" si="401"/>
        <v>0</v>
      </c>
      <c r="MJF68" s="756">
        <f t="shared" si="401"/>
        <v>0</v>
      </c>
      <c r="MJG68" s="756">
        <f t="shared" si="401"/>
        <v>0</v>
      </c>
      <c r="MJH68" s="756">
        <f t="shared" si="401"/>
        <v>0</v>
      </c>
      <c r="MJI68" s="756">
        <f t="shared" si="401"/>
        <v>0</v>
      </c>
      <c r="MJJ68" s="756">
        <f t="shared" si="401"/>
        <v>0</v>
      </c>
      <c r="MJK68" s="756">
        <f t="shared" ref="MJK68:MLV68" si="402">(MJK59-MJK61)*$C$67</f>
        <v>0</v>
      </c>
      <c r="MJL68" s="756">
        <f t="shared" si="402"/>
        <v>0</v>
      </c>
      <c r="MJM68" s="756">
        <f t="shared" si="402"/>
        <v>0</v>
      </c>
      <c r="MJN68" s="756">
        <f t="shared" si="402"/>
        <v>0</v>
      </c>
      <c r="MJO68" s="756">
        <f t="shared" si="402"/>
        <v>0</v>
      </c>
      <c r="MJP68" s="756">
        <f t="shared" si="402"/>
        <v>0</v>
      </c>
      <c r="MJQ68" s="756">
        <f t="shared" si="402"/>
        <v>0</v>
      </c>
      <c r="MJR68" s="756">
        <f t="shared" si="402"/>
        <v>0</v>
      </c>
      <c r="MJS68" s="756">
        <f t="shared" si="402"/>
        <v>0</v>
      </c>
      <c r="MJT68" s="756">
        <f t="shared" si="402"/>
        <v>0</v>
      </c>
      <c r="MJU68" s="756">
        <f t="shared" si="402"/>
        <v>0</v>
      </c>
      <c r="MJV68" s="756">
        <f t="shared" si="402"/>
        <v>0</v>
      </c>
      <c r="MJW68" s="756">
        <f t="shared" si="402"/>
        <v>0</v>
      </c>
      <c r="MJX68" s="756">
        <f t="shared" si="402"/>
        <v>0</v>
      </c>
      <c r="MJY68" s="756">
        <f t="shared" si="402"/>
        <v>0</v>
      </c>
      <c r="MJZ68" s="756">
        <f t="shared" si="402"/>
        <v>0</v>
      </c>
      <c r="MKA68" s="756">
        <f t="shared" si="402"/>
        <v>0</v>
      </c>
      <c r="MKB68" s="756">
        <f t="shared" si="402"/>
        <v>0</v>
      </c>
      <c r="MKC68" s="756">
        <f t="shared" si="402"/>
        <v>0</v>
      </c>
      <c r="MKD68" s="756">
        <f t="shared" si="402"/>
        <v>0</v>
      </c>
      <c r="MKE68" s="756">
        <f t="shared" si="402"/>
        <v>0</v>
      </c>
      <c r="MKF68" s="756">
        <f t="shared" si="402"/>
        <v>0</v>
      </c>
      <c r="MKG68" s="756">
        <f t="shared" si="402"/>
        <v>0</v>
      </c>
      <c r="MKH68" s="756">
        <f t="shared" si="402"/>
        <v>0</v>
      </c>
      <c r="MKI68" s="756">
        <f t="shared" si="402"/>
        <v>0</v>
      </c>
      <c r="MKJ68" s="756">
        <f t="shared" si="402"/>
        <v>0</v>
      </c>
      <c r="MKK68" s="756">
        <f t="shared" si="402"/>
        <v>0</v>
      </c>
      <c r="MKL68" s="756">
        <f t="shared" si="402"/>
        <v>0</v>
      </c>
      <c r="MKM68" s="756">
        <f t="shared" si="402"/>
        <v>0</v>
      </c>
      <c r="MKN68" s="756">
        <f t="shared" si="402"/>
        <v>0</v>
      </c>
      <c r="MKO68" s="756">
        <f t="shared" si="402"/>
        <v>0</v>
      </c>
      <c r="MKP68" s="756">
        <f t="shared" si="402"/>
        <v>0</v>
      </c>
      <c r="MKQ68" s="756">
        <f t="shared" si="402"/>
        <v>0</v>
      </c>
      <c r="MKR68" s="756">
        <f t="shared" si="402"/>
        <v>0</v>
      </c>
      <c r="MKS68" s="756">
        <f t="shared" si="402"/>
        <v>0</v>
      </c>
      <c r="MKT68" s="756">
        <f t="shared" si="402"/>
        <v>0</v>
      </c>
      <c r="MKU68" s="756">
        <f t="shared" si="402"/>
        <v>0</v>
      </c>
      <c r="MKV68" s="756">
        <f t="shared" si="402"/>
        <v>0</v>
      </c>
      <c r="MKW68" s="756">
        <f t="shared" si="402"/>
        <v>0</v>
      </c>
      <c r="MKX68" s="756">
        <f t="shared" si="402"/>
        <v>0</v>
      </c>
      <c r="MKY68" s="756">
        <f t="shared" si="402"/>
        <v>0</v>
      </c>
      <c r="MKZ68" s="756">
        <f t="shared" si="402"/>
        <v>0</v>
      </c>
      <c r="MLA68" s="756">
        <f t="shared" si="402"/>
        <v>0</v>
      </c>
      <c r="MLB68" s="756">
        <f t="shared" si="402"/>
        <v>0</v>
      </c>
      <c r="MLC68" s="756">
        <f t="shared" si="402"/>
        <v>0</v>
      </c>
      <c r="MLD68" s="756">
        <f t="shared" si="402"/>
        <v>0</v>
      </c>
      <c r="MLE68" s="756">
        <f t="shared" si="402"/>
        <v>0</v>
      </c>
      <c r="MLF68" s="756">
        <f t="shared" si="402"/>
        <v>0</v>
      </c>
      <c r="MLG68" s="756">
        <f t="shared" si="402"/>
        <v>0</v>
      </c>
      <c r="MLH68" s="756">
        <f t="shared" si="402"/>
        <v>0</v>
      </c>
      <c r="MLI68" s="756">
        <f t="shared" si="402"/>
        <v>0</v>
      </c>
      <c r="MLJ68" s="756">
        <f t="shared" si="402"/>
        <v>0</v>
      </c>
      <c r="MLK68" s="756">
        <f t="shared" si="402"/>
        <v>0</v>
      </c>
      <c r="MLL68" s="756">
        <f t="shared" si="402"/>
        <v>0</v>
      </c>
      <c r="MLM68" s="756">
        <f t="shared" si="402"/>
        <v>0</v>
      </c>
      <c r="MLN68" s="756">
        <f t="shared" si="402"/>
        <v>0</v>
      </c>
      <c r="MLO68" s="756">
        <f t="shared" si="402"/>
        <v>0</v>
      </c>
      <c r="MLP68" s="756">
        <f t="shared" si="402"/>
        <v>0</v>
      </c>
      <c r="MLQ68" s="756">
        <f t="shared" si="402"/>
        <v>0</v>
      </c>
      <c r="MLR68" s="756">
        <f t="shared" si="402"/>
        <v>0</v>
      </c>
      <c r="MLS68" s="756">
        <f t="shared" si="402"/>
        <v>0</v>
      </c>
      <c r="MLT68" s="756">
        <f t="shared" si="402"/>
        <v>0</v>
      </c>
      <c r="MLU68" s="756">
        <f t="shared" si="402"/>
        <v>0</v>
      </c>
      <c r="MLV68" s="756">
        <f t="shared" si="402"/>
        <v>0</v>
      </c>
      <c r="MLW68" s="756">
        <f t="shared" ref="MLW68:MOH68" si="403">(MLW59-MLW61)*$C$67</f>
        <v>0</v>
      </c>
      <c r="MLX68" s="756">
        <f t="shared" si="403"/>
        <v>0</v>
      </c>
      <c r="MLY68" s="756">
        <f t="shared" si="403"/>
        <v>0</v>
      </c>
      <c r="MLZ68" s="756">
        <f t="shared" si="403"/>
        <v>0</v>
      </c>
      <c r="MMA68" s="756">
        <f t="shared" si="403"/>
        <v>0</v>
      </c>
      <c r="MMB68" s="756">
        <f t="shared" si="403"/>
        <v>0</v>
      </c>
      <c r="MMC68" s="756">
        <f t="shared" si="403"/>
        <v>0</v>
      </c>
      <c r="MMD68" s="756">
        <f t="shared" si="403"/>
        <v>0</v>
      </c>
      <c r="MME68" s="756">
        <f t="shared" si="403"/>
        <v>0</v>
      </c>
      <c r="MMF68" s="756">
        <f t="shared" si="403"/>
        <v>0</v>
      </c>
      <c r="MMG68" s="756">
        <f t="shared" si="403"/>
        <v>0</v>
      </c>
      <c r="MMH68" s="756">
        <f t="shared" si="403"/>
        <v>0</v>
      </c>
      <c r="MMI68" s="756">
        <f t="shared" si="403"/>
        <v>0</v>
      </c>
      <c r="MMJ68" s="756">
        <f t="shared" si="403"/>
        <v>0</v>
      </c>
      <c r="MMK68" s="756">
        <f t="shared" si="403"/>
        <v>0</v>
      </c>
      <c r="MML68" s="756">
        <f t="shared" si="403"/>
        <v>0</v>
      </c>
      <c r="MMM68" s="756">
        <f t="shared" si="403"/>
        <v>0</v>
      </c>
      <c r="MMN68" s="756">
        <f t="shared" si="403"/>
        <v>0</v>
      </c>
      <c r="MMO68" s="756">
        <f t="shared" si="403"/>
        <v>0</v>
      </c>
      <c r="MMP68" s="756">
        <f t="shared" si="403"/>
        <v>0</v>
      </c>
      <c r="MMQ68" s="756">
        <f t="shared" si="403"/>
        <v>0</v>
      </c>
      <c r="MMR68" s="756">
        <f t="shared" si="403"/>
        <v>0</v>
      </c>
      <c r="MMS68" s="756">
        <f t="shared" si="403"/>
        <v>0</v>
      </c>
      <c r="MMT68" s="756">
        <f t="shared" si="403"/>
        <v>0</v>
      </c>
      <c r="MMU68" s="756">
        <f t="shared" si="403"/>
        <v>0</v>
      </c>
      <c r="MMV68" s="756">
        <f t="shared" si="403"/>
        <v>0</v>
      </c>
      <c r="MMW68" s="756">
        <f t="shared" si="403"/>
        <v>0</v>
      </c>
      <c r="MMX68" s="756">
        <f t="shared" si="403"/>
        <v>0</v>
      </c>
      <c r="MMY68" s="756">
        <f t="shared" si="403"/>
        <v>0</v>
      </c>
      <c r="MMZ68" s="756">
        <f t="shared" si="403"/>
        <v>0</v>
      </c>
      <c r="MNA68" s="756">
        <f t="shared" si="403"/>
        <v>0</v>
      </c>
      <c r="MNB68" s="756">
        <f t="shared" si="403"/>
        <v>0</v>
      </c>
      <c r="MNC68" s="756">
        <f t="shared" si="403"/>
        <v>0</v>
      </c>
      <c r="MND68" s="756">
        <f t="shared" si="403"/>
        <v>0</v>
      </c>
      <c r="MNE68" s="756">
        <f t="shared" si="403"/>
        <v>0</v>
      </c>
      <c r="MNF68" s="756">
        <f t="shared" si="403"/>
        <v>0</v>
      </c>
      <c r="MNG68" s="756">
        <f t="shared" si="403"/>
        <v>0</v>
      </c>
      <c r="MNH68" s="756">
        <f t="shared" si="403"/>
        <v>0</v>
      </c>
      <c r="MNI68" s="756">
        <f t="shared" si="403"/>
        <v>0</v>
      </c>
      <c r="MNJ68" s="756">
        <f t="shared" si="403"/>
        <v>0</v>
      </c>
      <c r="MNK68" s="756">
        <f t="shared" si="403"/>
        <v>0</v>
      </c>
      <c r="MNL68" s="756">
        <f t="shared" si="403"/>
        <v>0</v>
      </c>
      <c r="MNM68" s="756">
        <f t="shared" si="403"/>
        <v>0</v>
      </c>
      <c r="MNN68" s="756">
        <f t="shared" si="403"/>
        <v>0</v>
      </c>
      <c r="MNO68" s="756">
        <f t="shared" si="403"/>
        <v>0</v>
      </c>
      <c r="MNP68" s="756">
        <f t="shared" si="403"/>
        <v>0</v>
      </c>
      <c r="MNQ68" s="756">
        <f t="shared" si="403"/>
        <v>0</v>
      </c>
      <c r="MNR68" s="756">
        <f t="shared" si="403"/>
        <v>0</v>
      </c>
      <c r="MNS68" s="756">
        <f t="shared" si="403"/>
        <v>0</v>
      </c>
      <c r="MNT68" s="756">
        <f t="shared" si="403"/>
        <v>0</v>
      </c>
      <c r="MNU68" s="756">
        <f t="shared" si="403"/>
        <v>0</v>
      </c>
      <c r="MNV68" s="756">
        <f t="shared" si="403"/>
        <v>0</v>
      </c>
      <c r="MNW68" s="756">
        <f t="shared" si="403"/>
        <v>0</v>
      </c>
      <c r="MNX68" s="756">
        <f t="shared" si="403"/>
        <v>0</v>
      </c>
      <c r="MNY68" s="756">
        <f t="shared" si="403"/>
        <v>0</v>
      </c>
      <c r="MNZ68" s="756">
        <f t="shared" si="403"/>
        <v>0</v>
      </c>
      <c r="MOA68" s="756">
        <f t="shared" si="403"/>
        <v>0</v>
      </c>
      <c r="MOB68" s="756">
        <f t="shared" si="403"/>
        <v>0</v>
      </c>
      <c r="MOC68" s="756">
        <f t="shared" si="403"/>
        <v>0</v>
      </c>
      <c r="MOD68" s="756">
        <f t="shared" si="403"/>
        <v>0</v>
      </c>
      <c r="MOE68" s="756">
        <f t="shared" si="403"/>
        <v>0</v>
      </c>
      <c r="MOF68" s="756">
        <f t="shared" si="403"/>
        <v>0</v>
      </c>
      <c r="MOG68" s="756">
        <f t="shared" si="403"/>
        <v>0</v>
      </c>
      <c r="MOH68" s="756">
        <f t="shared" si="403"/>
        <v>0</v>
      </c>
      <c r="MOI68" s="756">
        <f t="shared" ref="MOI68:MQT68" si="404">(MOI59-MOI61)*$C$67</f>
        <v>0</v>
      </c>
      <c r="MOJ68" s="756">
        <f t="shared" si="404"/>
        <v>0</v>
      </c>
      <c r="MOK68" s="756">
        <f t="shared" si="404"/>
        <v>0</v>
      </c>
      <c r="MOL68" s="756">
        <f t="shared" si="404"/>
        <v>0</v>
      </c>
      <c r="MOM68" s="756">
        <f t="shared" si="404"/>
        <v>0</v>
      </c>
      <c r="MON68" s="756">
        <f t="shared" si="404"/>
        <v>0</v>
      </c>
      <c r="MOO68" s="756">
        <f t="shared" si="404"/>
        <v>0</v>
      </c>
      <c r="MOP68" s="756">
        <f t="shared" si="404"/>
        <v>0</v>
      </c>
      <c r="MOQ68" s="756">
        <f t="shared" si="404"/>
        <v>0</v>
      </c>
      <c r="MOR68" s="756">
        <f t="shared" si="404"/>
        <v>0</v>
      </c>
      <c r="MOS68" s="756">
        <f t="shared" si="404"/>
        <v>0</v>
      </c>
      <c r="MOT68" s="756">
        <f t="shared" si="404"/>
        <v>0</v>
      </c>
      <c r="MOU68" s="756">
        <f t="shared" si="404"/>
        <v>0</v>
      </c>
      <c r="MOV68" s="756">
        <f t="shared" si="404"/>
        <v>0</v>
      </c>
      <c r="MOW68" s="756">
        <f t="shared" si="404"/>
        <v>0</v>
      </c>
      <c r="MOX68" s="756">
        <f t="shared" si="404"/>
        <v>0</v>
      </c>
      <c r="MOY68" s="756">
        <f t="shared" si="404"/>
        <v>0</v>
      </c>
      <c r="MOZ68" s="756">
        <f t="shared" si="404"/>
        <v>0</v>
      </c>
      <c r="MPA68" s="756">
        <f t="shared" si="404"/>
        <v>0</v>
      </c>
      <c r="MPB68" s="756">
        <f t="shared" si="404"/>
        <v>0</v>
      </c>
      <c r="MPC68" s="756">
        <f t="shared" si="404"/>
        <v>0</v>
      </c>
      <c r="MPD68" s="756">
        <f t="shared" si="404"/>
        <v>0</v>
      </c>
      <c r="MPE68" s="756">
        <f t="shared" si="404"/>
        <v>0</v>
      </c>
      <c r="MPF68" s="756">
        <f t="shared" si="404"/>
        <v>0</v>
      </c>
      <c r="MPG68" s="756">
        <f t="shared" si="404"/>
        <v>0</v>
      </c>
      <c r="MPH68" s="756">
        <f t="shared" si="404"/>
        <v>0</v>
      </c>
      <c r="MPI68" s="756">
        <f t="shared" si="404"/>
        <v>0</v>
      </c>
      <c r="MPJ68" s="756">
        <f t="shared" si="404"/>
        <v>0</v>
      </c>
      <c r="MPK68" s="756">
        <f t="shared" si="404"/>
        <v>0</v>
      </c>
      <c r="MPL68" s="756">
        <f t="shared" si="404"/>
        <v>0</v>
      </c>
      <c r="MPM68" s="756">
        <f t="shared" si="404"/>
        <v>0</v>
      </c>
      <c r="MPN68" s="756">
        <f t="shared" si="404"/>
        <v>0</v>
      </c>
      <c r="MPO68" s="756">
        <f t="shared" si="404"/>
        <v>0</v>
      </c>
      <c r="MPP68" s="756">
        <f t="shared" si="404"/>
        <v>0</v>
      </c>
      <c r="MPQ68" s="756">
        <f t="shared" si="404"/>
        <v>0</v>
      </c>
      <c r="MPR68" s="756">
        <f t="shared" si="404"/>
        <v>0</v>
      </c>
      <c r="MPS68" s="756">
        <f t="shared" si="404"/>
        <v>0</v>
      </c>
      <c r="MPT68" s="756">
        <f t="shared" si="404"/>
        <v>0</v>
      </c>
      <c r="MPU68" s="756">
        <f t="shared" si="404"/>
        <v>0</v>
      </c>
      <c r="MPV68" s="756">
        <f t="shared" si="404"/>
        <v>0</v>
      </c>
      <c r="MPW68" s="756">
        <f t="shared" si="404"/>
        <v>0</v>
      </c>
      <c r="MPX68" s="756">
        <f t="shared" si="404"/>
        <v>0</v>
      </c>
      <c r="MPY68" s="756">
        <f t="shared" si="404"/>
        <v>0</v>
      </c>
      <c r="MPZ68" s="756">
        <f t="shared" si="404"/>
        <v>0</v>
      </c>
      <c r="MQA68" s="756">
        <f t="shared" si="404"/>
        <v>0</v>
      </c>
      <c r="MQB68" s="756">
        <f t="shared" si="404"/>
        <v>0</v>
      </c>
      <c r="MQC68" s="756">
        <f t="shared" si="404"/>
        <v>0</v>
      </c>
      <c r="MQD68" s="756">
        <f t="shared" si="404"/>
        <v>0</v>
      </c>
      <c r="MQE68" s="756">
        <f t="shared" si="404"/>
        <v>0</v>
      </c>
      <c r="MQF68" s="756">
        <f t="shared" si="404"/>
        <v>0</v>
      </c>
      <c r="MQG68" s="756">
        <f t="shared" si="404"/>
        <v>0</v>
      </c>
      <c r="MQH68" s="756">
        <f t="shared" si="404"/>
        <v>0</v>
      </c>
      <c r="MQI68" s="756">
        <f t="shared" si="404"/>
        <v>0</v>
      </c>
      <c r="MQJ68" s="756">
        <f t="shared" si="404"/>
        <v>0</v>
      </c>
      <c r="MQK68" s="756">
        <f t="shared" si="404"/>
        <v>0</v>
      </c>
      <c r="MQL68" s="756">
        <f t="shared" si="404"/>
        <v>0</v>
      </c>
      <c r="MQM68" s="756">
        <f t="shared" si="404"/>
        <v>0</v>
      </c>
      <c r="MQN68" s="756">
        <f t="shared" si="404"/>
        <v>0</v>
      </c>
      <c r="MQO68" s="756">
        <f t="shared" si="404"/>
        <v>0</v>
      </c>
      <c r="MQP68" s="756">
        <f t="shared" si="404"/>
        <v>0</v>
      </c>
      <c r="MQQ68" s="756">
        <f t="shared" si="404"/>
        <v>0</v>
      </c>
      <c r="MQR68" s="756">
        <f t="shared" si="404"/>
        <v>0</v>
      </c>
      <c r="MQS68" s="756">
        <f t="shared" si="404"/>
        <v>0</v>
      </c>
      <c r="MQT68" s="756">
        <f t="shared" si="404"/>
        <v>0</v>
      </c>
      <c r="MQU68" s="756">
        <f t="shared" ref="MQU68:MTF68" si="405">(MQU59-MQU61)*$C$67</f>
        <v>0</v>
      </c>
      <c r="MQV68" s="756">
        <f t="shared" si="405"/>
        <v>0</v>
      </c>
      <c r="MQW68" s="756">
        <f t="shared" si="405"/>
        <v>0</v>
      </c>
      <c r="MQX68" s="756">
        <f t="shared" si="405"/>
        <v>0</v>
      </c>
      <c r="MQY68" s="756">
        <f t="shared" si="405"/>
        <v>0</v>
      </c>
      <c r="MQZ68" s="756">
        <f t="shared" si="405"/>
        <v>0</v>
      </c>
      <c r="MRA68" s="756">
        <f t="shared" si="405"/>
        <v>0</v>
      </c>
      <c r="MRB68" s="756">
        <f t="shared" si="405"/>
        <v>0</v>
      </c>
      <c r="MRC68" s="756">
        <f t="shared" si="405"/>
        <v>0</v>
      </c>
      <c r="MRD68" s="756">
        <f t="shared" si="405"/>
        <v>0</v>
      </c>
      <c r="MRE68" s="756">
        <f t="shared" si="405"/>
        <v>0</v>
      </c>
      <c r="MRF68" s="756">
        <f t="shared" si="405"/>
        <v>0</v>
      </c>
      <c r="MRG68" s="756">
        <f t="shared" si="405"/>
        <v>0</v>
      </c>
      <c r="MRH68" s="756">
        <f t="shared" si="405"/>
        <v>0</v>
      </c>
      <c r="MRI68" s="756">
        <f t="shared" si="405"/>
        <v>0</v>
      </c>
      <c r="MRJ68" s="756">
        <f t="shared" si="405"/>
        <v>0</v>
      </c>
      <c r="MRK68" s="756">
        <f t="shared" si="405"/>
        <v>0</v>
      </c>
      <c r="MRL68" s="756">
        <f t="shared" si="405"/>
        <v>0</v>
      </c>
      <c r="MRM68" s="756">
        <f t="shared" si="405"/>
        <v>0</v>
      </c>
      <c r="MRN68" s="756">
        <f t="shared" si="405"/>
        <v>0</v>
      </c>
      <c r="MRO68" s="756">
        <f t="shared" si="405"/>
        <v>0</v>
      </c>
      <c r="MRP68" s="756">
        <f t="shared" si="405"/>
        <v>0</v>
      </c>
      <c r="MRQ68" s="756">
        <f t="shared" si="405"/>
        <v>0</v>
      </c>
      <c r="MRR68" s="756">
        <f t="shared" si="405"/>
        <v>0</v>
      </c>
      <c r="MRS68" s="756">
        <f t="shared" si="405"/>
        <v>0</v>
      </c>
      <c r="MRT68" s="756">
        <f t="shared" si="405"/>
        <v>0</v>
      </c>
      <c r="MRU68" s="756">
        <f t="shared" si="405"/>
        <v>0</v>
      </c>
      <c r="MRV68" s="756">
        <f t="shared" si="405"/>
        <v>0</v>
      </c>
      <c r="MRW68" s="756">
        <f t="shared" si="405"/>
        <v>0</v>
      </c>
      <c r="MRX68" s="756">
        <f t="shared" si="405"/>
        <v>0</v>
      </c>
      <c r="MRY68" s="756">
        <f t="shared" si="405"/>
        <v>0</v>
      </c>
      <c r="MRZ68" s="756">
        <f t="shared" si="405"/>
        <v>0</v>
      </c>
      <c r="MSA68" s="756">
        <f t="shared" si="405"/>
        <v>0</v>
      </c>
      <c r="MSB68" s="756">
        <f t="shared" si="405"/>
        <v>0</v>
      </c>
      <c r="MSC68" s="756">
        <f t="shared" si="405"/>
        <v>0</v>
      </c>
      <c r="MSD68" s="756">
        <f t="shared" si="405"/>
        <v>0</v>
      </c>
      <c r="MSE68" s="756">
        <f t="shared" si="405"/>
        <v>0</v>
      </c>
      <c r="MSF68" s="756">
        <f t="shared" si="405"/>
        <v>0</v>
      </c>
      <c r="MSG68" s="756">
        <f t="shared" si="405"/>
        <v>0</v>
      </c>
      <c r="MSH68" s="756">
        <f t="shared" si="405"/>
        <v>0</v>
      </c>
      <c r="MSI68" s="756">
        <f t="shared" si="405"/>
        <v>0</v>
      </c>
      <c r="MSJ68" s="756">
        <f t="shared" si="405"/>
        <v>0</v>
      </c>
      <c r="MSK68" s="756">
        <f t="shared" si="405"/>
        <v>0</v>
      </c>
      <c r="MSL68" s="756">
        <f t="shared" si="405"/>
        <v>0</v>
      </c>
      <c r="MSM68" s="756">
        <f t="shared" si="405"/>
        <v>0</v>
      </c>
      <c r="MSN68" s="756">
        <f t="shared" si="405"/>
        <v>0</v>
      </c>
      <c r="MSO68" s="756">
        <f t="shared" si="405"/>
        <v>0</v>
      </c>
      <c r="MSP68" s="756">
        <f t="shared" si="405"/>
        <v>0</v>
      </c>
      <c r="MSQ68" s="756">
        <f t="shared" si="405"/>
        <v>0</v>
      </c>
      <c r="MSR68" s="756">
        <f t="shared" si="405"/>
        <v>0</v>
      </c>
      <c r="MSS68" s="756">
        <f t="shared" si="405"/>
        <v>0</v>
      </c>
      <c r="MST68" s="756">
        <f t="shared" si="405"/>
        <v>0</v>
      </c>
      <c r="MSU68" s="756">
        <f t="shared" si="405"/>
        <v>0</v>
      </c>
      <c r="MSV68" s="756">
        <f t="shared" si="405"/>
        <v>0</v>
      </c>
      <c r="MSW68" s="756">
        <f t="shared" si="405"/>
        <v>0</v>
      </c>
      <c r="MSX68" s="756">
        <f t="shared" si="405"/>
        <v>0</v>
      </c>
      <c r="MSY68" s="756">
        <f t="shared" si="405"/>
        <v>0</v>
      </c>
      <c r="MSZ68" s="756">
        <f t="shared" si="405"/>
        <v>0</v>
      </c>
      <c r="MTA68" s="756">
        <f t="shared" si="405"/>
        <v>0</v>
      </c>
      <c r="MTB68" s="756">
        <f t="shared" si="405"/>
        <v>0</v>
      </c>
      <c r="MTC68" s="756">
        <f t="shared" si="405"/>
        <v>0</v>
      </c>
      <c r="MTD68" s="756">
        <f t="shared" si="405"/>
        <v>0</v>
      </c>
      <c r="MTE68" s="756">
        <f t="shared" si="405"/>
        <v>0</v>
      </c>
      <c r="MTF68" s="756">
        <f t="shared" si="405"/>
        <v>0</v>
      </c>
      <c r="MTG68" s="756">
        <f t="shared" ref="MTG68:MVR68" si="406">(MTG59-MTG61)*$C$67</f>
        <v>0</v>
      </c>
      <c r="MTH68" s="756">
        <f t="shared" si="406"/>
        <v>0</v>
      </c>
      <c r="MTI68" s="756">
        <f t="shared" si="406"/>
        <v>0</v>
      </c>
      <c r="MTJ68" s="756">
        <f t="shared" si="406"/>
        <v>0</v>
      </c>
      <c r="MTK68" s="756">
        <f t="shared" si="406"/>
        <v>0</v>
      </c>
      <c r="MTL68" s="756">
        <f t="shared" si="406"/>
        <v>0</v>
      </c>
      <c r="MTM68" s="756">
        <f t="shared" si="406"/>
        <v>0</v>
      </c>
      <c r="MTN68" s="756">
        <f t="shared" si="406"/>
        <v>0</v>
      </c>
      <c r="MTO68" s="756">
        <f t="shared" si="406"/>
        <v>0</v>
      </c>
      <c r="MTP68" s="756">
        <f t="shared" si="406"/>
        <v>0</v>
      </c>
      <c r="MTQ68" s="756">
        <f t="shared" si="406"/>
        <v>0</v>
      </c>
      <c r="MTR68" s="756">
        <f t="shared" si="406"/>
        <v>0</v>
      </c>
      <c r="MTS68" s="756">
        <f t="shared" si="406"/>
        <v>0</v>
      </c>
      <c r="MTT68" s="756">
        <f t="shared" si="406"/>
        <v>0</v>
      </c>
      <c r="MTU68" s="756">
        <f t="shared" si="406"/>
        <v>0</v>
      </c>
      <c r="MTV68" s="756">
        <f t="shared" si="406"/>
        <v>0</v>
      </c>
      <c r="MTW68" s="756">
        <f t="shared" si="406"/>
        <v>0</v>
      </c>
      <c r="MTX68" s="756">
        <f t="shared" si="406"/>
        <v>0</v>
      </c>
      <c r="MTY68" s="756">
        <f t="shared" si="406"/>
        <v>0</v>
      </c>
      <c r="MTZ68" s="756">
        <f t="shared" si="406"/>
        <v>0</v>
      </c>
      <c r="MUA68" s="756">
        <f t="shared" si="406"/>
        <v>0</v>
      </c>
      <c r="MUB68" s="756">
        <f t="shared" si="406"/>
        <v>0</v>
      </c>
      <c r="MUC68" s="756">
        <f t="shared" si="406"/>
        <v>0</v>
      </c>
      <c r="MUD68" s="756">
        <f t="shared" si="406"/>
        <v>0</v>
      </c>
      <c r="MUE68" s="756">
        <f t="shared" si="406"/>
        <v>0</v>
      </c>
      <c r="MUF68" s="756">
        <f t="shared" si="406"/>
        <v>0</v>
      </c>
      <c r="MUG68" s="756">
        <f t="shared" si="406"/>
        <v>0</v>
      </c>
      <c r="MUH68" s="756">
        <f t="shared" si="406"/>
        <v>0</v>
      </c>
      <c r="MUI68" s="756">
        <f t="shared" si="406"/>
        <v>0</v>
      </c>
      <c r="MUJ68" s="756">
        <f t="shared" si="406"/>
        <v>0</v>
      </c>
      <c r="MUK68" s="756">
        <f t="shared" si="406"/>
        <v>0</v>
      </c>
      <c r="MUL68" s="756">
        <f t="shared" si="406"/>
        <v>0</v>
      </c>
      <c r="MUM68" s="756">
        <f t="shared" si="406"/>
        <v>0</v>
      </c>
      <c r="MUN68" s="756">
        <f t="shared" si="406"/>
        <v>0</v>
      </c>
      <c r="MUO68" s="756">
        <f t="shared" si="406"/>
        <v>0</v>
      </c>
      <c r="MUP68" s="756">
        <f t="shared" si="406"/>
        <v>0</v>
      </c>
      <c r="MUQ68" s="756">
        <f t="shared" si="406"/>
        <v>0</v>
      </c>
      <c r="MUR68" s="756">
        <f t="shared" si="406"/>
        <v>0</v>
      </c>
      <c r="MUS68" s="756">
        <f t="shared" si="406"/>
        <v>0</v>
      </c>
      <c r="MUT68" s="756">
        <f t="shared" si="406"/>
        <v>0</v>
      </c>
      <c r="MUU68" s="756">
        <f t="shared" si="406"/>
        <v>0</v>
      </c>
      <c r="MUV68" s="756">
        <f t="shared" si="406"/>
        <v>0</v>
      </c>
      <c r="MUW68" s="756">
        <f t="shared" si="406"/>
        <v>0</v>
      </c>
      <c r="MUX68" s="756">
        <f t="shared" si="406"/>
        <v>0</v>
      </c>
      <c r="MUY68" s="756">
        <f t="shared" si="406"/>
        <v>0</v>
      </c>
      <c r="MUZ68" s="756">
        <f t="shared" si="406"/>
        <v>0</v>
      </c>
      <c r="MVA68" s="756">
        <f t="shared" si="406"/>
        <v>0</v>
      </c>
      <c r="MVB68" s="756">
        <f t="shared" si="406"/>
        <v>0</v>
      </c>
      <c r="MVC68" s="756">
        <f t="shared" si="406"/>
        <v>0</v>
      </c>
      <c r="MVD68" s="756">
        <f t="shared" si="406"/>
        <v>0</v>
      </c>
      <c r="MVE68" s="756">
        <f t="shared" si="406"/>
        <v>0</v>
      </c>
      <c r="MVF68" s="756">
        <f t="shared" si="406"/>
        <v>0</v>
      </c>
      <c r="MVG68" s="756">
        <f t="shared" si="406"/>
        <v>0</v>
      </c>
      <c r="MVH68" s="756">
        <f t="shared" si="406"/>
        <v>0</v>
      </c>
      <c r="MVI68" s="756">
        <f t="shared" si="406"/>
        <v>0</v>
      </c>
      <c r="MVJ68" s="756">
        <f t="shared" si="406"/>
        <v>0</v>
      </c>
      <c r="MVK68" s="756">
        <f t="shared" si="406"/>
        <v>0</v>
      </c>
      <c r="MVL68" s="756">
        <f t="shared" si="406"/>
        <v>0</v>
      </c>
      <c r="MVM68" s="756">
        <f t="shared" si="406"/>
        <v>0</v>
      </c>
      <c r="MVN68" s="756">
        <f t="shared" si="406"/>
        <v>0</v>
      </c>
      <c r="MVO68" s="756">
        <f t="shared" si="406"/>
        <v>0</v>
      </c>
      <c r="MVP68" s="756">
        <f t="shared" si="406"/>
        <v>0</v>
      </c>
      <c r="MVQ68" s="756">
        <f t="shared" si="406"/>
        <v>0</v>
      </c>
      <c r="MVR68" s="756">
        <f t="shared" si="406"/>
        <v>0</v>
      </c>
      <c r="MVS68" s="756">
        <f t="shared" ref="MVS68:MYD68" si="407">(MVS59-MVS61)*$C$67</f>
        <v>0</v>
      </c>
      <c r="MVT68" s="756">
        <f t="shared" si="407"/>
        <v>0</v>
      </c>
      <c r="MVU68" s="756">
        <f t="shared" si="407"/>
        <v>0</v>
      </c>
      <c r="MVV68" s="756">
        <f t="shared" si="407"/>
        <v>0</v>
      </c>
      <c r="MVW68" s="756">
        <f t="shared" si="407"/>
        <v>0</v>
      </c>
      <c r="MVX68" s="756">
        <f t="shared" si="407"/>
        <v>0</v>
      </c>
      <c r="MVY68" s="756">
        <f t="shared" si="407"/>
        <v>0</v>
      </c>
      <c r="MVZ68" s="756">
        <f t="shared" si="407"/>
        <v>0</v>
      </c>
      <c r="MWA68" s="756">
        <f t="shared" si="407"/>
        <v>0</v>
      </c>
      <c r="MWB68" s="756">
        <f t="shared" si="407"/>
        <v>0</v>
      </c>
      <c r="MWC68" s="756">
        <f t="shared" si="407"/>
        <v>0</v>
      </c>
      <c r="MWD68" s="756">
        <f t="shared" si="407"/>
        <v>0</v>
      </c>
      <c r="MWE68" s="756">
        <f t="shared" si="407"/>
        <v>0</v>
      </c>
      <c r="MWF68" s="756">
        <f t="shared" si="407"/>
        <v>0</v>
      </c>
      <c r="MWG68" s="756">
        <f t="shared" si="407"/>
        <v>0</v>
      </c>
      <c r="MWH68" s="756">
        <f t="shared" si="407"/>
        <v>0</v>
      </c>
      <c r="MWI68" s="756">
        <f t="shared" si="407"/>
        <v>0</v>
      </c>
      <c r="MWJ68" s="756">
        <f t="shared" si="407"/>
        <v>0</v>
      </c>
      <c r="MWK68" s="756">
        <f t="shared" si="407"/>
        <v>0</v>
      </c>
      <c r="MWL68" s="756">
        <f t="shared" si="407"/>
        <v>0</v>
      </c>
      <c r="MWM68" s="756">
        <f t="shared" si="407"/>
        <v>0</v>
      </c>
      <c r="MWN68" s="756">
        <f t="shared" si="407"/>
        <v>0</v>
      </c>
      <c r="MWO68" s="756">
        <f t="shared" si="407"/>
        <v>0</v>
      </c>
      <c r="MWP68" s="756">
        <f t="shared" si="407"/>
        <v>0</v>
      </c>
      <c r="MWQ68" s="756">
        <f t="shared" si="407"/>
        <v>0</v>
      </c>
      <c r="MWR68" s="756">
        <f t="shared" si="407"/>
        <v>0</v>
      </c>
      <c r="MWS68" s="756">
        <f t="shared" si="407"/>
        <v>0</v>
      </c>
      <c r="MWT68" s="756">
        <f t="shared" si="407"/>
        <v>0</v>
      </c>
      <c r="MWU68" s="756">
        <f t="shared" si="407"/>
        <v>0</v>
      </c>
      <c r="MWV68" s="756">
        <f t="shared" si="407"/>
        <v>0</v>
      </c>
      <c r="MWW68" s="756">
        <f t="shared" si="407"/>
        <v>0</v>
      </c>
      <c r="MWX68" s="756">
        <f t="shared" si="407"/>
        <v>0</v>
      </c>
      <c r="MWY68" s="756">
        <f t="shared" si="407"/>
        <v>0</v>
      </c>
      <c r="MWZ68" s="756">
        <f t="shared" si="407"/>
        <v>0</v>
      </c>
      <c r="MXA68" s="756">
        <f t="shared" si="407"/>
        <v>0</v>
      </c>
      <c r="MXB68" s="756">
        <f t="shared" si="407"/>
        <v>0</v>
      </c>
      <c r="MXC68" s="756">
        <f t="shared" si="407"/>
        <v>0</v>
      </c>
      <c r="MXD68" s="756">
        <f t="shared" si="407"/>
        <v>0</v>
      </c>
      <c r="MXE68" s="756">
        <f t="shared" si="407"/>
        <v>0</v>
      </c>
      <c r="MXF68" s="756">
        <f t="shared" si="407"/>
        <v>0</v>
      </c>
      <c r="MXG68" s="756">
        <f t="shared" si="407"/>
        <v>0</v>
      </c>
      <c r="MXH68" s="756">
        <f t="shared" si="407"/>
        <v>0</v>
      </c>
      <c r="MXI68" s="756">
        <f t="shared" si="407"/>
        <v>0</v>
      </c>
      <c r="MXJ68" s="756">
        <f t="shared" si="407"/>
        <v>0</v>
      </c>
      <c r="MXK68" s="756">
        <f t="shared" si="407"/>
        <v>0</v>
      </c>
      <c r="MXL68" s="756">
        <f t="shared" si="407"/>
        <v>0</v>
      </c>
      <c r="MXM68" s="756">
        <f t="shared" si="407"/>
        <v>0</v>
      </c>
      <c r="MXN68" s="756">
        <f t="shared" si="407"/>
        <v>0</v>
      </c>
      <c r="MXO68" s="756">
        <f t="shared" si="407"/>
        <v>0</v>
      </c>
      <c r="MXP68" s="756">
        <f t="shared" si="407"/>
        <v>0</v>
      </c>
      <c r="MXQ68" s="756">
        <f t="shared" si="407"/>
        <v>0</v>
      </c>
      <c r="MXR68" s="756">
        <f t="shared" si="407"/>
        <v>0</v>
      </c>
      <c r="MXS68" s="756">
        <f t="shared" si="407"/>
        <v>0</v>
      </c>
      <c r="MXT68" s="756">
        <f t="shared" si="407"/>
        <v>0</v>
      </c>
      <c r="MXU68" s="756">
        <f t="shared" si="407"/>
        <v>0</v>
      </c>
      <c r="MXV68" s="756">
        <f t="shared" si="407"/>
        <v>0</v>
      </c>
      <c r="MXW68" s="756">
        <f t="shared" si="407"/>
        <v>0</v>
      </c>
      <c r="MXX68" s="756">
        <f t="shared" si="407"/>
        <v>0</v>
      </c>
      <c r="MXY68" s="756">
        <f t="shared" si="407"/>
        <v>0</v>
      </c>
      <c r="MXZ68" s="756">
        <f t="shared" si="407"/>
        <v>0</v>
      </c>
      <c r="MYA68" s="756">
        <f t="shared" si="407"/>
        <v>0</v>
      </c>
      <c r="MYB68" s="756">
        <f t="shared" si="407"/>
        <v>0</v>
      </c>
      <c r="MYC68" s="756">
        <f t="shared" si="407"/>
        <v>0</v>
      </c>
      <c r="MYD68" s="756">
        <f t="shared" si="407"/>
        <v>0</v>
      </c>
      <c r="MYE68" s="756">
        <f t="shared" ref="MYE68:NAP68" si="408">(MYE59-MYE61)*$C$67</f>
        <v>0</v>
      </c>
      <c r="MYF68" s="756">
        <f t="shared" si="408"/>
        <v>0</v>
      </c>
      <c r="MYG68" s="756">
        <f t="shared" si="408"/>
        <v>0</v>
      </c>
      <c r="MYH68" s="756">
        <f t="shared" si="408"/>
        <v>0</v>
      </c>
      <c r="MYI68" s="756">
        <f t="shared" si="408"/>
        <v>0</v>
      </c>
      <c r="MYJ68" s="756">
        <f t="shared" si="408"/>
        <v>0</v>
      </c>
      <c r="MYK68" s="756">
        <f t="shared" si="408"/>
        <v>0</v>
      </c>
      <c r="MYL68" s="756">
        <f t="shared" si="408"/>
        <v>0</v>
      </c>
      <c r="MYM68" s="756">
        <f t="shared" si="408"/>
        <v>0</v>
      </c>
      <c r="MYN68" s="756">
        <f t="shared" si="408"/>
        <v>0</v>
      </c>
      <c r="MYO68" s="756">
        <f t="shared" si="408"/>
        <v>0</v>
      </c>
      <c r="MYP68" s="756">
        <f t="shared" si="408"/>
        <v>0</v>
      </c>
      <c r="MYQ68" s="756">
        <f t="shared" si="408"/>
        <v>0</v>
      </c>
      <c r="MYR68" s="756">
        <f t="shared" si="408"/>
        <v>0</v>
      </c>
      <c r="MYS68" s="756">
        <f t="shared" si="408"/>
        <v>0</v>
      </c>
      <c r="MYT68" s="756">
        <f t="shared" si="408"/>
        <v>0</v>
      </c>
      <c r="MYU68" s="756">
        <f t="shared" si="408"/>
        <v>0</v>
      </c>
      <c r="MYV68" s="756">
        <f t="shared" si="408"/>
        <v>0</v>
      </c>
      <c r="MYW68" s="756">
        <f t="shared" si="408"/>
        <v>0</v>
      </c>
      <c r="MYX68" s="756">
        <f t="shared" si="408"/>
        <v>0</v>
      </c>
      <c r="MYY68" s="756">
        <f t="shared" si="408"/>
        <v>0</v>
      </c>
      <c r="MYZ68" s="756">
        <f t="shared" si="408"/>
        <v>0</v>
      </c>
      <c r="MZA68" s="756">
        <f t="shared" si="408"/>
        <v>0</v>
      </c>
      <c r="MZB68" s="756">
        <f t="shared" si="408"/>
        <v>0</v>
      </c>
      <c r="MZC68" s="756">
        <f t="shared" si="408"/>
        <v>0</v>
      </c>
      <c r="MZD68" s="756">
        <f t="shared" si="408"/>
        <v>0</v>
      </c>
      <c r="MZE68" s="756">
        <f t="shared" si="408"/>
        <v>0</v>
      </c>
      <c r="MZF68" s="756">
        <f t="shared" si="408"/>
        <v>0</v>
      </c>
      <c r="MZG68" s="756">
        <f t="shared" si="408"/>
        <v>0</v>
      </c>
      <c r="MZH68" s="756">
        <f t="shared" si="408"/>
        <v>0</v>
      </c>
      <c r="MZI68" s="756">
        <f t="shared" si="408"/>
        <v>0</v>
      </c>
      <c r="MZJ68" s="756">
        <f t="shared" si="408"/>
        <v>0</v>
      </c>
      <c r="MZK68" s="756">
        <f t="shared" si="408"/>
        <v>0</v>
      </c>
      <c r="MZL68" s="756">
        <f t="shared" si="408"/>
        <v>0</v>
      </c>
      <c r="MZM68" s="756">
        <f t="shared" si="408"/>
        <v>0</v>
      </c>
      <c r="MZN68" s="756">
        <f t="shared" si="408"/>
        <v>0</v>
      </c>
      <c r="MZO68" s="756">
        <f t="shared" si="408"/>
        <v>0</v>
      </c>
      <c r="MZP68" s="756">
        <f t="shared" si="408"/>
        <v>0</v>
      </c>
      <c r="MZQ68" s="756">
        <f t="shared" si="408"/>
        <v>0</v>
      </c>
      <c r="MZR68" s="756">
        <f t="shared" si="408"/>
        <v>0</v>
      </c>
      <c r="MZS68" s="756">
        <f t="shared" si="408"/>
        <v>0</v>
      </c>
      <c r="MZT68" s="756">
        <f t="shared" si="408"/>
        <v>0</v>
      </c>
      <c r="MZU68" s="756">
        <f t="shared" si="408"/>
        <v>0</v>
      </c>
      <c r="MZV68" s="756">
        <f t="shared" si="408"/>
        <v>0</v>
      </c>
      <c r="MZW68" s="756">
        <f t="shared" si="408"/>
        <v>0</v>
      </c>
      <c r="MZX68" s="756">
        <f t="shared" si="408"/>
        <v>0</v>
      </c>
      <c r="MZY68" s="756">
        <f t="shared" si="408"/>
        <v>0</v>
      </c>
      <c r="MZZ68" s="756">
        <f t="shared" si="408"/>
        <v>0</v>
      </c>
      <c r="NAA68" s="756">
        <f t="shared" si="408"/>
        <v>0</v>
      </c>
      <c r="NAB68" s="756">
        <f t="shared" si="408"/>
        <v>0</v>
      </c>
      <c r="NAC68" s="756">
        <f t="shared" si="408"/>
        <v>0</v>
      </c>
      <c r="NAD68" s="756">
        <f t="shared" si="408"/>
        <v>0</v>
      </c>
      <c r="NAE68" s="756">
        <f t="shared" si="408"/>
        <v>0</v>
      </c>
      <c r="NAF68" s="756">
        <f t="shared" si="408"/>
        <v>0</v>
      </c>
      <c r="NAG68" s="756">
        <f t="shared" si="408"/>
        <v>0</v>
      </c>
      <c r="NAH68" s="756">
        <f t="shared" si="408"/>
        <v>0</v>
      </c>
      <c r="NAI68" s="756">
        <f t="shared" si="408"/>
        <v>0</v>
      </c>
      <c r="NAJ68" s="756">
        <f t="shared" si="408"/>
        <v>0</v>
      </c>
      <c r="NAK68" s="756">
        <f t="shared" si="408"/>
        <v>0</v>
      </c>
      <c r="NAL68" s="756">
        <f t="shared" si="408"/>
        <v>0</v>
      </c>
      <c r="NAM68" s="756">
        <f t="shared" si="408"/>
        <v>0</v>
      </c>
      <c r="NAN68" s="756">
        <f t="shared" si="408"/>
        <v>0</v>
      </c>
      <c r="NAO68" s="756">
        <f t="shared" si="408"/>
        <v>0</v>
      </c>
      <c r="NAP68" s="756">
        <f t="shared" si="408"/>
        <v>0</v>
      </c>
      <c r="NAQ68" s="756">
        <f t="shared" ref="NAQ68:NDB68" si="409">(NAQ59-NAQ61)*$C$67</f>
        <v>0</v>
      </c>
      <c r="NAR68" s="756">
        <f t="shared" si="409"/>
        <v>0</v>
      </c>
      <c r="NAS68" s="756">
        <f t="shared" si="409"/>
        <v>0</v>
      </c>
      <c r="NAT68" s="756">
        <f t="shared" si="409"/>
        <v>0</v>
      </c>
      <c r="NAU68" s="756">
        <f t="shared" si="409"/>
        <v>0</v>
      </c>
      <c r="NAV68" s="756">
        <f t="shared" si="409"/>
        <v>0</v>
      </c>
      <c r="NAW68" s="756">
        <f t="shared" si="409"/>
        <v>0</v>
      </c>
      <c r="NAX68" s="756">
        <f t="shared" si="409"/>
        <v>0</v>
      </c>
      <c r="NAY68" s="756">
        <f t="shared" si="409"/>
        <v>0</v>
      </c>
      <c r="NAZ68" s="756">
        <f t="shared" si="409"/>
        <v>0</v>
      </c>
      <c r="NBA68" s="756">
        <f t="shared" si="409"/>
        <v>0</v>
      </c>
      <c r="NBB68" s="756">
        <f t="shared" si="409"/>
        <v>0</v>
      </c>
      <c r="NBC68" s="756">
        <f t="shared" si="409"/>
        <v>0</v>
      </c>
      <c r="NBD68" s="756">
        <f t="shared" si="409"/>
        <v>0</v>
      </c>
      <c r="NBE68" s="756">
        <f t="shared" si="409"/>
        <v>0</v>
      </c>
      <c r="NBF68" s="756">
        <f t="shared" si="409"/>
        <v>0</v>
      </c>
      <c r="NBG68" s="756">
        <f t="shared" si="409"/>
        <v>0</v>
      </c>
      <c r="NBH68" s="756">
        <f t="shared" si="409"/>
        <v>0</v>
      </c>
      <c r="NBI68" s="756">
        <f t="shared" si="409"/>
        <v>0</v>
      </c>
      <c r="NBJ68" s="756">
        <f t="shared" si="409"/>
        <v>0</v>
      </c>
      <c r="NBK68" s="756">
        <f t="shared" si="409"/>
        <v>0</v>
      </c>
      <c r="NBL68" s="756">
        <f t="shared" si="409"/>
        <v>0</v>
      </c>
      <c r="NBM68" s="756">
        <f t="shared" si="409"/>
        <v>0</v>
      </c>
      <c r="NBN68" s="756">
        <f t="shared" si="409"/>
        <v>0</v>
      </c>
      <c r="NBO68" s="756">
        <f t="shared" si="409"/>
        <v>0</v>
      </c>
      <c r="NBP68" s="756">
        <f t="shared" si="409"/>
        <v>0</v>
      </c>
      <c r="NBQ68" s="756">
        <f t="shared" si="409"/>
        <v>0</v>
      </c>
      <c r="NBR68" s="756">
        <f t="shared" si="409"/>
        <v>0</v>
      </c>
      <c r="NBS68" s="756">
        <f t="shared" si="409"/>
        <v>0</v>
      </c>
      <c r="NBT68" s="756">
        <f t="shared" si="409"/>
        <v>0</v>
      </c>
      <c r="NBU68" s="756">
        <f t="shared" si="409"/>
        <v>0</v>
      </c>
      <c r="NBV68" s="756">
        <f t="shared" si="409"/>
        <v>0</v>
      </c>
      <c r="NBW68" s="756">
        <f t="shared" si="409"/>
        <v>0</v>
      </c>
      <c r="NBX68" s="756">
        <f t="shared" si="409"/>
        <v>0</v>
      </c>
      <c r="NBY68" s="756">
        <f t="shared" si="409"/>
        <v>0</v>
      </c>
      <c r="NBZ68" s="756">
        <f t="shared" si="409"/>
        <v>0</v>
      </c>
      <c r="NCA68" s="756">
        <f t="shared" si="409"/>
        <v>0</v>
      </c>
      <c r="NCB68" s="756">
        <f t="shared" si="409"/>
        <v>0</v>
      </c>
      <c r="NCC68" s="756">
        <f t="shared" si="409"/>
        <v>0</v>
      </c>
      <c r="NCD68" s="756">
        <f t="shared" si="409"/>
        <v>0</v>
      </c>
      <c r="NCE68" s="756">
        <f t="shared" si="409"/>
        <v>0</v>
      </c>
      <c r="NCF68" s="756">
        <f t="shared" si="409"/>
        <v>0</v>
      </c>
      <c r="NCG68" s="756">
        <f t="shared" si="409"/>
        <v>0</v>
      </c>
      <c r="NCH68" s="756">
        <f t="shared" si="409"/>
        <v>0</v>
      </c>
      <c r="NCI68" s="756">
        <f t="shared" si="409"/>
        <v>0</v>
      </c>
      <c r="NCJ68" s="756">
        <f t="shared" si="409"/>
        <v>0</v>
      </c>
      <c r="NCK68" s="756">
        <f t="shared" si="409"/>
        <v>0</v>
      </c>
      <c r="NCL68" s="756">
        <f t="shared" si="409"/>
        <v>0</v>
      </c>
      <c r="NCM68" s="756">
        <f t="shared" si="409"/>
        <v>0</v>
      </c>
      <c r="NCN68" s="756">
        <f t="shared" si="409"/>
        <v>0</v>
      </c>
      <c r="NCO68" s="756">
        <f t="shared" si="409"/>
        <v>0</v>
      </c>
      <c r="NCP68" s="756">
        <f t="shared" si="409"/>
        <v>0</v>
      </c>
      <c r="NCQ68" s="756">
        <f t="shared" si="409"/>
        <v>0</v>
      </c>
      <c r="NCR68" s="756">
        <f t="shared" si="409"/>
        <v>0</v>
      </c>
      <c r="NCS68" s="756">
        <f t="shared" si="409"/>
        <v>0</v>
      </c>
      <c r="NCT68" s="756">
        <f t="shared" si="409"/>
        <v>0</v>
      </c>
      <c r="NCU68" s="756">
        <f t="shared" si="409"/>
        <v>0</v>
      </c>
      <c r="NCV68" s="756">
        <f t="shared" si="409"/>
        <v>0</v>
      </c>
      <c r="NCW68" s="756">
        <f t="shared" si="409"/>
        <v>0</v>
      </c>
      <c r="NCX68" s="756">
        <f t="shared" si="409"/>
        <v>0</v>
      </c>
      <c r="NCY68" s="756">
        <f t="shared" si="409"/>
        <v>0</v>
      </c>
      <c r="NCZ68" s="756">
        <f t="shared" si="409"/>
        <v>0</v>
      </c>
      <c r="NDA68" s="756">
        <f t="shared" si="409"/>
        <v>0</v>
      </c>
      <c r="NDB68" s="756">
        <f t="shared" si="409"/>
        <v>0</v>
      </c>
      <c r="NDC68" s="756">
        <f t="shared" ref="NDC68:NFN68" si="410">(NDC59-NDC61)*$C$67</f>
        <v>0</v>
      </c>
      <c r="NDD68" s="756">
        <f t="shared" si="410"/>
        <v>0</v>
      </c>
      <c r="NDE68" s="756">
        <f t="shared" si="410"/>
        <v>0</v>
      </c>
      <c r="NDF68" s="756">
        <f t="shared" si="410"/>
        <v>0</v>
      </c>
      <c r="NDG68" s="756">
        <f t="shared" si="410"/>
        <v>0</v>
      </c>
      <c r="NDH68" s="756">
        <f t="shared" si="410"/>
        <v>0</v>
      </c>
      <c r="NDI68" s="756">
        <f t="shared" si="410"/>
        <v>0</v>
      </c>
      <c r="NDJ68" s="756">
        <f t="shared" si="410"/>
        <v>0</v>
      </c>
      <c r="NDK68" s="756">
        <f t="shared" si="410"/>
        <v>0</v>
      </c>
      <c r="NDL68" s="756">
        <f t="shared" si="410"/>
        <v>0</v>
      </c>
      <c r="NDM68" s="756">
        <f t="shared" si="410"/>
        <v>0</v>
      </c>
      <c r="NDN68" s="756">
        <f t="shared" si="410"/>
        <v>0</v>
      </c>
      <c r="NDO68" s="756">
        <f t="shared" si="410"/>
        <v>0</v>
      </c>
      <c r="NDP68" s="756">
        <f t="shared" si="410"/>
        <v>0</v>
      </c>
      <c r="NDQ68" s="756">
        <f t="shared" si="410"/>
        <v>0</v>
      </c>
      <c r="NDR68" s="756">
        <f t="shared" si="410"/>
        <v>0</v>
      </c>
      <c r="NDS68" s="756">
        <f t="shared" si="410"/>
        <v>0</v>
      </c>
      <c r="NDT68" s="756">
        <f t="shared" si="410"/>
        <v>0</v>
      </c>
      <c r="NDU68" s="756">
        <f t="shared" si="410"/>
        <v>0</v>
      </c>
      <c r="NDV68" s="756">
        <f t="shared" si="410"/>
        <v>0</v>
      </c>
      <c r="NDW68" s="756">
        <f t="shared" si="410"/>
        <v>0</v>
      </c>
      <c r="NDX68" s="756">
        <f t="shared" si="410"/>
        <v>0</v>
      </c>
      <c r="NDY68" s="756">
        <f t="shared" si="410"/>
        <v>0</v>
      </c>
      <c r="NDZ68" s="756">
        <f t="shared" si="410"/>
        <v>0</v>
      </c>
      <c r="NEA68" s="756">
        <f t="shared" si="410"/>
        <v>0</v>
      </c>
      <c r="NEB68" s="756">
        <f t="shared" si="410"/>
        <v>0</v>
      </c>
      <c r="NEC68" s="756">
        <f t="shared" si="410"/>
        <v>0</v>
      </c>
      <c r="NED68" s="756">
        <f t="shared" si="410"/>
        <v>0</v>
      </c>
      <c r="NEE68" s="756">
        <f t="shared" si="410"/>
        <v>0</v>
      </c>
      <c r="NEF68" s="756">
        <f t="shared" si="410"/>
        <v>0</v>
      </c>
      <c r="NEG68" s="756">
        <f t="shared" si="410"/>
        <v>0</v>
      </c>
      <c r="NEH68" s="756">
        <f t="shared" si="410"/>
        <v>0</v>
      </c>
      <c r="NEI68" s="756">
        <f t="shared" si="410"/>
        <v>0</v>
      </c>
      <c r="NEJ68" s="756">
        <f t="shared" si="410"/>
        <v>0</v>
      </c>
      <c r="NEK68" s="756">
        <f t="shared" si="410"/>
        <v>0</v>
      </c>
      <c r="NEL68" s="756">
        <f t="shared" si="410"/>
        <v>0</v>
      </c>
      <c r="NEM68" s="756">
        <f t="shared" si="410"/>
        <v>0</v>
      </c>
      <c r="NEN68" s="756">
        <f t="shared" si="410"/>
        <v>0</v>
      </c>
      <c r="NEO68" s="756">
        <f t="shared" si="410"/>
        <v>0</v>
      </c>
      <c r="NEP68" s="756">
        <f t="shared" si="410"/>
        <v>0</v>
      </c>
      <c r="NEQ68" s="756">
        <f t="shared" si="410"/>
        <v>0</v>
      </c>
      <c r="NER68" s="756">
        <f t="shared" si="410"/>
        <v>0</v>
      </c>
      <c r="NES68" s="756">
        <f t="shared" si="410"/>
        <v>0</v>
      </c>
      <c r="NET68" s="756">
        <f t="shared" si="410"/>
        <v>0</v>
      </c>
      <c r="NEU68" s="756">
        <f t="shared" si="410"/>
        <v>0</v>
      </c>
      <c r="NEV68" s="756">
        <f t="shared" si="410"/>
        <v>0</v>
      </c>
      <c r="NEW68" s="756">
        <f t="shared" si="410"/>
        <v>0</v>
      </c>
      <c r="NEX68" s="756">
        <f t="shared" si="410"/>
        <v>0</v>
      </c>
      <c r="NEY68" s="756">
        <f t="shared" si="410"/>
        <v>0</v>
      </c>
      <c r="NEZ68" s="756">
        <f t="shared" si="410"/>
        <v>0</v>
      </c>
      <c r="NFA68" s="756">
        <f t="shared" si="410"/>
        <v>0</v>
      </c>
      <c r="NFB68" s="756">
        <f t="shared" si="410"/>
        <v>0</v>
      </c>
      <c r="NFC68" s="756">
        <f t="shared" si="410"/>
        <v>0</v>
      </c>
      <c r="NFD68" s="756">
        <f t="shared" si="410"/>
        <v>0</v>
      </c>
      <c r="NFE68" s="756">
        <f t="shared" si="410"/>
        <v>0</v>
      </c>
      <c r="NFF68" s="756">
        <f t="shared" si="410"/>
        <v>0</v>
      </c>
      <c r="NFG68" s="756">
        <f t="shared" si="410"/>
        <v>0</v>
      </c>
      <c r="NFH68" s="756">
        <f t="shared" si="410"/>
        <v>0</v>
      </c>
      <c r="NFI68" s="756">
        <f t="shared" si="410"/>
        <v>0</v>
      </c>
      <c r="NFJ68" s="756">
        <f t="shared" si="410"/>
        <v>0</v>
      </c>
      <c r="NFK68" s="756">
        <f t="shared" si="410"/>
        <v>0</v>
      </c>
      <c r="NFL68" s="756">
        <f t="shared" si="410"/>
        <v>0</v>
      </c>
      <c r="NFM68" s="756">
        <f t="shared" si="410"/>
        <v>0</v>
      </c>
      <c r="NFN68" s="756">
        <f t="shared" si="410"/>
        <v>0</v>
      </c>
      <c r="NFO68" s="756">
        <f t="shared" ref="NFO68:NHZ68" si="411">(NFO59-NFO61)*$C$67</f>
        <v>0</v>
      </c>
      <c r="NFP68" s="756">
        <f t="shared" si="411"/>
        <v>0</v>
      </c>
      <c r="NFQ68" s="756">
        <f t="shared" si="411"/>
        <v>0</v>
      </c>
      <c r="NFR68" s="756">
        <f t="shared" si="411"/>
        <v>0</v>
      </c>
      <c r="NFS68" s="756">
        <f t="shared" si="411"/>
        <v>0</v>
      </c>
      <c r="NFT68" s="756">
        <f t="shared" si="411"/>
        <v>0</v>
      </c>
      <c r="NFU68" s="756">
        <f t="shared" si="411"/>
        <v>0</v>
      </c>
      <c r="NFV68" s="756">
        <f t="shared" si="411"/>
        <v>0</v>
      </c>
      <c r="NFW68" s="756">
        <f t="shared" si="411"/>
        <v>0</v>
      </c>
      <c r="NFX68" s="756">
        <f t="shared" si="411"/>
        <v>0</v>
      </c>
      <c r="NFY68" s="756">
        <f t="shared" si="411"/>
        <v>0</v>
      </c>
      <c r="NFZ68" s="756">
        <f t="shared" si="411"/>
        <v>0</v>
      </c>
      <c r="NGA68" s="756">
        <f t="shared" si="411"/>
        <v>0</v>
      </c>
      <c r="NGB68" s="756">
        <f t="shared" si="411"/>
        <v>0</v>
      </c>
      <c r="NGC68" s="756">
        <f t="shared" si="411"/>
        <v>0</v>
      </c>
      <c r="NGD68" s="756">
        <f t="shared" si="411"/>
        <v>0</v>
      </c>
      <c r="NGE68" s="756">
        <f t="shared" si="411"/>
        <v>0</v>
      </c>
      <c r="NGF68" s="756">
        <f t="shared" si="411"/>
        <v>0</v>
      </c>
      <c r="NGG68" s="756">
        <f t="shared" si="411"/>
        <v>0</v>
      </c>
      <c r="NGH68" s="756">
        <f t="shared" si="411"/>
        <v>0</v>
      </c>
      <c r="NGI68" s="756">
        <f t="shared" si="411"/>
        <v>0</v>
      </c>
      <c r="NGJ68" s="756">
        <f t="shared" si="411"/>
        <v>0</v>
      </c>
      <c r="NGK68" s="756">
        <f t="shared" si="411"/>
        <v>0</v>
      </c>
      <c r="NGL68" s="756">
        <f t="shared" si="411"/>
        <v>0</v>
      </c>
      <c r="NGM68" s="756">
        <f t="shared" si="411"/>
        <v>0</v>
      </c>
      <c r="NGN68" s="756">
        <f t="shared" si="411"/>
        <v>0</v>
      </c>
      <c r="NGO68" s="756">
        <f t="shared" si="411"/>
        <v>0</v>
      </c>
      <c r="NGP68" s="756">
        <f t="shared" si="411"/>
        <v>0</v>
      </c>
      <c r="NGQ68" s="756">
        <f t="shared" si="411"/>
        <v>0</v>
      </c>
      <c r="NGR68" s="756">
        <f t="shared" si="411"/>
        <v>0</v>
      </c>
      <c r="NGS68" s="756">
        <f t="shared" si="411"/>
        <v>0</v>
      </c>
      <c r="NGT68" s="756">
        <f t="shared" si="411"/>
        <v>0</v>
      </c>
      <c r="NGU68" s="756">
        <f t="shared" si="411"/>
        <v>0</v>
      </c>
      <c r="NGV68" s="756">
        <f t="shared" si="411"/>
        <v>0</v>
      </c>
      <c r="NGW68" s="756">
        <f t="shared" si="411"/>
        <v>0</v>
      </c>
      <c r="NGX68" s="756">
        <f t="shared" si="411"/>
        <v>0</v>
      </c>
      <c r="NGY68" s="756">
        <f t="shared" si="411"/>
        <v>0</v>
      </c>
      <c r="NGZ68" s="756">
        <f t="shared" si="411"/>
        <v>0</v>
      </c>
      <c r="NHA68" s="756">
        <f t="shared" si="411"/>
        <v>0</v>
      </c>
      <c r="NHB68" s="756">
        <f t="shared" si="411"/>
        <v>0</v>
      </c>
      <c r="NHC68" s="756">
        <f t="shared" si="411"/>
        <v>0</v>
      </c>
      <c r="NHD68" s="756">
        <f t="shared" si="411"/>
        <v>0</v>
      </c>
      <c r="NHE68" s="756">
        <f t="shared" si="411"/>
        <v>0</v>
      </c>
      <c r="NHF68" s="756">
        <f t="shared" si="411"/>
        <v>0</v>
      </c>
      <c r="NHG68" s="756">
        <f t="shared" si="411"/>
        <v>0</v>
      </c>
      <c r="NHH68" s="756">
        <f t="shared" si="411"/>
        <v>0</v>
      </c>
      <c r="NHI68" s="756">
        <f t="shared" si="411"/>
        <v>0</v>
      </c>
      <c r="NHJ68" s="756">
        <f t="shared" si="411"/>
        <v>0</v>
      </c>
      <c r="NHK68" s="756">
        <f t="shared" si="411"/>
        <v>0</v>
      </c>
      <c r="NHL68" s="756">
        <f t="shared" si="411"/>
        <v>0</v>
      </c>
      <c r="NHM68" s="756">
        <f t="shared" si="411"/>
        <v>0</v>
      </c>
      <c r="NHN68" s="756">
        <f t="shared" si="411"/>
        <v>0</v>
      </c>
      <c r="NHO68" s="756">
        <f t="shared" si="411"/>
        <v>0</v>
      </c>
      <c r="NHP68" s="756">
        <f t="shared" si="411"/>
        <v>0</v>
      </c>
      <c r="NHQ68" s="756">
        <f t="shared" si="411"/>
        <v>0</v>
      </c>
      <c r="NHR68" s="756">
        <f t="shared" si="411"/>
        <v>0</v>
      </c>
      <c r="NHS68" s="756">
        <f t="shared" si="411"/>
        <v>0</v>
      </c>
      <c r="NHT68" s="756">
        <f t="shared" si="411"/>
        <v>0</v>
      </c>
      <c r="NHU68" s="756">
        <f t="shared" si="411"/>
        <v>0</v>
      </c>
      <c r="NHV68" s="756">
        <f t="shared" si="411"/>
        <v>0</v>
      </c>
      <c r="NHW68" s="756">
        <f t="shared" si="411"/>
        <v>0</v>
      </c>
      <c r="NHX68" s="756">
        <f t="shared" si="411"/>
        <v>0</v>
      </c>
      <c r="NHY68" s="756">
        <f t="shared" si="411"/>
        <v>0</v>
      </c>
      <c r="NHZ68" s="756">
        <f t="shared" si="411"/>
        <v>0</v>
      </c>
      <c r="NIA68" s="756">
        <f t="shared" ref="NIA68:NKL68" si="412">(NIA59-NIA61)*$C$67</f>
        <v>0</v>
      </c>
      <c r="NIB68" s="756">
        <f t="shared" si="412"/>
        <v>0</v>
      </c>
      <c r="NIC68" s="756">
        <f t="shared" si="412"/>
        <v>0</v>
      </c>
      <c r="NID68" s="756">
        <f t="shared" si="412"/>
        <v>0</v>
      </c>
      <c r="NIE68" s="756">
        <f t="shared" si="412"/>
        <v>0</v>
      </c>
      <c r="NIF68" s="756">
        <f t="shared" si="412"/>
        <v>0</v>
      </c>
      <c r="NIG68" s="756">
        <f t="shared" si="412"/>
        <v>0</v>
      </c>
      <c r="NIH68" s="756">
        <f t="shared" si="412"/>
        <v>0</v>
      </c>
      <c r="NII68" s="756">
        <f t="shared" si="412"/>
        <v>0</v>
      </c>
      <c r="NIJ68" s="756">
        <f t="shared" si="412"/>
        <v>0</v>
      </c>
      <c r="NIK68" s="756">
        <f t="shared" si="412"/>
        <v>0</v>
      </c>
      <c r="NIL68" s="756">
        <f t="shared" si="412"/>
        <v>0</v>
      </c>
      <c r="NIM68" s="756">
        <f t="shared" si="412"/>
        <v>0</v>
      </c>
      <c r="NIN68" s="756">
        <f t="shared" si="412"/>
        <v>0</v>
      </c>
      <c r="NIO68" s="756">
        <f t="shared" si="412"/>
        <v>0</v>
      </c>
      <c r="NIP68" s="756">
        <f t="shared" si="412"/>
        <v>0</v>
      </c>
      <c r="NIQ68" s="756">
        <f t="shared" si="412"/>
        <v>0</v>
      </c>
      <c r="NIR68" s="756">
        <f t="shared" si="412"/>
        <v>0</v>
      </c>
      <c r="NIS68" s="756">
        <f t="shared" si="412"/>
        <v>0</v>
      </c>
      <c r="NIT68" s="756">
        <f t="shared" si="412"/>
        <v>0</v>
      </c>
      <c r="NIU68" s="756">
        <f t="shared" si="412"/>
        <v>0</v>
      </c>
      <c r="NIV68" s="756">
        <f t="shared" si="412"/>
        <v>0</v>
      </c>
      <c r="NIW68" s="756">
        <f t="shared" si="412"/>
        <v>0</v>
      </c>
      <c r="NIX68" s="756">
        <f t="shared" si="412"/>
        <v>0</v>
      </c>
      <c r="NIY68" s="756">
        <f t="shared" si="412"/>
        <v>0</v>
      </c>
      <c r="NIZ68" s="756">
        <f t="shared" si="412"/>
        <v>0</v>
      </c>
      <c r="NJA68" s="756">
        <f t="shared" si="412"/>
        <v>0</v>
      </c>
      <c r="NJB68" s="756">
        <f t="shared" si="412"/>
        <v>0</v>
      </c>
      <c r="NJC68" s="756">
        <f t="shared" si="412"/>
        <v>0</v>
      </c>
      <c r="NJD68" s="756">
        <f t="shared" si="412"/>
        <v>0</v>
      </c>
      <c r="NJE68" s="756">
        <f t="shared" si="412"/>
        <v>0</v>
      </c>
      <c r="NJF68" s="756">
        <f t="shared" si="412"/>
        <v>0</v>
      </c>
      <c r="NJG68" s="756">
        <f t="shared" si="412"/>
        <v>0</v>
      </c>
      <c r="NJH68" s="756">
        <f t="shared" si="412"/>
        <v>0</v>
      </c>
      <c r="NJI68" s="756">
        <f t="shared" si="412"/>
        <v>0</v>
      </c>
      <c r="NJJ68" s="756">
        <f t="shared" si="412"/>
        <v>0</v>
      </c>
      <c r="NJK68" s="756">
        <f t="shared" si="412"/>
        <v>0</v>
      </c>
      <c r="NJL68" s="756">
        <f t="shared" si="412"/>
        <v>0</v>
      </c>
      <c r="NJM68" s="756">
        <f t="shared" si="412"/>
        <v>0</v>
      </c>
      <c r="NJN68" s="756">
        <f t="shared" si="412"/>
        <v>0</v>
      </c>
      <c r="NJO68" s="756">
        <f t="shared" si="412"/>
        <v>0</v>
      </c>
      <c r="NJP68" s="756">
        <f t="shared" si="412"/>
        <v>0</v>
      </c>
      <c r="NJQ68" s="756">
        <f t="shared" si="412"/>
        <v>0</v>
      </c>
      <c r="NJR68" s="756">
        <f t="shared" si="412"/>
        <v>0</v>
      </c>
      <c r="NJS68" s="756">
        <f t="shared" si="412"/>
        <v>0</v>
      </c>
      <c r="NJT68" s="756">
        <f t="shared" si="412"/>
        <v>0</v>
      </c>
      <c r="NJU68" s="756">
        <f t="shared" si="412"/>
        <v>0</v>
      </c>
      <c r="NJV68" s="756">
        <f t="shared" si="412"/>
        <v>0</v>
      </c>
      <c r="NJW68" s="756">
        <f t="shared" si="412"/>
        <v>0</v>
      </c>
      <c r="NJX68" s="756">
        <f t="shared" si="412"/>
        <v>0</v>
      </c>
      <c r="NJY68" s="756">
        <f t="shared" si="412"/>
        <v>0</v>
      </c>
      <c r="NJZ68" s="756">
        <f t="shared" si="412"/>
        <v>0</v>
      </c>
      <c r="NKA68" s="756">
        <f t="shared" si="412"/>
        <v>0</v>
      </c>
      <c r="NKB68" s="756">
        <f t="shared" si="412"/>
        <v>0</v>
      </c>
      <c r="NKC68" s="756">
        <f t="shared" si="412"/>
        <v>0</v>
      </c>
      <c r="NKD68" s="756">
        <f t="shared" si="412"/>
        <v>0</v>
      </c>
      <c r="NKE68" s="756">
        <f t="shared" si="412"/>
        <v>0</v>
      </c>
      <c r="NKF68" s="756">
        <f t="shared" si="412"/>
        <v>0</v>
      </c>
      <c r="NKG68" s="756">
        <f t="shared" si="412"/>
        <v>0</v>
      </c>
      <c r="NKH68" s="756">
        <f t="shared" si="412"/>
        <v>0</v>
      </c>
      <c r="NKI68" s="756">
        <f t="shared" si="412"/>
        <v>0</v>
      </c>
      <c r="NKJ68" s="756">
        <f t="shared" si="412"/>
        <v>0</v>
      </c>
      <c r="NKK68" s="756">
        <f t="shared" si="412"/>
        <v>0</v>
      </c>
      <c r="NKL68" s="756">
        <f t="shared" si="412"/>
        <v>0</v>
      </c>
      <c r="NKM68" s="756">
        <f t="shared" ref="NKM68:NMX68" si="413">(NKM59-NKM61)*$C$67</f>
        <v>0</v>
      </c>
      <c r="NKN68" s="756">
        <f t="shared" si="413"/>
        <v>0</v>
      </c>
      <c r="NKO68" s="756">
        <f t="shared" si="413"/>
        <v>0</v>
      </c>
      <c r="NKP68" s="756">
        <f t="shared" si="413"/>
        <v>0</v>
      </c>
      <c r="NKQ68" s="756">
        <f t="shared" si="413"/>
        <v>0</v>
      </c>
      <c r="NKR68" s="756">
        <f t="shared" si="413"/>
        <v>0</v>
      </c>
      <c r="NKS68" s="756">
        <f t="shared" si="413"/>
        <v>0</v>
      </c>
      <c r="NKT68" s="756">
        <f t="shared" si="413"/>
        <v>0</v>
      </c>
      <c r="NKU68" s="756">
        <f t="shared" si="413"/>
        <v>0</v>
      </c>
      <c r="NKV68" s="756">
        <f t="shared" si="413"/>
        <v>0</v>
      </c>
      <c r="NKW68" s="756">
        <f t="shared" si="413"/>
        <v>0</v>
      </c>
      <c r="NKX68" s="756">
        <f t="shared" si="413"/>
        <v>0</v>
      </c>
      <c r="NKY68" s="756">
        <f t="shared" si="413"/>
        <v>0</v>
      </c>
      <c r="NKZ68" s="756">
        <f t="shared" si="413"/>
        <v>0</v>
      </c>
      <c r="NLA68" s="756">
        <f t="shared" si="413"/>
        <v>0</v>
      </c>
      <c r="NLB68" s="756">
        <f t="shared" si="413"/>
        <v>0</v>
      </c>
      <c r="NLC68" s="756">
        <f t="shared" si="413"/>
        <v>0</v>
      </c>
      <c r="NLD68" s="756">
        <f t="shared" si="413"/>
        <v>0</v>
      </c>
      <c r="NLE68" s="756">
        <f t="shared" si="413"/>
        <v>0</v>
      </c>
      <c r="NLF68" s="756">
        <f t="shared" si="413"/>
        <v>0</v>
      </c>
      <c r="NLG68" s="756">
        <f t="shared" si="413"/>
        <v>0</v>
      </c>
      <c r="NLH68" s="756">
        <f t="shared" si="413"/>
        <v>0</v>
      </c>
      <c r="NLI68" s="756">
        <f t="shared" si="413"/>
        <v>0</v>
      </c>
      <c r="NLJ68" s="756">
        <f t="shared" si="413"/>
        <v>0</v>
      </c>
      <c r="NLK68" s="756">
        <f t="shared" si="413"/>
        <v>0</v>
      </c>
      <c r="NLL68" s="756">
        <f t="shared" si="413"/>
        <v>0</v>
      </c>
      <c r="NLM68" s="756">
        <f t="shared" si="413"/>
        <v>0</v>
      </c>
      <c r="NLN68" s="756">
        <f t="shared" si="413"/>
        <v>0</v>
      </c>
      <c r="NLO68" s="756">
        <f t="shared" si="413"/>
        <v>0</v>
      </c>
      <c r="NLP68" s="756">
        <f t="shared" si="413"/>
        <v>0</v>
      </c>
      <c r="NLQ68" s="756">
        <f t="shared" si="413"/>
        <v>0</v>
      </c>
      <c r="NLR68" s="756">
        <f t="shared" si="413"/>
        <v>0</v>
      </c>
      <c r="NLS68" s="756">
        <f t="shared" si="413"/>
        <v>0</v>
      </c>
      <c r="NLT68" s="756">
        <f t="shared" si="413"/>
        <v>0</v>
      </c>
      <c r="NLU68" s="756">
        <f t="shared" si="413"/>
        <v>0</v>
      </c>
      <c r="NLV68" s="756">
        <f t="shared" si="413"/>
        <v>0</v>
      </c>
      <c r="NLW68" s="756">
        <f t="shared" si="413"/>
        <v>0</v>
      </c>
      <c r="NLX68" s="756">
        <f t="shared" si="413"/>
        <v>0</v>
      </c>
      <c r="NLY68" s="756">
        <f t="shared" si="413"/>
        <v>0</v>
      </c>
      <c r="NLZ68" s="756">
        <f t="shared" si="413"/>
        <v>0</v>
      </c>
      <c r="NMA68" s="756">
        <f t="shared" si="413"/>
        <v>0</v>
      </c>
      <c r="NMB68" s="756">
        <f t="shared" si="413"/>
        <v>0</v>
      </c>
      <c r="NMC68" s="756">
        <f t="shared" si="413"/>
        <v>0</v>
      </c>
      <c r="NMD68" s="756">
        <f t="shared" si="413"/>
        <v>0</v>
      </c>
      <c r="NME68" s="756">
        <f t="shared" si="413"/>
        <v>0</v>
      </c>
      <c r="NMF68" s="756">
        <f t="shared" si="413"/>
        <v>0</v>
      </c>
      <c r="NMG68" s="756">
        <f t="shared" si="413"/>
        <v>0</v>
      </c>
      <c r="NMH68" s="756">
        <f t="shared" si="413"/>
        <v>0</v>
      </c>
      <c r="NMI68" s="756">
        <f t="shared" si="413"/>
        <v>0</v>
      </c>
      <c r="NMJ68" s="756">
        <f t="shared" si="413"/>
        <v>0</v>
      </c>
      <c r="NMK68" s="756">
        <f t="shared" si="413"/>
        <v>0</v>
      </c>
      <c r="NML68" s="756">
        <f t="shared" si="413"/>
        <v>0</v>
      </c>
      <c r="NMM68" s="756">
        <f t="shared" si="413"/>
        <v>0</v>
      </c>
      <c r="NMN68" s="756">
        <f t="shared" si="413"/>
        <v>0</v>
      </c>
      <c r="NMO68" s="756">
        <f t="shared" si="413"/>
        <v>0</v>
      </c>
      <c r="NMP68" s="756">
        <f t="shared" si="413"/>
        <v>0</v>
      </c>
      <c r="NMQ68" s="756">
        <f t="shared" si="413"/>
        <v>0</v>
      </c>
      <c r="NMR68" s="756">
        <f t="shared" si="413"/>
        <v>0</v>
      </c>
      <c r="NMS68" s="756">
        <f t="shared" si="413"/>
        <v>0</v>
      </c>
      <c r="NMT68" s="756">
        <f t="shared" si="413"/>
        <v>0</v>
      </c>
      <c r="NMU68" s="756">
        <f t="shared" si="413"/>
        <v>0</v>
      </c>
      <c r="NMV68" s="756">
        <f t="shared" si="413"/>
        <v>0</v>
      </c>
      <c r="NMW68" s="756">
        <f t="shared" si="413"/>
        <v>0</v>
      </c>
      <c r="NMX68" s="756">
        <f t="shared" si="413"/>
        <v>0</v>
      </c>
      <c r="NMY68" s="756">
        <f t="shared" ref="NMY68:NPJ68" si="414">(NMY59-NMY61)*$C$67</f>
        <v>0</v>
      </c>
      <c r="NMZ68" s="756">
        <f t="shared" si="414"/>
        <v>0</v>
      </c>
      <c r="NNA68" s="756">
        <f t="shared" si="414"/>
        <v>0</v>
      </c>
      <c r="NNB68" s="756">
        <f t="shared" si="414"/>
        <v>0</v>
      </c>
      <c r="NNC68" s="756">
        <f t="shared" si="414"/>
        <v>0</v>
      </c>
      <c r="NND68" s="756">
        <f t="shared" si="414"/>
        <v>0</v>
      </c>
      <c r="NNE68" s="756">
        <f t="shared" si="414"/>
        <v>0</v>
      </c>
      <c r="NNF68" s="756">
        <f t="shared" si="414"/>
        <v>0</v>
      </c>
      <c r="NNG68" s="756">
        <f t="shared" si="414"/>
        <v>0</v>
      </c>
      <c r="NNH68" s="756">
        <f t="shared" si="414"/>
        <v>0</v>
      </c>
      <c r="NNI68" s="756">
        <f t="shared" si="414"/>
        <v>0</v>
      </c>
      <c r="NNJ68" s="756">
        <f t="shared" si="414"/>
        <v>0</v>
      </c>
      <c r="NNK68" s="756">
        <f t="shared" si="414"/>
        <v>0</v>
      </c>
      <c r="NNL68" s="756">
        <f t="shared" si="414"/>
        <v>0</v>
      </c>
      <c r="NNM68" s="756">
        <f t="shared" si="414"/>
        <v>0</v>
      </c>
      <c r="NNN68" s="756">
        <f t="shared" si="414"/>
        <v>0</v>
      </c>
      <c r="NNO68" s="756">
        <f t="shared" si="414"/>
        <v>0</v>
      </c>
      <c r="NNP68" s="756">
        <f t="shared" si="414"/>
        <v>0</v>
      </c>
      <c r="NNQ68" s="756">
        <f t="shared" si="414"/>
        <v>0</v>
      </c>
      <c r="NNR68" s="756">
        <f t="shared" si="414"/>
        <v>0</v>
      </c>
      <c r="NNS68" s="756">
        <f t="shared" si="414"/>
        <v>0</v>
      </c>
      <c r="NNT68" s="756">
        <f t="shared" si="414"/>
        <v>0</v>
      </c>
      <c r="NNU68" s="756">
        <f t="shared" si="414"/>
        <v>0</v>
      </c>
      <c r="NNV68" s="756">
        <f t="shared" si="414"/>
        <v>0</v>
      </c>
      <c r="NNW68" s="756">
        <f t="shared" si="414"/>
        <v>0</v>
      </c>
      <c r="NNX68" s="756">
        <f t="shared" si="414"/>
        <v>0</v>
      </c>
      <c r="NNY68" s="756">
        <f t="shared" si="414"/>
        <v>0</v>
      </c>
      <c r="NNZ68" s="756">
        <f t="shared" si="414"/>
        <v>0</v>
      </c>
      <c r="NOA68" s="756">
        <f t="shared" si="414"/>
        <v>0</v>
      </c>
      <c r="NOB68" s="756">
        <f t="shared" si="414"/>
        <v>0</v>
      </c>
      <c r="NOC68" s="756">
        <f t="shared" si="414"/>
        <v>0</v>
      </c>
      <c r="NOD68" s="756">
        <f t="shared" si="414"/>
        <v>0</v>
      </c>
      <c r="NOE68" s="756">
        <f t="shared" si="414"/>
        <v>0</v>
      </c>
      <c r="NOF68" s="756">
        <f t="shared" si="414"/>
        <v>0</v>
      </c>
      <c r="NOG68" s="756">
        <f t="shared" si="414"/>
        <v>0</v>
      </c>
      <c r="NOH68" s="756">
        <f t="shared" si="414"/>
        <v>0</v>
      </c>
      <c r="NOI68" s="756">
        <f t="shared" si="414"/>
        <v>0</v>
      </c>
      <c r="NOJ68" s="756">
        <f t="shared" si="414"/>
        <v>0</v>
      </c>
      <c r="NOK68" s="756">
        <f t="shared" si="414"/>
        <v>0</v>
      </c>
      <c r="NOL68" s="756">
        <f t="shared" si="414"/>
        <v>0</v>
      </c>
      <c r="NOM68" s="756">
        <f t="shared" si="414"/>
        <v>0</v>
      </c>
      <c r="NON68" s="756">
        <f t="shared" si="414"/>
        <v>0</v>
      </c>
      <c r="NOO68" s="756">
        <f t="shared" si="414"/>
        <v>0</v>
      </c>
      <c r="NOP68" s="756">
        <f t="shared" si="414"/>
        <v>0</v>
      </c>
      <c r="NOQ68" s="756">
        <f t="shared" si="414"/>
        <v>0</v>
      </c>
      <c r="NOR68" s="756">
        <f t="shared" si="414"/>
        <v>0</v>
      </c>
      <c r="NOS68" s="756">
        <f t="shared" si="414"/>
        <v>0</v>
      </c>
      <c r="NOT68" s="756">
        <f t="shared" si="414"/>
        <v>0</v>
      </c>
      <c r="NOU68" s="756">
        <f t="shared" si="414"/>
        <v>0</v>
      </c>
      <c r="NOV68" s="756">
        <f t="shared" si="414"/>
        <v>0</v>
      </c>
      <c r="NOW68" s="756">
        <f t="shared" si="414"/>
        <v>0</v>
      </c>
      <c r="NOX68" s="756">
        <f t="shared" si="414"/>
        <v>0</v>
      </c>
      <c r="NOY68" s="756">
        <f t="shared" si="414"/>
        <v>0</v>
      </c>
      <c r="NOZ68" s="756">
        <f t="shared" si="414"/>
        <v>0</v>
      </c>
      <c r="NPA68" s="756">
        <f t="shared" si="414"/>
        <v>0</v>
      </c>
      <c r="NPB68" s="756">
        <f t="shared" si="414"/>
        <v>0</v>
      </c>
      <c r="NPC68" s="756">
        <f t="shared" si="414"/>
        <v>0</v>
      </c>
      <c r="NPD68" s="756">
        <f t="shared" si="414"/>
        <v>0</v>
      </c>
      <c r="NPE68" s="756">
        <f t="shared" si="414"/>
        <v>0</v>
      </c>
      <c r="NPF68" s="756">
        <f t="shared" si="414"/>
        <v>0</v>
      </c>
      <c r="NPG68" s="756">
        <f t="shared" si="414"/>
        <v>0</v>
      </c>
      <c r="NPH68" s="756">
        <f t="shared" si="414"/>
        <v>0</v>
      </c>
      <c r="NPI68" s="756">
        <f t="shared" si="414"/>
        <v>0</v>
      </c>
      <c r="NPJ68" s="756">
        <f t="shared" si="414"/>
        <v>0</v>
      </c>
      <c r="NPK68" s="756">
        <f t="shared" ref="NPK68:NRV68" si="415">(NPK59-NPK61)*$C$67</f>
        <v>0</v>
      </c>
      <c r="NPL68" s="756">
        <f t="shared" si="415"/>
        <v>0</v>
      </c>
      <c r="NPM68" s="756">
        <f t="shared" si="415"/>
        <v>0</v>
      </c>
      <c r="NPN68" s="756">
        <f t="shared" si="415"/>
        <v>0</v>
      </c>
      <c r="NPO68" s="756">
        <f t="shared" si="415"/>
        <v>0</v>
      </c>
      <c r="NPP68" s="756">
        <f t="shared" si="415"/>
        <v>0</v>
      </c>
      <c r="NPQ68" s="756">
        <f t="shared" si="415"/>
        <v>0</v>
      </c>
      <c r="NPR68" s="756">
        <f t="shared" si="415"/>
        <v>0</v>
      </c>
      <c r="NPS68" s="756">
        <f t="shared" si="415"/>
        <v>0</v>
      </c>
      <c r="NPT68" s="756">
        <f t="shared" si="415"/>
        <v>0</v>
      </c>
      <c r="NPU68" s="756">
        <f t="shared" si="415"/>
        <v>0</v>
      </c>
      <c r="NPV68" s="756">
        <f t="shared" si="415"/>
        <v>0</v>
      </c>
      <c r="NPW68" s="756">
        <f t="shared" si="415"/>
        <v>0</v>
      </c>
      <c r="NPX68" s="756">
        <f t="shared" si="415"/>
        <v>0</v>
      </c>
      <c r="NPY68" s="756">
        <f t="shared" si="415"/>
        <v>0</v>
      </c>
      <c r="NPZ68" s="756">
        <f t="shared" si="415"/>
        <v>0</v>
      </c>
      <c r="NQA68" s="756">
        <f t="shared" si="415"/>
        <v>0</v>
      </c>
      <c r="NQB68" s="756">
        <f t="shared" si="415"/>
        <v>0</v>
      </c>
      <c r="NQC68" s="756">
        <f t="shared" si="415"/>
        <v>0</v>
      </c>
      <c r="NQD68" s="756">
        <f t="shared" si="415"/>
        <v>0</v>
      </c>
      <c r="NQE68" s="756">
        <f t="shared" si="415"/>
        <v>0</v>
      </c>
      <c r="NQF68" s="756">
        <f t="shared" si="415"/>
        <v>0</v>
      </c>
      <c r="NQG68" s="756">
        <f t="shared" si="415"/>
        <v>0</v>
      </c>
      <c r="NQH68" s="756">
        <f t="shared" si="415"/>
        <v>0</v>
      </c>
      <c r="NQI68" s="756">
        <f t="shared" si="415"/>
        <v>0</v>
      </c>
      <c r="NQJ68" s="756">
        <f t="shared" si="415"/>
        <v>0</v>
      </c>
      <c r="NQK68" s="756">
        <f t="shared" si="415"/>
        <v>0</v>
      </c>
      <c r="NQL68" s="756">
        <f t="shared" si="415"/>
        <v>0</v>
      </c>
      <c r="NQM68" s="756">
        <f t="shared" si="415"/>
        <v>0</v>
      </c>
      <c r="NQN68" s="756">
        <f t="shared" si="415"/>
        <v>0</v>
      </c>
      <c r="NQO68" s="756">
        <f t="shared" si="415"/>
        <v>0</v>
      </c>
      <c r="NQP68" s="756">
        <f t="shared" si="415"/>
        <v>0</v>
      </c>
      <c r="NQQ68" s="756">
        <f t="shared" si="415"/>
        <v>0</v>
      </c>
      <c r="NQR68" s="756">
        <f t="shared" si="415"/>
        <v>0</v>
      </c>
      <c r="NQS68" s="756">
        <f t="shared" si="415"/>
        <v>0</v>
      </c>
      <c r="NQT68" s="756">
        <f t="shared" si="415"/>
        <v>0</v>
      </c>
      <c r="NQU68" s="756">
        <f t="shared" si="415"/>
        <v>0</v>
      </c>
      <c r="NQV68" s="756">
        <f t="shared" si="415"/>
        <v>0</v>
      </c>
      <c r="NQW68" s="756">
        <f t="shared" si="415"/>
        <v>0</v>
      </c>
      <c r="NQX68" s="756">
        <f t="shared" si="415"/>
        <v>0</v>
      </c>
      <c r="NQY68" s="756">
        <f t="shared" si="415"/>
        <v>0</v>
      </c>
      <c r="NQZ68" s="756">
        <f t="shared" si="415"/>
        <v>0</v>
      </c>
      <c r="NRA68" s="756">
        <f t="shared" si="415"/>
        <v>0</v>
      </c>
      <c r="NRB68" s="756">
        <f t="shared" si="415"/>
        <v>0</v>
      </c>
      <c r="NRC68" s="756">
        <f t="shared" si="415"/>
        <v>0</v>
      </c>
      <c r="NRD68" s="756">
        <f t="shared" si="415"/>
        <v>0</v>
      </c>
      <c r="NRE68" s="756">
        <f t="shared" si="415"/>
        <v>0</v>
      </c>
      <c r="NRF68" s="756">
        <f t="shared" si="415"/>
        <v>0</v>
      </c>
      <c r="NRG68" s="756">
        <f t="shared" si="415"/>
        <v>0</v>
      </c>
      <c r="NRH68" s="756">
        <f t="shared" si="415"/>
        <v>0</v>
      </c>
      <c r="NRI68" s="756">
        <f t="shared" si="415"/>
        <v>0</v>
      </c>
      <c r="NRJ68" s="756">
        <f t="shared" si="415"/>
        <v>0</v>
      </c>
      <c r="NRK68" s="756">
        <f t="shared" si="415"/>
        <v>0</v>
      </c>
      <c r="NRL68" s="756">
        <f t="shared" si="415"/>
        <v>0</v>
      </c>
      <c r="NRM68" s="756">
        <f t="shared" si="415"/>
        <v>0</v>
      </c>
      <c r="NRN68" s="756">
        <f t="shared" si="415"/>
        <v>0</v>
      </c>
      <c r="NRO68" s="756">
        <f t="shared" si="415"/>
        <v>0</v>
      </c>
      <c r="NRP68" s="756">
        <f t="shared" si="415"/>
        <v>0</v>
      </c>
      <c r="NRQ68" s="756">
        <f t="shared" si="415"/>
        <v>0</v>
      </c>
      <c r="NRR68" s="756">
        <f t="shared" si="415"/>
        <v>0</v>
      </c>
      <c r="NRS68" s="756">
        <f t="shared" si="415"/>
        <v>0</v>
      </c>
      <c r="NRT68" s="756">
        <f t="shared" si="415"/>
        <v>0</v>
      </c>
      <c r="NRU68" s="756">
        <f t="shared" si="415"/>
        <v>0</v>
      </c>
      <c r="NRV68" s="756">
        <f t="shared" si="415"/>
        <v>0</v>
      </c>
      <c r="NRW68" s="756">
        <f t="shared" ref="NRW68:NUH68" si="416">(NRW59-NRW61)*$C$67</f>
        <v>0</v>
      </c>
      <c r="NRX68" s="756">
        <f t="shared" si="416"/>
        <v>0</v>
      </c>
      <c r="NRY68" s="756">
        <f t="shared" si="416"/>
        <v>0</v>
      </c>
      <c r="NRZ68" s="756">
        <f t="shared" si="416"/>
        <v>0</v>
      </c>
      <c r="NSA68" s="756">
        <f t="shared" si="416"/>
        <v>0</v>
      </c>
      <c r="NSB68" s="756">
        <f t="shared" si="416"/>
        <v>0</v>
      </c>
      <c r="NSC68" s="756">
        <f t="shared" si="416"/>
        <v>0</v>
      </c>
      <c r="NSD68" s="756">
        <f t="shared" si="416"/>
        <v>0</v>
      </c>
      <c r="NSE68" s="756">
        <f t="shared" si="416"/>
        <v>0</v>
      </c>
      <c r="NSF68" s="756">
        <f t="shared" si="416"/>
        <v>0</v>
      </c>
      <c r="NSG68" s="756">
        <f t="shared" si="416"/>
        <v>0</v>
      </c>
      <c r="NSH68" s="756">
        <f t="shared" si="416"/>
        <v>0</v>
      </c>
      <c r="NSI68" s="756">
        <f t="shared" si="416"/>
        <v>0</v>
      </c>
      <c r="NSJ68" s="756">
        <f t="shared" si="416"/>
        <v>0</v>
      </c>
      <c r="NSK68" s="756">
        <f t="shared" si="416"/>
        <v>0</v>
      </c>
      <c r="NSL68" s="756">
        <f t="shared" si="416"/>
        <v>0</v>
      </c>
      <c r="NSM68" s="756">
        <f t="shared" si="416"/>
        <v>0</v>
      </c>
      <c r="NSN68" s="756">
        <f t="shared" si="416"/>
        <v>0</v>
      </c>
      <c r="NSO68" s="756">
        <f t="shared" si="416"/>
        <v>0</v>
      </c>
      <c r="NSP68" s="756">
        <f t="shared" si="416"/>
        <v>0</v>
      </c>
      <c r="NSQ68" s="756">
        <f t="shared" si="416"/>
        <v>0</v>
      </c>
      <c r="NSR68" s="756">
        <f t="shared" si="416"/>
        <v>0</v>
      </c>
      <c r="NSS68" s="756">
        <f t="shared" si="416"/>
        <v>0</v>
      </c>
      <c r="NST68" s="756">
        <f t="shared" si="416"/>
        <v>0</v>
      </c>
      <c r="NSU68" s="756">
        <f t="shared" si="416"/>
        <v>0</v>
      </c>
      <c r="NSV68" s="756">
        <f t="shared" si="416"/>
        <v>0</v>
      </c>
      <c r="NSW68" s="756">
        <f t="shared" si="416"/>
        <v>0</v>
      </c>
      <c r="NSX68" s="756">
        <f t="shared" si="416"/>
        <v>0</v>
      </c>
      <c r="NSY68" s="756">
        <f t="shared" si="416"/>
        <v>0</v>
      </c>
      <c r="NSZ68" s="756">
        <f t="shared" si="416"/>
        <v>0</v>
      </c>
      <c r="NTA68" s="756">
        <f t="shared" si="416"/>
        <v>0</v>
      </c>
      <c r="NTB68" s="756">
        <f t="shared" si="416"/>
        <v>0</v>
      </c>
      <c r="NTC68" s="756">
        <f t="shared" si="416"/>
        <v>0</v>
      </c>
      <c r="NTD68" s="756">
        <f t="shared" si="416"/>
        <v>0</v>
      </c>
      <c r="NTE68" s="756">
        <f t="shared" si="416"/>
        <v>0</v>
      </c>
      <c r="NTF68" s="756">
        <f t="shared" si="416"/>
        <v>0</v>
      </c>
      <c r="NTG68" s="756">
        <f t="shared" si="416"/>
        <v>0</v>
      </c>
      <c r="NTH68" s="756">
        <f t="shared" si="416"/>
        <v>0</v>
      </c>
      <c r="NTI68" s="756">
        <f t="shared" si="416"/>
        <v>0</v>
      </c>
      <c r="NTJ68" s="756">
        <f t="shared" si="416"/>
        <v>0</v>
      </c>
      <c r="NTK68" s="756">
        <f t="shared" si="416"/>
        <v>0</v>
      </c>
      <c r="NTL68" s="756">
        <f t="shared" si="416"/>
        <v>0</v>
      </c>
      <c r="NTM68" s="756">
        <f t="shared" si="416"/>
        <v>0</v>
      </c>
      <c r="NTN68" s="756">
        <f t="shared" si="416"/>
        <v>0</v>
      </c>
      <c r="NTO68" s="756">
        <f t="shared" si="416"/>
        <v>0</v>
      </c>
      <c r="NTP68" s="756">
        <f t="shared" si="416"/>
        <v>0</v>
      </c>
      <c r="NTQ68" s="756">
        <f t="shared" si="416"/>
        <v>0</v>
      </c>
      <c r="NTR68" s="756">
        <f t="shared" si="416"/>
        <v>0</v>
      </c>
      <c r="NTS68" s="756">
        <f t="shared" si="416"/>
        <v>0</v>
      </c>
      <c r="NTT68" s="756">
        <f t="shared" si="416"/>
        <v>0</v>
      </c>
      <c r="NTU68" s="756">
        <f t="shared" si="416"/>
        <v>0</v>
      </c>
      <c r="NTV68" s="756">
        <f t="shared" si="416"/>
        <v>0</v>
      </c>
      <c r="NTW68" s="756">
        <f t="shared" si="416"/>
        <v>0</v>
      </c>
      <c r="NTX68" s="756">
        <f t="shared" si="416"/>
        <v>0</v>
      </c>
      <c r="NTY68" s="756">
        <f t="shared" si="416"/>
        <v>0</v>
      </c>
      <c r="NTZ68" s="756">
        <f t="shared" si="416"/>
        <v>0</v>
      </c>
      <c r="NUA68" s="756">
        <f t="shared" si="416"/>
        <v>0</v>
      </c>
      <c r="NUB68" s="756">
        <f t="shared" si="416"/>
        <v>0</v>
      </c>
      <c r="NUC68" s="756">
        <f t="shared" si="416"/>
        <v>0</v>
      </c>
      <c r="NUD68" s="756">
        <f t="shared" si="416"/>
        <v>0</v>
      </c>
      <c r="NUE68" s="756">
        <f t="shared" si="416"/>
        <v>0</v>
      </c>
      <c r="NUF68" s="756">
        <f t="shared" si="416"/>
        <v>0</v>
      </c>
      <c r="NUG68" s="756">
        <f t="shared" si="416"/>
        <v>0</v>
      </c>
      <c r="NUH68" s="756">
        <f t="shared" si="416"/>
        <v>0</v>
      </c>
      <c r="NUI68" s="756">
        <f t="shared" ref="NUI68:NWT68" si="417">(NUI59-NUI61)*$C$67</f>
        <v>0</v>
      </c>
      <c r="NUJ68" s="756">
        <f t="shared" si="417"/>
        <v>0</v>
      </c>
      <c r="NUK68" s="756">
        <f t="shared" si="417"/>
        <v>0</v>
      </c>
      <c r="NUL68" s="756">
        <f t="shared" si="417"/>
        <v>0</v>
      </c>
      <c r="NUM68" s="756">
        <f t="shared" si="417"/>
        <v>0</v>
      </c>
      <c r="NUN68" s="756">
        <f t="shared" si="417"/>
        <v>0</v>
      </c>
      <c r="NUO68" s="756">
        <f t="shared" si="417"/>
        <v>0</v>
      </c>
      <c r="NUP68" s="756">
        <f t="shared" si="417"/>
        <v>0</v>
      </c>
      <c r="NUQ68" s="756">
        <f t="shared" si="417"/>
        <v>0</v>
      </c>
      <c r="NUR68" s="756">
        <f t="shared" si="417"/>
        <v>0</v>
      </c>
      <c r="NUS68" s="756">
        <f t="shared" si="417"/>
        <v>0</v>
      </c>
      <c r="NUT68" s="756">
        <f t="shared" si="417"/>
        <v>0</v>
      </c>
      <c r="NUU68" s="756">
        <f t="shared" si="417"/>
        <v>0</v>
      </c>
      <c r="NUV68" s="756">
        <f t="shared" si="417"/>
        <v>0</v>
      </c>
      <c r="NUW68" s="756">
        <f t="shared" si="417"/>
        <v>0</v>
      </c>
      <c r="NUX68" s="756">
        <f t="shared" si="417"/>
        <v>0</v>
      </c>
      <c r="NUY68" s="756">
        <f t="shared" si="417"/>
        <v>0</v>
      </c>
      <c r="NUZ68" s="756">
        <f t="shared" si="417"/>
        <v>0</v>
      </c>
      <c r="NVA68" s="756">
        <f t="shared" si="417"/>
        <v>0</v>
      </c>
      <c r="NVB68" s="756">
        <f t="shared" si="417"/>
        <v>0</v>
      </c>
      <c r="NVC68" s="756">
        <f t="shared" si="417"/>
        <v>0</v>
      </c>
      <c r="NVD68" s="756">
        <f t="shared" si="417"/>
        <v>0</v>
      </c>
      <c r="NVE68" s="756">
        <f t="shared" si="417"/>
        <v>0</v>
      </c>
      <c r="NVF68" s="756">
        <f t="shared" si="417"/>
        <v>0</v>
      </c>
      <c r="NVG68" s="756">
        <f t="shared" si="417"/>
        <v>0</v>
      </c>
      <c r="NVH68" s="756">
        <f t="shared" si="417"/>
        <v>0</v>
      </c>
      <c r="NVI68" s="756">
        <f t="shared" si="417"/>
        <v>0</v>
      </c>
      <c r="NVJ68" s="756">
        <f t="shared" si="417"/>
        <v>0</v>
      </c>
      <c r="NVK68" s="756">
        <f t="shared" si="417"/>
        <v>0</v>
      </c>
      <c r="NVL68" s="756">
        <f t="shared" si="417"/>
        <v>0</v>
      </c>
      <c r="NVM68" s="756">
        <f t="shared" si="417"/>
        <v>0</v>
      </c>
      <c r="NVN68" s="756">
        <f t="shared" si="417"/>
        <v>0</v>
      </c>
      <c r="NVO68" s="756">
        <f t="shared" si="417"/>
        <v>0</v>
      </c>
      <c r="NVP68" s="756">
        <f t="shared" si="417"/>
        <v>0</v>
      </c>
      <c r="NVQ68" s="756">
        <f t="shared" si="417"/>
        <v>0</v>
      </c>
      <c r="NVR68" s="756">
        <f t="shared" si="417"/>
        <v>0</v>
      </c>
      <c r="NVS68" s="756">
        <f t="shared" si="417"/>
        <v>0</v>
      </c>
      <c r="NVT68" s="756">
        <f t="shared" si="417"/>
        <v>0</v>
      </c>
      <c r="NVU68" s="756">
        <f t="shared" si="417"/>
        <v>0</v>
      </c>
      <c r="NVV68" s="756">
        <f t="shared" si="417"/>
        <v>0</v>
      </c>
      <c r="NVW68" s="756">
        <f t="shared" si="417"/>
        <v>0</v>
      </c>
      <c r="NVX68" s="756">
        <f t="shared" si="417"/>
        <v>0</v>
      </c>
      <c r="NVY68" s="756">
        <f t="shared" si="417"/>
        <v>0</v>
      </c>
      <c r="NVZ68" s="756">
        <f t="shared" si="417"/>
        <v>0</v>
      </c>
      <c r="NWA68" s="756">
        <f t="shared" si="417"/>
        <v>0</v>
      </c>
      <c r="NWB68" s="756">
        <f t="shared" si="417"/>
        <v>0</v>
      </c>
      <c r="NWC68" s="756">
        <f t="shared" si="417"/>
        <v>0</v>
      </c>
      <c r="NWD68" s="756">
        <f t="shared" si="417"/>
        <v>0</v>
      </c>
      <c r="NWE68" s="756">
        <f t="shared" si="417"/>
        <v>0</v>
      </c>
      <c r="NWF68" s="756">
        <f t="shared" si="417"/>
        <v>0</v>
      </c>
      <c r="NWG68" s="756">
        <f t="shared" si="417"/>
        <v>0</v>
      </c>
      <c r="NWH68" s="756">
        <f t="shared" si="417"/>
        <v>0</v>
      </c>
      <c r="NWI68" s="756">
        <f t="shared" si="417"/>
        <v>0</v>
      </c>
      <c r="NWJ68" s="756">
        <f t="shared" si="417"/>
        <v>0</v>
      </c>
      <c r="NWK68" s="756">
        <f t="shared" si="417"/>
        <v>0</v>
      </c>
      <c r="NWL68" s="756">
        <f t="shared" si="417"/>
        <v>0</v>
      </c>
      <c r="NWM68" s="756">
        <f t="shared" si="417"/>
        <v>0</v>
      </c>
      <c r="NWN68" s="756">
        <f t="shared" si="417"/>
        <v>0</v>
      </c>
      <c r="NWO68" s="756">
        <f t="shared" si="417"/>
        <v>0</v>
      </c>
      <c r="NWP68" s="756">
        <f t="shared" si="417"/>
        <v>0</v>
      </c>
      <c r="NWQ68" s="756">
        <f t="shared" si="417"/>
        <v>0</v>
      </c>
      <c r="NWR68" s="756">
        <f t="shared" si="417"/>
        <v>0</v>
      </c>
      <c r="NWS68" s="756">
        <f t="shared" si="417"/>
        <v>0</v>
      </c>
      <c r="NWT68" s="756">
        <f t="shared" si="417"/>
        <v>0</v>
      </c>
      <c r="NWU68" s="756">
        <f t="shared" ref="NWU68:NZF68" si="418">(NWU59-NWU61)*$C$67</f>
        <v>0</v>
      </c>
      <c r="NWV68" s="756">
        <f t="shared" si="418"/>
        <v>0</v>
      </c>
      <c r="NWW68" s="756">
        <f t="shared" si="418"/>
        <v>0</v>
      </c>
      <c r="NWX68" s="756">
        <f t="shared" si="418"/>
        <v>0</v>
      </c>
      <c r="NWY68" s="756">
        <f t="shared" si="418"/>
        <v>0</v>
      </c>
      <c r="NWZ68" s="756">
        <f t="shared" si="418"/>
        <v>0</v>
      </c>
      <c r="NXA68" s="756">
        <f t="shared" si="418"/>
        <v>0</v>
      </c>
      <c r="NXB68" s="756">
        <f t="shared" si="418"/>
        <v>0</v>
      </c>
      <c r="NXC68" s="756">
        <f t="shared" si="418"/>
        <v>0</v>
      </c>
      <c r="NXD68" s="756">
        <f t="shared" si="418"/>
        <v>0</v>
      </c>
      <c r="NXE68" s="756">
        <f t="shared" si="418"/>
        <v>0</v>
      </c>
      <c r="NXF68" s="756">
        <f t="shared" si="418"/>
        <v>0</v>
      </c>
      <c r="NXG68" s="756">
        <f t="shared" si="418"/>
        <v>0</v>
      </c>
      <c r="NXH68" s="756">
        <f t="shared" si="418"/>
        <v>0</v>
      </c>
      <c r="NXI68" s="756">
        <f t="shared" si="418"/>
        <v>0</v>
      </c>
      <c r="NXJ68" s="756">
        <f t="shared" si="418"/>
        <v>0</v>
      </c>
      <c r="NXK68" s="756">
        <f t="shared" si="418"/>
        <v>0</v>
      </c>
      <c r="NXL68" s="756">
        <f t="shared" si="418"/>
        <v>0</v>
      </c>
      <c r="NXM68" s="756">
        <f t="shared" si="418"/>
        <v>0</v>
      </c>
      <c r="NXN68" s="756">
        <f t="shared" si="418"/>
        <v>0</v>
      </c>
      <c r="NXO68" s="756">
        <f t="shared" si="418"/>
        <v>0</v>
      </c>
      <c r="NXP68" s="756">
        <f t="shared" si="418"/>
        <v>0</v>
      </c>
      <c r="NXQ68" s="756">
        <f t="shared" si="418"/>
        <v>0</v>
      </c>
      <c r="NXR68" s="756">
        <f t="shared" si="418"/>
        <v>0</v>
      </c>
      <c r="NXS68" s="756">
        <f t="shared" si="418"/>
        <v>0</v>
      </c>
      <c r="NXT68" s="756">
        <f t="shared" si="418"/>
        <v>0</v>
      </c>
      <c r="NXU68" s="756">
        <f t="shared" si="418"/>
        <v>0</v>
      </c>
      <c r="NXV68" s="756">
        <f t="shared" si="418"/>
        <v>0</v>
      </c>
      <c r="NXW68" s="756">
        <f t="shared" si="418"/>
        <v>0</v>
      </c>
      <c r="NXX68" s="756">
        <f t="shared" si="418"/>
        <v>0</v>
      </c>
      <c r="NXY68" s="756">
        <f t="shared" si="418"/>
        <v>0</v>
      </c>
      <c r="NXZ68" s="756">
        <f t="shared" si="418"/>
        <v>0</v>
      </c>
      <c r="NYA68" s="756">
        <f t="shared" si="418"/>
        <v>0</v>
      </c>
      <c r="NYB68" s="756">
        <f t="shared" si="418"/>
        <v>0</v>
      </c>
      <c r="NYC68" s="756">
        <f t="shared" si="418"/>
        <v>0</v>
      </c>
      <c r="NYD68" s="756">
        <f t="shared" si="418"/>
        <v>0</v>
      </c>
      <c r="NYE68" s="756">
        <f t="shared" si="418"/>
        <v>0</v>
      </c>
      <c r="NYF68" s="756">
        <f t="shared" si="418"/>
        <v>0</v>
      </c>
      <c r="NYG68" s="756">
        <f t="shared" si="418"/>
        <v>0</v>
      </c>
      <c r="NYH68" s="756">
        <f t="shared" si="418"/>
        <v>0</v>
      </c>
      <c r="NYI68" s="756">
        <f t="shared" si="418"/>
        <v>0</v>
      </c>
      <c r="NYJ68" s="756">
        <f t="shared" si="418"/>
        <v>0</v>
      </c>
      <c r="NYK68" s="756">
        <f t="shared" si="418"/>
        <v>0</v>
      </c>
      <c r="NYL68" s="756">
        <f t="shared" si="418"/>
        <v>0</v>
      </c>
      <c r="NYM68" s="756">
        <f t="shared" si="418"/>
        <v>0</v>
      </c>
      <c r="NYN68" s="756">
        <f t="shared" si="418"/>
        <v>0</v>
      </c>
      <c r="NYO68" s="756">
        <f t="shared" si="418"/>
        <v>0</v>
      </c>
      <c r="NYP68" s="756">
        <f t="shared" si="418"/>
        <v>0</v>
      </c>
      <c r="NYQ68" s="756">
        <f t="shared" si="418"/>
        <v>0</v>
      </c>
      <c r="NYR68" s="756">
        <f t="shared" si="418"/>
        <v>0</v>
      </c>
      <c r="NYS68" s="756">
        <f t="shared" si="418"/>
        <v>0</v>
      </c>
      <c r="NYT68" s="756">
        <f t="shared" si="418"/>
        <v>0</v>
      </c>
      <c r="NYU68" s="756">
        <f t="shared" si="418"/>
        <v>0</v>
      </c>
      <c r="NYV68" s="756">
        <f t="shared" si="418"/>
        <v>0</v>
      </c>
      <c r="NYW68" s="756">
        <f t="shared" si="418"/>
        <v>0</v>
      </c>
      <c r="NYX68" s="756">
        <f t="shared" si="418"/>
        <v>0</v>
      </c>
      <c r="NYY68" s="756">
        <f t="shared" si="418"/>
        <v>0</v>
      </c>
      <c r="NYZ68" s="756">
        <f t="shared" si="418"/>
        <v>0</v>
      </c>
      <c r="NZA68" s="756">
        <f t="shared" si="418"/>
        <v>0</v>
      </c>
      <c r="NZB68" s="756">
        <f t="shared" si="418"/>
        <v>0</v>
      </c>
      <c r="NZC68" s="756">
        <f t="shared" si="418"/>
        <v>0</v>
      </c>
      <c r="NZD68" s="756">
        <f t="shared" si="418"/>
        <v>0</v>
      </c>
      <c r="NZE68" s="756">
        <f t="shared" si="418"/>
        <v>0</v>
      </c>
      <c r="NZF68" s="756">
        <f t="shared" si="418"/>
        <v>0</v>
      </c>
      <c r="NZG68" s="756">
        <f t="shared" ref="NZG68:OBR68" si="419">(NZG59-NZG61)*$C$67</f>
        <v>0</v>
      </c>
      <c r="NZH68" s="756">
        <f t="shared" si="419"/>
        <v>0</v>
      </c>
      <c r="NZI68" s="756">
        <f t="shared" si="419"/>
        <v>0</v>
      </c>
      <c r="NZJ68" s="756">
        <f t="shared" si="419"/>
        <v>0</v>
      </c>
      <c r="NZK68" s="756">
        <f t="shared" si="419"/>
        <v>0</v>
      </c>
      <c r="NZL68" s="756">
        <f t="shared" si="419"/>
        <v>0</v>
      </c>
      <c r="NZM68" s="756">
        <f t="shared" si="419"/>
        <v>0</v>
      </c>
      <c r="NZN68" s="756">
        <f t="shared" si="419"/>
        <v>0</v>
      </c>
      <c r="NZO68" s="756">
        <f t="shared" si="419"/>
        <v>0</v>
      </c>
      <c r="NZP68" s="756">
        <f t="shared" si="419"/>
        <v>0</v>
      </c>
      <c r="NZQ68" s="756">
        <f t="shared" si="419"/>
        <v>0</v>
      </c>
      <c r="NZR68" s="756">
        <f t="shared" si="419"/>
        <v>0</v>
      </c>
      <c r="NZS68" s="756">
        <f t="shared" si="419"/>
        <v>0</v>
      </c>
      <c r="NZT68" s="756">
        <f t="shared" si="419"/>
        <v>0</v>
      </c>
      <c r="NZU68" s="756">
        <f t="shared" si="419"/>
        <v>0</v>
      </c>
      <c r="NZV68" s="756">
        <f t="shared" si="419"/>
        <v>0</v>
      </c>
      <c r="NZW68" s="756">
        <f t="shared" si="419"/>
        <v>0</v>
      </c>
      <c r="NZX68" s="756">
        <f t="shared" si="419"/>
        <v>0</v>
      </c>
      <c r="NZY68" s="756">
        <f t="shared" si="419"/>
        <v>0</v>
      </c>
      <c r="NZZ68" s="756">
        <f t="shared" si="419"/>
        <v>0</v>
      </c>
      <c r="OAA68" s="756">
        <f t="shared" si="419"/>
        <v>0</v>
      </c>
      <c r="OAB68" s="756">
        <f t="shared" si="419"/>
        <v>0</v>
      </c>
      <c r="OAC68" s="756">
        <f t="shared" si="419"/>
        <v>0</v>
      </c>
      <c r="OAD68" s="756">
        <f t="shared" si="419"/>
        <v>0</v>
      </c>
      <c r="OAE68" s="756">
        <f t="shared" si="419"/>
        <v>0</v>
      </c>
      <c r="OAF68" s="756">
        <f t="shared" si="419"/>
        <v>0</v>
      </c>
      <c r="OAG68" s="756">
        <f t="shared" si="419"/>
        <v>0</v>
      </c>
      <c r="OAH68" s="756">
        <f t="shared" si="419"/>
        <v>0</v>
      </c>
      <c r="OAI68" s="756">
        <f t="shared" si="419"/>
        <v>0</v>
      </c>
      <c r="OAJ68" s="756">
        <f t="shared" si="419"/>
        <v>0</v>
      </c>
      <c r="OAK68" s="756">
        <f t="shared" si="419"/>
        <v>0</v>
      </c>
      <c r="OAL68" s="756">
        <f t="shared" si="419"/>
        <v>0</v>
      </c>
      <c r="OAM68" s="756">
        <f t="shared" si="419"/>
        <v>0</v>
      </c>
      <c r="OAN68" s="756">
        <f t="shared" si="419"/>
        <v>0</v>
      </c>
      <c r="OAO68" s="756">
        <f t="shared" si="419"/>
        <v>0</v>
      </c>
      <c r="OAP68" s="756">
        <f t="shared" si="419"/>
        <v>0</v>
      </c>
      <c r="OAQ68" s="756">
        <f t="shared" si="419"/>
        <v>0</v>
      </c>
      <c r="OAR68" s="756">
        <f t="shared" si="419"/>
        <v>0</v>
      </c>
      <c r="OAS68" s="756">
        <f t="shared" si="419"/>
        <v>0</v>
      </c>
      <c r="OAT68" s="756">
        <f t="shared" si="419"/>
        <v>0</v>
      </c>
      <c r="OAU68" s="756">
        <f t="shared" si="419"/>
        <v>0</v>
      </c>
      <c r="OAV68" s="756">
        <f t="shared" si="419"/>
        <v>0</v>
      </c>
      <c r="OAW68" s="756">
        <f t="shared" si="419"/>
        <v>0</v>
      </c>
      <c r="OAX68" s="756">
        <f t="shared" si="419"/>
        <v>0</v>
      </c>
      <c r="OAY68" s="756">
        <f t="shared" si="419"/>
        <v>0</v>
      </c>
      <c r="OAZ68" s="756">
        <f t="shared" si="419"/>
        <v>0</v>
      </c>
      <c r="OBA68" s="756">
        <f t="shared" si="419"/>
        <v>0</v>
      </c>
      <c r="OBB68" s="756">
        <f t="shared" si="419"/>
        <v>0</v>
      </c>
      <c r="OBC68" s="756">
        <f t="shared" si="419"/>
        <v>0</v>
      </c>
      <c r="OBD68" s="756">
        <f t="shared" si="419"/>
        <v>0</v>
      </c>
      <c r="OBE68" s="756">
        <f t="shared" si="419"/>
        <v>0</v>
      </c>
      <c r="OBF68" s="756">
        <f t="shared" si="419"/>
        <v>0</v>
      </c>
      <c r="OBG68" s="756">
        <f t="shared" si="419"/>
        <v>0</v>
      </c>
      <c r="OBH68" s="756">
        <f t="shared" si="419"/>
        <v>0</v>
      </c>
      <c r="OBI68" s="756">
        <f t="shared" si="419"/>
        <v>0</v>
      </c>
      <c r="OBJ68" s="756">
        <f t="shared" si="419"/>
        <v>0</v>
      </c>
      <c r="OBK68" s="756">
        <f t="shared" si="419"/>
        <v>0</v>
      </c>
      <c r="OBL68" s="756">
        <f t="shared" si="419"/>
        <v>0</v>
      </c>
      <c r="OBM68" s="756">
        <f t="shared" si="419"/>
        <v>0</v>
      </c>
      <c r="OBN68" s="756">
        <f t="shared" si="419"/>
        <v>0</v>
      </c>
      <c r="OBO68" s="756">
        <f t="shared" si="419"/>
        <v>0</v>
      </c>
      <c r="OBP68" s="756">
        <f t="shared" si="419"/>
        <v>0</v>
      </c>
      <c r="OBQ68" s="756">
        <f t="shared" si="419"/>
        <v>0</v>
      </c>
      <c r="OBR68" s="756">
        <f t="shared" si="419"/>
        <v>0</v>
      </c>
      <c r="OBS68" s="756">
        <f t="shared" ref="OBS68:OED68" si="420">(OBS59-OBS61)*$C$67</f>
        <v>0</v>
      </c>
      <c r="OBT68" s="756">
        <f t="shared" si="420"/>
        <v>0</v>
      </c>
      <c r="OBU68" s="756">
        <f t="shared" si="420"/>
        <v>0</v>
      </c>
      <c r="OBV68" s="756">
        <f t="shared" si="420"/>
        <v>0</v>
      </c>
      <c r="OBW68" s="756">
        <f t="shared" si="420"/>
        <v>0</v>
      </c>
      <c r="OBX68" s="756">
        <f t="shared" si="420"/>
        <v>0</v>
      </c>
      <c r="OBY68" s="756">
        <f t="shared" si="420"/>
        <v>0</v>
      </c>
      <c r="OBZ68" s="756">
        <f t="shared" si="420"/>
        <v>0</v>
      </c>
      <c r="OCA68" s="756">
        <f t="shared" si="420"/>
        <v>0</v>
      </c>
      <c r="OCB68" s="756">
        <f t="shared" si="420"/>
        <v>0</v>
      </c>
      <c r="OCC68" s="756">
        <f t="shared" si="420"/>
        <v>0</v>
      </c>
      <c r="OCD68" s="756">
        <f t="shared" si="420"/>
        <v>0</v>
      </c>
      <c r="OCE68" s="756">
        <f t="shared" si="420"/>
        <v>0</v>
      </c>
      <c r="OCF68" s="756">
        <f t="shared" si="420"/>
        <v>0</v>
      </c>
      <c r="OCG68" s="756">
        <f t="shared" si="420"/>
        <v>0</v>
      </c>
      <c r="OCH68" s="756">
        <f t="shared" si="420"/>
        <v>0</v>
      </c>
      <c r="OCI68" s="756">
        <f t="shared" si="420"/>
        <v>0</v>
      </c>
      <c r="OCJ68" s="756">
        <f t="shared" si="420"/>
        <v>0</v>
      </c>
      <c r="OCK68" s="756">
        <f t="shared" si="420"/>
        <v>0</v>
      </c>
      <c r="OCL68" s="756">
        <f t="shared" si="420"/>
        <v>0</v>
      </c>
      <c r="OCM68" s="756">
        <f t="shared" si="420"/>
        <v>0</v>
      </c>
      <c r="OCN68" s="756">
        <f t="shared" si="420"/>
        <v>0</v>
      </c>
      <c r="OCO68" s="756">
        <f t="shared" si="420"/>
        <v>0</v>
      </c>
      <c r="OCP68" s="756">
        <f t="shared" si="420"/>
        <v>0</v>
      </c>
      <c r="OCQ68" s="756">
        <f t="shared" si="420"/>
        <v>0</v>
      </c>
      <c r="OCR68" s="756">
        <f t="shared" si="420"/>
        <v>0</v>
      </c>
      <c r="OCS68" s="756">
        <f t="shared" si="420"/>
        <v>0</v>
      </c>
      <c r="OCT68" s="756">
        <f t="shared" si="420"/>
        <v>0</v>
      </c>
      <c r="OCU68" s="756">
        <f t="shared" si="420"/>
        <v>0</v>
      </c>
      <c r="OCV68" s="756">
        <f t="shared" si="420"/>
        <v>0</v>
      </c>
      <c r="OCW68" s="756">
        <f t="shared" si="420"/>
        <v>0</v>
      </c>
      <c r="OCX68" s="756">
        <f t="shared" si="420"/>
        <v>0</v>
      </c>
      <c r="OCY68" s="756">
        <f t="shared" si="420"/>
        <v>0</v>
      </c>
      <c r="OCZ68" s="756">
        <f t="shared" si="420"/>
        <v>0</v>
      </c>
      <c r="ODA68" s="756">
        <f t="shared" si="420"/>
        <v>0</v>
      </c>
      <c r="ODB68" s="756">
        <f t="shared" si="420"/>
        <v>0</v>
      </c>
      <c r="ODC68" s="756">
        <f t="shared" si="420"/>
        <v>0</v>
      </c>
      <c r="ODD68" s="756">
        <f t="shared" si="420"/>
        <v>0</v>
      </c>
      <c r="ODE68" s="756">
        <f t="shared" si="420"/>
        <v>0</v>
      </c>
      <c r="ODF68" s="756">
        <f t="shared" si="420"/>
        <v>0</v>
      </c>
      <c r="ODG68" s="756">
        <f t="shared" si="420"/>
        <v>0</v>
      </c>
      <c r="ODH68" s="756">
        <f t="shared" si="420"/>
        <v>0</v>
      </c>
      <c r="ODI68" s="756">
        <f t="shared" si="420"/>
        <v>0</v>
      </c>
      <c r="ODJ68" s="756">
        <f t="shared" si="420"/>
        <v>0</v>
      </c>
      <c r="ODK68" s="756">
        <f t="shared" si="420"/>
        <v>0</v>
      </c>
      <c r="ODL68" s="756">
        <f t="shared" si="420"/>
        <v>0</v>
      </c>
      <c r="ODM68" s="756">
        <f t="shared" si="420"/>
        <v>0</v>
      </c>
      <c r="ODN68" s="756">
        <f t="shared" si="420"/>
        <v>0</v>
      </c>
      <c r="ODO68" s="756">
        <f t="shared" si="420"/>
        <v>0</v>
      </c>
      <c r="ODP68" s="756">
        <f t="shared" si="420"/>
        <v>0</v>
      </c>
      <c r="ODQ68" s="756">
        <f t="shared" si="420"/>
        <v>0</v>
      </c>
      <c r="ODR68" s="756">
        <f t="shared" si="420"/>
        <v>0</v>
      </c>
      <c r="ODS68" s="756">
        <f t="shared" si="420"/>
        <v>0</v>
      </c>
      <c r="ODT68" s="756">
        <f t="shared" si="420"/>
        <v>0</v>
      </c>
      <c r="ODU68" s="756">
        <f t="shared" si="420"/>
        <v>0</v>
      </c>
      <c r="ODV68" s="756">
        <f t="shared" si="420"/>
        <v>0</v>
      </c>
      <c r="ODW68" s="756">
        <f t="shared" si="420"/>
        <v>0</v>
      </c>
      <c r="ODX68" s="756">
        <f t="shared" si="420"/>
        <v>0</v>
      </c>
      <c r="ODY68" s="756">
        <f t="shared" si="420"/>
        <v>0</v>
      </c>
      <c r="ODZ68" s="756">
        <f t="shared" si="420"/>
        <v>0</v>
      </c>
      <c r="OEA68" s="756">
        <f t="shared" si="420"/>
        <v>0</v>
      </c>
      <c r="OEB68" s="756">
        <f t="shared" si="420"/>
        <v>0</v>
      </c>
      <c r="OEC68" s="756">
        <f t="shared" si="420"/>
        <v>0</v>
      </c>
      <c r="OED68" s="756">
        <f t="shared" si="420"/>
        <v>0</v>
      </c>
      <c r="OEE68" s="756">
        <f t="shared" ref="OEE68:OGP68" si="421">(OEE59-OEE61)*$C$67</f>
        <v>0</v>
      </c>
      <c r="OEF68" s="756">
        <f t="shared" si="421"/>
        <v>0</v>
      </c>
      <c r="OEG68" s="756">
        <f t="shared" si="421"/>
        <v>0</v>
      </c>
      <c r="OEH68" s="756">
        <f t="shared" si="421"/>
        <v>0</v>
      </c>
      <c r="OEI68" s="756">
        <f t="shared" si="421"/>
        <v>0</v>
      </c>
      <c r="OEJ68" s="756">
        <f t="shared" si="421"/>
        <v>0</v>
      </c>
      <c r="OEK68" s="756">
        <f t="shared" si="421"/>
        <v>0</v>
      </c>
      <c r="OEL68" s="756">
        <f t="shared" si="421"/>
        <v>0</v>
      </c>
      <c r="OEM68" s="756">
        <f t="shared" si="421"/>
        <v>0</v>
      </c>
      <c r="OEN68" s="756">
        <f t="shared" si="421"/>
        <v>0</v>
      </c>
      <c r="OEO68" s="756">
        <f t="shared" si="421"/>
        <v>0</v>
      </c>
      <c r="OEP68" s="756">
        <f t="shared" si="421"/>
        <v>0</v>
      </c>
      <c r="OEQ68" s="756">
        <f t="shared" si="421"/>
        <v>0</v>
      </c>
      <c r="OER68" s="756">
        <f t="shared" si="421"/>
        <v>0</v>
      </c>
      <c r="OES68" s="756">
        <f t="shared" si="421"/>
        <v>0</v>
      </c>
      <c r="OET68" s="756">
        <f t="shared" si="421"/>
        <v>0</v>
      </c>
      <c r="OEU68" s="756">
        <f t="shared" si="421"/>
        <v>0</v>
      </c>
      <c r="OEV68" s="756">
        <f t="shared" si="421"/>
        <v>0</v>
      </c>
      <c r="OEW68" s="756">
        <f t="shared" si="421"/>
        <v>0</v>
      </c>
      <c r="OEX68" s="756">
        <f t="shared" si="421"/>
        <v>0</v>
      </c>
      <c r="OEY68" s="756">
        <f t="shared" si="421"/>
        <v>0</v>
      </c>
      <c r="OEZ68" s="756">
        <f t="shared" si="421"/>
        <v>0</v>
      </c>
      <c r="OFA68" s="756">
        <f t="shared" si="421"/>
        <v>0</v>
      </c>
      <c r="OFB68" s="756">
        <f t="shared" si="421"/>
        <v>0</v>
      </c>
      <c r="OFC68" s="756">
        <f t="shared" si="421"/>
        <v>0</v>
      </c>
      <c r="OFD68" s="756">
        <f t="shared" si="421"/>
        <v>0</v>
      </c>
      <c r="OFE68" s="756">
        <f t="shared" si="421"/>
        <v>0</v>
      </c>
      <c r="OFF68" s="756">
        <f t="shared" si="421"/>
        <v>0</v>
      </c>
      <c r="OFG68" s="756">
        <f t="shared" si="421"/>
        <v>0</v>
      </c>
      <c r="OFH68" s="756">
        <f t="shared" si="421"/>
        <v>0</v>
      </c>
      <c r="OFI68" s="756">
        <f t="shared" si="421"/>
        <v>0</v>
      </c>
      <c r="OFJ68" s="756">
        <f t="shared" si="421"/>
        <v>0</v>
      </c>
      <c r="OFK68" s="756">
        <f t="shared" si="421"/>
        <v>0</v>
      </c>
      <c r="OFL68" s="756">
        <f t="shared" si="421"/>
        <v>0</v>
      </c>
      <c r="OFM68" s="756">
        <f t="shared" si="421"/>
        <v>0</v>
      </c>
      <c r="OFN68" s="756">
        <f t="shared" si="421"/>
        <v>0</v>
      </c>
      <c r="OFO68" s="756">
        <f t="shared" si="421"/>
        <v>0</v>
      </c>
      <c r="OFP68" s="756">
        <f t="shared" si="421"/>
        <v>0</v>
      </c>
      <c r="OFQ68" s="756">
        <f t="shared" si="421"/>
        <v>0</v>
      </c>
      <c r="OFR68" s="756">
        <f t="shared" si="421"/>
        <v>0</v>
      </c>
      <c r="OFS68" s="756">
        <f t="shared" si="421"/>
        <v>0</v>
      </c>
      <c r="OFT68" s="756">
        <f t="shared" si="421"/>
        <v>0</v>
      </c>
      <c r="OFU68" s="756">
        <f t="shared" si="421"/>
        <v>0</v>
      </c>
      <c r="OFV68" s="756">
        <f t="shared" si="421"/>
        <v>0</v>
      </c>
      <c r="OFW68" s="756">
        <f t="shared" si="421"/>
        <v>0</v>
      </c>
      <c r="OFX68" s="756">
        <f t="shared" si="421"/>
        <v>0</v>
      </c>
      <c r="OFY68" s="756">
        <f t="shared" si="421"/>
        <v>0</v>
      </c>
      <c r="OFZ68" s="756">
        <f t="shared" si="421"/>
        <v>0</v>
      </c>
      <c r="OGA68" s="756">
        <f t="shared" si="421"/>
        <v>0</v>
      </c>
      <c r="OGB68" s="756">
        <f t="shared" si="421"/>
        <v>0</v>
      </c>
      <c r="OGC68" s="756">
        <f t="shared" si="421"/>
        <v>0</v>
      </c>
      <c r="OGD68" s="756">
        <f t="shared" si="421"/>
        <v>0</v>
      </c>
      <c r="OGE68" s="756">
        <f t="shared" si="421"/>
        <v>0</v>
      </c>
      <c r="OGF68" s="756">
        <f t="shared" si="421"/>
        <v>0</v>
      </c>
      <c r="OGG68" s="756">
        <f t="shared" si="421"/>
        <v>0</v>
      </c>
      <c r="OGH68" s="756">
        <f t="shared" si="421"/>
        <v>0</v>
      </c>
      <c r="OGI68" s="756">
        <f t="shared" si="421"/>
        <v>0</v>
      </c>
      <c r="OGJ68" s="756">
        <f t="shared" si="421"/>
        <v>0</v>
      </c>
      <c r="OGK68" s="756">
        <f t="shared" si="421"/>
        <v>0</v>
      </c>
      <c r="OGL68" s="756">
        <f t="shared" si="421"/>
        <v>0</v>
      </c>
      <c r="OGM68" s="756">
        <f t="shared" si="421"/>
        <v>0</v>
      </c>
      <c r="OGN68" s="756">
        <f t="shared" si="421"/>
        <v>0</v>
      </c>
      <c r="OGO68" s="756">
        <f t="shared" si="421"/>
        <v>0</v>
      </c>
      <c r="OGP68" s="756">
        <f t="shared" si="421"/>
        <v>0</v>
      </c>
      <c r="OGQ68" s="756">
        <f t="shared" ref="OGQ68:OJB68" si="422">(OGQ59-OGQ61)*$C$67</f>
        <v>0</v>
      </c>
      <c r="OGR68" s="756">
        <f t="shared" si="422"/>
        <v>0</v>
      </c>
      <c r="OGS68" s="756">
        <f t="shared" si="422"/>
        <v>0</v>
      </c>
      <c r="OGT68" s="756">
        <f t="shared" si="422"/>
        <v>0</v>
      </c>
      <c r="OGU68" s="756">
        <f t="shared" si="422"/>
        <v>0</v>
      </c>
      <c r="OGV68" s="756">
        <f t="shared" si="422"/>
        <v>0</v>
      </c>
      <c r="OGW68" s="756">
        <f t="shared" si="422"/>
        <v>0</v>
      </c>
      <c r="OGX68" s="756">
        <f t="shared" si="422"/>
        <v>0</v>
      </c>
      <c r="OGY68" s="756">
        <f t="shared" si="422"/>
        <v>0</v>
      </c>
      <c r="OGZ68" s="756">
        <f t="shared" si="422"/>
        <v>0</v>
      </c>
      <c r="OHA68" s="756">
        <f t="shared" si="422"/>
        <v>0</v>
      </c>
      <c r="OHB68" s="756">
        <f t="shared" si="422"/>
        <v>0</v>
      </c>
      <c r="OHC68" s="756">
        <f t="shared" si="422"/>
        <v>0</v>
      </c>
      <c r="OHD68" s="756">
        <f t="shared" si="422"/>
        <v>0</v>
      </c>
      <c r="OHE68" s="756">
        <f t="shared" si="422"/>
        <v>0</v>
      </c>
      <c r="OHF68" s="756">
        <f t="shared" si="422"/>
        <v>0</v>
      </c>
      <c r="OHG68" s="756">
        <f t="shared" si="422"/>
        <v>0</v>
      </c>
      <c r="OHH68" s="756">
        <f t="shared" si="422"/>
        <v>0</v>
      </c>
      <c r="OHI68" s="756">
        <f t="shared" si="422"/>
        <v>0</v>
      </c>
      <c r="OHJ68" s="756">
        <f t="shared" si="422"/>
        <v>0</v>
      </c>
      <c r="OHK68" s="756">
        <f t="shared" si="422"/>
        <v>0</v>
      </c>
      <c r="OHL68" s="756">
        <f t="shared" si="422"/>
        <v>0</v>
      </c>
      <c r="OHM68" s="756">
        <f t="shared" si="422"/>
        <v>0</v>
      </c>
      <c r="OHN68" s="756">
        <f t="shared" si="422"/>
        <v>0</v>
      </c>
      <c r="OHO68" s="756">
        <f t="shared" si="422"/>
        <v>0</v>
      </c>
      <c r="OHP68" s="756">
        <f t="shared" si="422"/>
        <v>0</v>
      </c>
      <c r="OHQ68" s="756">
        <f t="shared" si="422"/>
        <v>0</v>
      </c>
      <c r="OHR68" s="756">
        <f t="shared" si="422"/>
        <v>0</v>
      </c>
      <c r="OHS68" s="756">
        <f t="shared" si="422"/>
        <v>0</v>
      </c>
      <c r="OHT68" s="756">
        <f t="shared" si="422"/>
        <v>0</v>
      </c>
      <c r="OHU68" s="756">
        <f t="shared" si="422"/>
        <v>0</v>
      </c>
      <c r="OHV68" s="756">
        <f t="shared" si="422"/>
        <v>0</v>
      </c>
      <c r="OHW68" s="756">
        <f t="shared" si="422"/>
        <v>0</v>
      </c>
      <c r="OHX68" s="756">
        <f t="shared" si="422"/>
        <v>0</v>
      </c>
      <c r="OHY68" s="756">
        <f t="shared" si="422"/>
        <v>0</v>
      </c>
      <c r="OHZ68" s="756">
        <f t="shared" si="422"/>
        <v>0</v>
      </c>
      <c r="OIA68" s="756">
        <f t="shared" si="422"/>
        <v>0</v>
      </c>
      <c r="OIB68" s="756">
        <f t="shared" si="422"/>
        <v>0</v>
      </c>
      <c r="OIC68" s="756">
        <f t="shared" si="422"/>
        <v>0</v>
      </c>
      <c r="OID68" s="756">
        <f t="shared" si="422"/>
        <v>0</v>
      </c>
      <c r="OIE68" s="756">
        <f t="shared" si="422"/>
        <v>0</v>
      </c>
      <c r="OIF68" s="756">
        <f t="shared" si="422"/>
        <v>0</v>
      </c>
      <c r="OIG68" s="756">
        <f t="shared" si="422"/>
        <v>0</v>
      </c>
      <c r="OIH68" s="756">
        <f t="shared" si="422"/>
        <v>0</v>
      </c>
      <c r="OII68" s="756">
        <f t="shared" si="422"/>
        <v>0</v>
      </c>
      <c r="OIJ68" s="756">
        <f t="shared" si="422"/>
        <v>0</v>
      </c>
      <c r="OIK68" s="756">
        <f t="shared" si="422"/>
        <v>0</v>
      </c>
      <c r="OIL68" s="756">
        <f t="shared" si="422"/>
        <v>0</v>
      </c>
      <c r="OIM68" s="756">
        <f t="shared" si="422"/>
        <v>0</v>
      </c>
      <c r="OIN68" s="756">
        <f t="shared" si="422"/>
        <v>0</v>
      </c>
      <c r="OIO68" s="756">
        <f t="shared" si="422"/>
        <v>0</v>
      </c>
      <c r="OIP68" s="756">
        <f t="shared" si="422"/>
        <v>0</v>
      </c>
      <c r="OIQ68" s="756">
        <f t="shared" si="422"/>
        <v>0</v>
      </c>
      <c r="OIR68" s="756">
        <f t="shared" si="422"/>
        <v>0</v>
      </c>
      <c r="OIS68" s="756">
        <f t="shared" si="422"/>
        <v>0</v>
      </c>
      <c r="OIT68" s="756">
        <f t="shared" si="422"/>
        <v>0</v>
      </c>
      <c r="OIU68" s="756">
        <f t="shared" si="422"/>
        <v>0</v>
      </c>
      <c r="OIV68" s="756">
        <f t="shared" si="422"/>
        <v>0</v>
      </c>
      <c r="OIW68" s="756">
        <f t="shared" si="422"/>
        <v>0</v>
      </c>
      <c r="OIX68" s="756">
        <f t="shared" si="422"/>
        <v>0</v>
      </c>
      <c r="OIY68" s="756">
        <f t="shared" si="422"/>
        <v>0</v>
      </c>
      <c r="OIZ68" s="756">
        <f t="shared" si="422"/>
        <v>0</v>
      </c>
      <c r="OJA68" s="756">
        <f t="shared" si="422"/>
        <v>0</v>
      </c>
      <c r="OJB68" s="756">
        <f t="shared" si="422"/>
        <v>0</v>
      </c>
      <c r="OJC68" s="756">
        <f t="shared" ref="OJC68:OLN68" si="423">(OJC59-OJC61)*$C$67</f>
        <v>0</v>
      </c>
      <c r="OJD68" s="756">
        <f t="shared" si="423"/>
        <v>0</v>
      </c>
      <c r="OJE68" s="756">
        <f t="shared" si="423"/>
        <v>0</v>
      </c>
      <c r="OJF68" s="756">
        <f t="shared" si="423"/>
        <v>0</v>
      </c>
      <c r="OJG68" s="756">
        <f t="shared" si="423"/>
        <v>0</v>
      </c>
      <c r="OJH68" s="756">
        <f t="shared" si="423"/>
        <v>0</v>
      </c>
      <c r="OJI68" s="756">
        <f t="shared" si="423"/>
        <v>0</v>
      </c>
      <c r="OJJ68" s="756">
        <f t="shared" si="423"/>
        <v>0</v>
      </c>
      <c r="OJK68" s="756">
        <f t="shared" si="423"/>
        <v>0</v>
      </c>
      <c r="OJL68" s="756">
        <f t="shared" si="423"/>
        <v>0</v>
      </c>
      <c r="OJM68" s="756">
        <f t="shared" si="423"/>
        <v>0</v>
      </c>
      <c r="OJN68" s="756">
        <f t="shared" si="423"/>
        <v>0</v>
      </c>
      <c r="OJO68" s="756">
        <f t="shared" si="423"/>
        <v>0</v>
      </c>
      <c r="OJP68" s="756">
        <f t="shared" si="423"/>
        <v>0</v>
      </c>
      <c r="OJQ68" s="756">
        <f t="shared" si="423"/>
        <v>0</v>
      </c>
      <c r="OJR68" s="756">
        <f t="shared" si="423"/>
        <v>0</v>
      </c>
      <c r="OJS68" s="756">
        <f t="shared" si="423"/>
        <v>0</v>
      </c>
      <c r="OJT68" s="756">
        <f t="shared" si="423"/>
        <v>0</v>
      </c>
      <c r="OJU68" s="756">
        <f t="shared" si="423"/>
        <v>0</v>
      </c>
      <c r="OJV68" s="756">
        <f t="shared" si="423"/>
        <v>0</v>
      </c>
      <c r="OJW68" s="756">
        <f t="shared" si="423"/>
        <v>0</v>
      </c>
      <c r="OJX68" s="756">
        <f t="shared" si="423"/>
        <v>0</v>
      </c>
      <c r="OJY68" s="756">
        <f t="shared" si="423"/>
        <v>0</v>
      </c>
      <c r="OJZ68" s="756">
        <f t="shared" si="423"/>
        <v>0</v>
      </c>
      <c r="OKA68" s="756">
        <f t="shared" si="423"/>
        <v>0</v>
      </c>
      <c r="OKB68" s="756">
        <f t="shared" si="423"/>
        <v>0</v>
      </c>
      <c r="OKC68" s="756">
        <f t="shared" si="423"/>
        <v>0</v>
      </c>
      <c r="OKD68" s="756">
        <f t="shared" si="423"/>
        <v>0</v>
      </c>
      <c r="OKE68" s="756">
        <f t="shared" si="423"/>
        <v>0</v>
      </c>
      <c r="OKF68" s="756">
        <f t="shared" si="423"/>
        <v>0</v>
      </c>
      <c r="OKG68" s="756">
        <f t="shared" si="423"/>
        <v>0</v>
      </c>
      <c r="OKH68" s="756">
        <f t="shared" si="423"/>
        <v>0</v>
      </c>
      <c r="OKI68" s="756">
        <f t="shared" si="423"/>
        <v>0</v>
      </c>
      <c r="OKJ68" s="756">
        <f t="shared" si="423"/>
        <v>0</v>
      </c>
      <c r="OKK68" s="756">
        <f t="shared" si="423"/>
        <v>0</v>
      </c>
      <c r="OKL68" s="756">
        <f t="shared" si="423"/>
        <v>0</v>
      </c>
      <c r="OKM68" s="756">
        <f t="shared" si="423"/>
        <v>0</v>
      </c>
      <c r="OKN68" s="756">
        <f t="shared" si="423"/>
        <v>0</v>
      </c>
      <c r="OKO68" s="756">
        <f t="shared" si="423"/>
        <v>0</v>
      </c>
      <c r="OKP68" s="756">
        <f t="shared" si="423"/>
        <v>0</v>
      </c>
      <c r="OKQ68" s="756">
        <f t="shared" si="423"/>
        <v>0</v>
      </c>
      <c r="OKR68" s="756">
        <f t="shared" si="423"/>
        <v>0</v>
      </c>
      <c r="OKS68" s="756">
        <f t="shared" si="423"/>
        <v>0</v>
      </c>
      <c r="OKT68" s="756">
        <f t="shared" si="423"/>
        <v>0</v>
      </c>
      <c r="OKU68" s="756">
        <f t="shared" si="423"/>
        <v>0</v>
      </c>
      <c r="OKV68" s="756">
        <f t="shared" si="423"/>
        <v>0</v>
      </c>
      <c r="OKW68" s="756">
        <f t="shared" si="423"/>
        <v>0</v>
      </c>
      <c r="OKX68" s="756">
        <f t="shared" si="423"/>
        <v>0</v>
      </c>
      <c r="OKY68" s="756">
        <f t="shared" si="423"/>
        <v>0</v>
      </c>
      <c r="OKZ68" s="756">
        <f t="shared" si="423"/>
        <v>0</v>
      </c>
      <c r="OLA68" s="756">
        <f t="shared" si="423"/>
        <v>0</v>
      </c>
      <c r="OLB68" s="756">
        <f t="shared" si="423"/>
        <v>0</v>
      </c>
      <c r="OLC68" s="756">
        <f t="shared" si="423"/>
        <v>0</v>
      </c>
      <c r="OLD68" s="756">
        <f t="shared" si="423"/>
        <v>0</v>
      </c>
      <c r="OLE68" s="756">
        <f t="shared" si="423"/>
        <v>0</v>
      </c>
      <c r="OLF68" s="756">
        <f t="shared" si="423"/>
        <v>0</v>
      </c>
      <c r="OLG68" s="756">
        <f t="shared" si="423"/>
        <v>0</v>
      </c>
      <c r="OLH68" s="756">
        <f t="shared" si="423"/>
        <v>0</v>
      </c>
      <c r="OLI68" s="756">
        <f t="shared" si="423"/>
        <v>0</v>
      </c>
      <c r="OLJ68" s="756">
        <f t="shared" si="423"/>
        <v>0</v>
      </c>
      <c r="OLK68" s="756">
        <f t="shared" si="423"/>
        <v>0</v>
      </c>
      <c r="OLL68" s="756">
        <f t="shared" si="423"/>
        <v>0</v>
      </c>
      <c r="OLM68" s="756">
        <f t="shared" si="423"/>
        <v>0</v>
      </c>
      <c r="OLN68" s="756">
        <f t="shared" si="423"/>
        <v>0</v>
      </c>
      <c r="OLO68" s="756">
        <f t="shared" ref="OLO68:ONZ68" si="424">(OLO59-OLO61)*$C$67</f>
        <v>0</v>
      </c>
      <c r="OLP68" s="756">
        <f t="shared" si="424"/>
        <v>0</v>
      </c>
      <c r="OLQ68" s="756">
        <f t="shared" si="424"/>
        <v>0</v>
      </c>
      <c r="OLR68" s="756">
        <f t="shared" si="424"/>
        <v>0</v>
      </c>
      <c r="OLS68" s="756">
        <f t="shared" si="424"/>
        <v>0</v>
      </c>
      <c r="OLT68" s="756">
        <f t="shared" si="424"/>
        <v>0</v>
      </c>
      <c r="OLU68" s="756">
        <f t="shared" si="424"/>
        <v>0</v>
      </c>
      <c r="OLV68" s="756">
        <f t="shared" si="424"/>
        <v>0</v>
      </c>
      <c r="OLW68" s="756">
        <f t="shared" si="424"/>
        <v>0</v>
      </c>
      <c r="OLX68" s="756">
        <f t="shared" si="424"/>
        <v>0</v>
      </c>
      <c r="OLY68" s="756">
        <f t="shared" si="424"/>
        <v>0</v>
      </c>
      <c r="OLZ68" s="756">
        <f t="shared" si="424"/>
        <v>0</v>
      </c>
      <c r="OMA68" s="756">
        <f t="shared" si="424"/>
        <v>0</v>
      </c>
      <c r="OMB68" s="756">
        <f t="shared" si="424"/>
        <v>0</v>
      </c>
      <c r="OMC68" s="756">
        <f t="shared" si="424"/>
        <v>0</v>
      </c>
      <c r="OMD68" s="756">
        <f t="shared" si="424"/>
        <v>0</v>
      </c>
      <c r="OME68" s="756">
        <f t="shared" si="424"/>
        <v>0</v>
      </c>
      <c r="OMF68" s="756">
        <f t="shared" si="424"/>
        <v>0</v>
      </c>
      <c r="OMG68" s="756">
        <f t="shared" si="424"/>
        <v>0</v>
      </c>
      <c r="OMH68" s="756">
        <f t="shared" si="424"/>
        <v>0</v>
      </c>
      <c r="OMI68" s="756">
        <f t="shared" si="424"/>
        <v>0</v>
      </c>
      <c r="OMJ68" s="756">
        <f t="shared" si="424"/>
        <v>0</v>
      </c>
      <c r="OMK68" s="756">
        <f t="shared" si="424"/>
        <v>0</v>
      </c>
      <c r="OML68" s="756">
        <f t="shared" si="424"/>
        <v>0</v>
      </c>
      <c r="OMM68" s="756">
        <f t="shared" si="424"/>
        <v>0</v>
      </c>
      <c r="OMN68" s="756">
        <f t="shared" si="424"/>
        <v>0</v>
      </c>
      <c r="OMO68" s="756">
        <f t="shared" si="424"/>
        <v>0</v>
      </c>
      <c r="OMP68" s="756">
        <f t="shared" si="424"/>
        <v>0</v>
      </c>
      <c r="OMQ68" s="756">
        <f t="shared" si="424"/>
        <v>0</v>
      </c>
      <c r="OMR68" s="756">
        <f t="shared" si="424"/>
        <v>0</v>
      </c>
      <c r="OMS68" s="756">
        <f t="shared" si="424"/>
        <v>0</v>
      </c>
      <c r="OMT68" s="756">
        <f t="shared" si="424"/>
        <v>0</v>
      </c>
      <c r="OMU68" s="756">
        <f t="shared" si="424"/>
        <v>0</v>
      </c>
      <c r="OMV68" s="756">
        <f t="shared" si="424"/>
        <v>0</v>
      </c>
      <c r="OMW68" s="756">
        <f t="shared" si="424"/>
        <v>0</v>
      </c>
      <c r="OMX68" s="756">
        <f t="shared" si="424"/>
        <v>0</v>
      </c>
      <c r="OMY68" s="756">
        <f t="shared" si="424"/>
        <v>0</v>
      </c>
      <c r="OMZ68" s="756">
        <f t="shared" si="424"/>
        <v>0</v>
      </c>
      <c r="ONA68" s="756">
        <f t="shared" si="424"/>
        <v>0</v>
      </c>
      <c r="ONB68" s="756">
        <f t="shared" si="424"/>
        <v>0</v>
      </c>
      <c r="ONC68" s="756">
        <f t="shared" si="424"/>
        <v>0</v>
      </c>
      <c r="OND68" s="756">
        <f t="shared" si="424"/>
        <v>0</v>
      </c>
      <c r="ONE68" s="756">
        <f t="shared" si="424"/>
        <v>0</v>
      </c>
      <c r="ONF68" s="756">
        <f t="shared" si="424"/>
        <v>0</v>
      </c>
      <c r="ONG68" s="756">
        <f t="shared" si="424"/>
        <v>0</v>
      </c>
      <c r="ONH68" s="756">
        <f t="shared" si="424"/>
        <v>0</v>
      </c>
      <c r="ONI68" s="756">
        <f t="shared" si="424"/>
        <v>0</v>
      </c>
      <c r="ONJ68" s="756">
        <f t="shared" si="424"/>
        <v>0</v>
      </c>
      <c r="ONK68" s="756">
        <f t="shared" si="424"/>
        <v>0</v>
      </c>
      <c r="ONL68" s="756">
        <f t="shared" si="424"/>
        <v>0</v>
      </c>
      <c r="ONM68" s="756">
        <f t="shared" si="424"/>
        <v>0</v>
      </c>
      <c r="ONN68" s="756">
        <f t="shared" si="424"/>
        <v>0</v>
      </c>
      <c r="ONO68" s="756">
        <f t="shared" si="424"/>
        <v>0</v>
      </c>
      <c r="ONP68" s="756">
        <f t="shared" si="424"/>
        <v>0</v>
      </c>
      <c r="ONQ68" s="756">
        <f t="shared" si="424"/>
        <v>0</v>
      </c>
      <c r="ONR68" s="756">
        <f t="shared" si="424"/>
        <v>0</v>
      </c>
      <c r="ONS68" s="756">
        <f t="shared" si="424"/>
        <v>0</v>
      </c>
      <c r="ONT68" s="756">
        <f t="shared" si="424"/>
        <v>0</v>
      </c>
      <c r="ONU68" s="756">
        <f t="shared" si="424"/>
        <v>0</v>
      </c>
      <c r="ONV68" s="756">
        <f t="shared" si="424"/>
        <v>0</v>
      </c>
      <c r="ONW68" s="756">
        <f t="shared" si="424"/>
        <v>0</v>
      </c>
      <c r="ONX68" s="756">
        <f t="shared" si="424"/>
        <v>0</v>
      </c>
      <c r="ONY68" s="756">
        <f t="shared" si="424"/>
        <v>0</v>
      </c>
      <c r="ONZ68" s="756">
        <f t="shared" si="424"/>
        <v>0</v>
      </c>
      <c r="OOA68" s="756">
        <f t="shared" ref="OOA68:OQL68" si="425">(OOA59-OOA61)*$C$67</f>
        <v>0</v>
      </c>
      <c r="OOB68" s="756">
        <f t="shared" si="425"/>
        <v>0</v>
      </c>
      <c r="OOC68" s="756">
        <f t="shared" si="425"/>
        <v>0</v>
      </c>
      <c r="OOD68" s="756">
        <f t="shared" si="425"/>
        <v>0</v>
      </c>
      <c r="OOE68" s="756">
        <f t="shared" si="425"/>
        <v>0</v>
      </c>
      <c r="OOF68" s="756">
        <f t="shared" si="425"/>
        <v>0</v>
      </c>
      <c r="OOG68" s="756">
        <f t="shared" si="425"/>
        <v>0</v>
      </c>
      <c r="OOH68" s="756">
        <f t="shared" si="425"/>
        <v>0</v>
      </c>
      <c r="OOI68" s="756">
        <f t="shared" si="425"/>
        <v>0</v>
      </c>
      <c r="OOJ68" s="756">
        <f t="shared" si="425"/>
        <v>0</v>
      </c>
      <c r="OOK68" s="756">
        <f t="shared" si="425"/>
        <v>0</v>
      </c>
      <c r="OOL68" s="756">
        <f t="shared" si="425"/>
        <v>0</v>
      </c>
      <c r="OOM68" s="756">
        <f t="shared" si="425"/>
        <v>0</v>
      </c>
      <c r="OON68" s="756">
        <f t="shared" si="425"/>
        <v>0</v>
      </c>
      <c r="OOO68" s="756">
        <f t="shared" si="425"/>
        <v>0</v>
      </c>
      <c r="OOP68" s="756">
        <f t="shared" si="425"/>
        <v>0</v>
      </c>
      <c r="OOQ68" s="756">
        <f t="shared" si="425"/>
        <v>0</v>
      </c>
      <c r="OOR68" s="756">
        <f t="shared" si="425"/>
        <v>0</v>
      </c>
      <c r="OOS68" s="756">
        <f t="shared" si="425"/>
        <v>0</v>
      </c>
      <c r="OOT68" s="756">
        <f t="shared" si="425"/>
        <v>0</v>
      </c>
      <c r="OOU68" s="756">
        <f t="shared" si="425"/>
        <v>0</v>
      </c>
      <c r="OOV68" s="756">
        <f t="shared" si="425"/>
        <v>0</v>
      </c>
      <c r="OOW68" s="756">
        <f t="shared" si="425"/>
        <v>0</v>
      </c>
      <c r="OOX68" s="756">
        <f t="shared" si="425"/>
        <v>0</v>
      </c>
      <c r="OOY68" s="756">
        <f t="shared" si="425"/>
        <v>0</v>
      </c>
      <c r="OOZ68" s="756">
        <f t="shared" si="425"/>
        <v>0</v>
      </c>
      <c r="OPA68" s="756">
        <f t="shared" si="425"/>
        <v>0</v>
      </c>
      <c r="OPB68" s="756">
        <f t="shared" si="425"/>
        <v>0</v>
      </c>
      <c r="OPC68" s="756">
        <f t="shared" si="425"/>
        <v>0</v>
      </c>
      <c r="OPD68" s="756">
        <f t="shared" si="425"/>
        <v>0</v>
      </c>
      <c r="OPE68" s="756">
        <f t="shared" si="425"/>
        <v>0</v>
      </c>
      <c r="OPF68" s="756">
        <f t="shared" si="425"/>
        <v>0</v>
      </c>
      <c r="OPG68" s="756">
        <f t="shared" si="425"/>
        <v>0</v>
      </c>
      <c r="OPH68" s="756">
        <f t="shared" si="425"/>
        <v>0</v>
      </c>
      <c r="OPI68" s="756">
        <f t="shared" si="425"/>
        <v>0</v>
      </c>
      <c r="OPJ68" s="756">
        <f t="shared" si="425"/>
        <v>0</v>
      </c>
      <c r="OPK68" s="756">
        <f t="shared" si="425"/>
        <v>0</v>
      </c>
      <c r="OPL68" s="756">
        <f t="shared" si="425"/>
        <v>0</v>
      </c>
      <c r="OPM68" s="756">
        <f t="shared" si="425"/>
        <v>0</v>
      </c>
      <c r="OPN68" s="756">
        <f t="shared" si="425"/>
        <v>0</v>
      </c>
      <c r="OPO68" s="756">
        <f t="shared" si="425"/>
        <v>0</v>
      </c>
      <c r="OPP68" s="756">
        <f t="shared" si="425"/>
        <v>0</v>
      </c>
      <c r="OPQ68" s="756">
        <f t="shared" si="425"/>
        <v>0</v>
      </c>
      <c r="OPR68" s="756">
        <f t="shared" si="425"/>
        <v>0</v>
      </c>
      <c r="OPS68" s="756">
        <f t="shared" si="425"/>
        <v>0</v>
      </c>
      <c r="OPT68" s="756">
        <f t="shared" si="425"/>
        <v>0</v>
      </c>
      <c r="OPU68" s="756">
        <f t="shared" si="425"/>
        <v>0</v>
      </c>
      <c r="OPV68" s="756">
        <f t="shared" si="425"/>
        <v>0</v>
      </c>
      <c r="OPW68" s="756">
        <f t="shared" si="425"/>
        <v>0</v>
      </c>
      <c r="OPX68" s="756">
        <f t="shared" si="425"/>
        <v>0</v>
      </c>
      <c r="OPY68" s="756">
        <f t="shared" si="425"/>
        <v>0</v>
      </c>
      <c r="OPZ68" s="756">
        <f t="shared" si="425"/>
        <v>0</v>
      </c>
      <c r="OQA68" s="756">
        <f t="shared" si="425"/>
        <v>0</v>
      </c>
      <c r="OQB68" s="756">
        <f t="shared" si="425"/>
        <v>0</v>
      </c>
      <c r="OQC68" s="756">
        <f t="shared" si="425"/>
        <v>0</v>
      </c>
      <c r="OQD68" s="756">
        <f t="shared" si="425"/>
        <v>0</v>
      </c>
      <c r="OQE68" s="756">
        <f t="shared" si="425"/>
        <v>0</v>
      </c>
      <c r="OQF68" s="756">
        <f t="shared" si="425"/>
        <v>0</v>
      </c>
      <c r="OQG68" s="756">
        <f t="shared" si="425"/>
        <v>0</v>
      </c>
      <c r="OQH68" s="756">
        <f t="shared" si="425"/>
        <v>0</v>
      </c>
      <c r="OQI68" s="756">
        <f t="shared" si="425"/>
        <v>0</v>
      </c>
      <c r="OQJ68" s="756">
        <f t="shared" si="425"/>
        <v>0</v>
      </c>
      <c r="OQK68" s="756">
        <f t="shared" si="425"/>
        <v>0</v>
      </c>
      <c r="OQL68" s="756">
        <f t="shared" si="425"/>
        <v>0</v>
      </c>
      <c r="OQM68" s="756">
        <f t="shared" ref="OQM68:OSX68" si="426">(OQM59-OQM61)*$C$67</f>
        <v>0</v>
      </c>
      <c r="OQN68" s="756">
        <f t="shared" si="426"/>
        <v>0</v>
      </c>
      <c r="OQO68" s="756">
        <f t="shared" si="426"/>
        <v>0</v>
      </c>
      <c r="OQP68" s="756">
        <f t="shared" si="426"/>
        <v>0</v>
      </c>
      <c r="OQQ68" s="756">
        <f t="shared" si="426"/>
        <v>0</v>
      </c>
      <c r="OQR68" s="756">
        <f t="shared" si="426"/>
        <v>0</v>
      </c>
      <c r="OQS68" s="756">
        <f t="shared" si="426"/>
        <v>0</v>
      </c>
      <c r="OQT68" s="756">
        <f t="shared" si="426"/>
        <v>0</v>
      </c>
      <c r="OQU68" s="756">
        <f t="shared" si="426"/>
        <v>0</v>
      </c>
      <c r="OQV68" s="756">
        <f t="shared" si="426"/>
        <v>0</v>
      </c>
      <c r="OQW68" s="756">
        <f t="shared" si="426"/>
        <v>0</v>
      </c>
      <c r="OQX68" s="756">
        <f t="shared" si="426"/>
        <v>0</v>
      </c>
      <c r="OQY68" s="756">
        <f t="shared" si="426"/>
        <v>0</v>
      </c>
      <c r="OQZ68" s="756">
        <f t="shared" si="426"/>
        <v>0</v>
      </c>
      <c r="ORA68" s="756">
        <f t="shared" si="426"/>
        <v>0</v>
      </c>
      <c r="ORB68" s="756">
        <f t="shared" si="426"/>
        <v>0</v>
      </c>
      <c r="ORC68" s="756">
        <f t="shared" si="426"/>
        <v>0</v>
      </c>
      <c r="ORD68" s="756">
        <f t="shared" si="426"/>
        <v>0</v>
      </c>
      <c r="ORE68" s="756">
        <f t="shared" si="426"/>
        <v>0</v>
      </c>
      <c r="ORF68" s="756">
        <f t="shared" si="426"/>
        <v>0</v>
      </c>
      <c r="ORG68" s="756">
        <f t="shared" si="426"/>
        <v>0</v>
      </c>
      <c r="ORH68" s="756">
        <f t="shared" si="426"/>
        <v>0</v>
      </c>
      <c r="ORI68" s="756">
        <f t="shared" si="426"/>
        <v>0</v>
      </c>
      <c r="ORJ68" s="756">
        <f t="shared" si="426"/>
        <v>0</v>
      </c>
      <c r="ORK68" s="756">
        <f t="shared" si="426"/>
        <v>0</v>
      </c>
      <c r="ORL68" s="756">
        <f t="shared" si="426"/>
        <v>0</v>
      </c>
      <c r="ORM68" s="756">
        <f t="shared" si="426"/>
        <v>0</v>
      </c>
      <c r="ORN68" s="756">
        <f t="shared" si="426"/>
        <v>0</v>
      </c>
      <c r="ORO68" s="756">
        <f t="shared" si="426"/>
        <v>0</v>
      </c>
      <c r="ORP68" s="756">
        <f t="shared" si="426"/>
        <v>0</v>
      </c>
      <c r="ORQ68" s="756">
        <f t="shared" si="426"/>
        <v>0</v>
      </c>
      <c r="ORR68" s="756">
        <f t="shared" si="426"/>
        <v>0</v>
      </c>
      <c r="ORS68" s="756">
        <f t="shared" si="426"/>
        <v>0</v>
      </c>
      <c r="ORT68" s="756">
        <f t="shared" si="426"/>
        <v>0</v>
      </c>
      <c r="ORU68" s="756">
        <f t="shared" si="426"/>
        <v>0</v>
      </c>
      <c r="ORV68" s="756">
        <f t="shared" si="426"/>
        <v>0</v>
      </c>
      <c r="ORW68" s="756">
        <f t="shared" si="426"/>
        <v>0</v>
      </c>
      <c r="ORX68" s="756">
        <f t="shared" si="426"/>
        <v>0</v>
      </c>
      <c r="ORY68" s="756">
        <f t="shared" si="426"/>
        <v>0</v>
      </c>
      <c r="ORZ68" s="756">
        <f t="shared" si="426"/>
        <v>0</v>
      </c>
      <c r="OSA68" s="756">
        <f t="shared" si="426"/>
        <v>0</v>
      </c>
      <c r="OSB68" s="756">
        <f t="shared" si="426"/>
        <v>0</v>
      </c>
      <c r="OSC68" s="756">
        <f t="shared" si="426"/>
        <v>0</v>
      </c>
      <c r="OSD68" s="756">
        <f t="shared" si="426"/>
        <v>0</v>
      </c>
      <c r="OSE68" s="756">
        <f t="shared" si="426"/>
        <v>0</v>
      </c>
      <c r="OSF68" s="756">
        <f t="shared" si="426"/>
        <v>0</v>
      </c>
      <c r="OSG68" s="756">
        <f t="shared" si="426"/>
        <v>0</v>
      </c>
      <c r="OSH68" s="756">
        <f t="shared" si="426"/>
        <v>0</v>
      </c>
      <c r="OSI68" s="756">
        <f t="shared" si="426"/>
        <v>0</v>
      </c>
      <c r="OSJ68" s="756">
        <f t="shared" si="426"/>
        <v>0</v>
      </c>
      <c r="OSK68" s="756">
        <f t="shared" si="426"/>
        <v>0</v>
      </c>
      <c r="OSL68" s="756">
        <f t="shared" si="426"/>
        <v>0</v>
      </c>
      <c r="OSM68" s="756">
        <f t="shared" si="426"/>
        <v>0</v>
      </c>
      <c r="OSN68" s="756">
        <f t="shared" si="426"/>
        <v>0</v>
      </c>
      <c r="OSO68" s="756">
        <f t="shared" si="426"/>
        <v>0</v>
      </c>
      <c r="OSP68" s="756">
        <f t="shared" si="426"/>
        <v>0</v>
      </c>
      <c r="OSQ68" s="756">
        <f t="shared" si="426"/>
        <v>0</v>
      </c>
      <c r="OSR68" s="756">
        <f t="shared" si="426"/>
        <v>0</v>
      </c>
      <c r="OSS68" s="756">
        <f t="shared" si="426"/>
        <v>0</v>
      </c>
      <c r="OST68" s="756">
        <f t="shared" si="426"/>
        <v>0</v>
      </c>
      <c r="OSU68" s="756">
        <f t="shared" si="426"/>
        <v>0</v>
      </c>
      <c r="OSV68" s="756">
        <f t="shared" si="426"/>
        <v>0</v>
      </c>
      <c r="OSW68" s="756">
        <f t="shared" si="426"/>
        <v>0</v>
      </c>
      <c r="OSX68" s="756">
        <f t="shared" si="426"/>
        <v>0</v>
      </c>
      <c r="OSY68" s="756">
        <f t="shared" ref="OSY68:OVJ68" si="427">(OSY59-OSY61)*$C$67</f>
        <v>0</v>
      </c>
      <c r="OSZ68" s="756">
        <f t="shared" si="427"/>
        <v>0</v>
      </c>
      <c r="OTA68" s="756">
        <f t="shared" si="427"/>
        <v>0</v>
      </c>
      <c r="OTB68" s="756">
        <f t="shared" si="427"/>
        <v>0</v>
      </c>
      <c r="OTC68" s="756">
        <f t="shared" si="427"/>
        <v>0</v>
      </c>
      <c r="OTD68" s="756">
        <f t="shared" si="427"/>
        <v>0</v>
      </c>
      <c r="OTE68" s="756">
        <f t="shared" si="427"/>
        <v>0</v>
      </c>
      <c r="OTF68" s="756">
        <f t="shared" si="427"/>
        <v>0</v>
      </c>
      <c r="OTG68" s="756">
        <f t="shared" si="427"/>
        <v>0</v>
      </c>
      <c r="OTH68" s="756">
        <f t="shared" si="427"/>
        <v>0</v>
      </c>
      <c r="OTI68" s="756">
        <f t="shared" si="427"/>
        <v>0</v>
      </c>
      <c r="OTJ68" s="756">
        <f t="shared" si="427"/>
        <v>0</v>
      </c>
      <c r="OTK68" s="756">
        <f t="shared" si="427"/>
        <v>0</v>
      </c>
      <c r="OTL68" s="756">
        <f t="shared" si="427"/>
        <v>0</v>
      </c>
      <c r="OTM68" s="756">
        <f t="shared" si="427"/>
        <v>0</v>
      </c>
      <c r="OTN68" s="756">
        <f t="shared" si="427"/>
        <v>0</v>
      </c>
      <c r="OTO68" s="756">
        <f t="shared" si="427"/>
        <v>0</v>
      </c>
      <c r="OTP68" s="756">
        <f t="shared" si="427"/>
        <v>0</v>
      </c>
      <c r="OTQ68" s="756">
        <f t="shared" si="427"/>
        <v>0</v>
      </c>
      <c r="OTR68" s="756">
        <f t="shared" si="427"/>
        <v>0</v>
      </c>
      <c r="OTS68" s="756">
        <f t="shared" si="427"/>
        <v>0</v>
      </c>
      <c r="OTT68" s="756">
        <f t="shared" si="427"/>
        <v>0</v>
      </c>
      <c r="OTU68" s="756">
        <f t="shared" si="427"/>
        <v>0</v>
      </c>
      <c r="OTV68" s="756">
        <f t="shared" si="427"/>
        <v>0</v>
      </c>
      <c r="OTW68" s="756">
        <f t="shared" si="427"/>
        <v>0</v>
      </c>
      <c r="OTX68" s="756">
        <f t="shared" si="427"/>
        <v>0</v>
      </c>
      <c r="OTY68" s="756">
        <f t="shared" si="427"/>
        <v>0</v>
      </c>
      <c r="OTZ68" s="756">
        <f t="shared" si="427"/>
        <v>0</v>
      </c>
      <c r="OUA68" s="756">
        <f t="shared" si="427"/>
        <v>0</v>
      </c>
      <c r="OUB68" s="756">
        <f t="shared" si="427"/>
        <v>0</v>
      </c>
      <c r="OUC68" s="756">
        <f t="shared" si="427"/>
        <v>0</v>
      </c>
      <c r="OUD68" s="756">
        <f t="shared" si="427"/>
        <v>0</v>
      </c>
      <c r="OUE68" s="756">
        <f t="shared" si="427"/>
        <v>0</v>
      </c>
      <c r="OUF68" s="756">
        <f t="shared" si="427"/>
        <v>0</v>
      </c>
      <c r="OUG68" s="756">
        <f t="shared" si="427"/>
        <v>0</v>
      </c>
      <c r="OUH68" s="756">
        <f t="shared" si="427"/>
        <v>0</v>
      </c>
      <c r="OUI68" s="756">
        <f t="shared" si="427"/>
        <v>0</v>
      </c>
      <c r="OUJ68" s="756">
        <f t="shared" si="427"/>
        <v>0</v>
      </c>
      <c r="OUK68" s="756">
        <f t="shared" si="427"/>
        <v>0</v>
      </c>
      <c r="OUL68" s="756">
        <f t="shared" si="427"/>
        <v>0</v>
      </c>
      <c r="OUM68" s="756">
        <f t="shared" si="427"/>
        <v>0</v>
      </c>
      <c r="OUN68" s="756">
        <f t="shared" si="427"/>
        <v>0</v>
      </c>
      <c r="OUO68" s="756">
        <f t="shared" si="427"/>
        <v>0</v>
      </c>
      <c r="OUP68" s="756">
        <f t="shared" si="427"/>
        <v>0</v>
      </c>
      <c r="OUQ68" s="756">
        <f t="shared" si="427"/>
        <v>0</v>
      </c>
      <c r="OUR68" s="756">
        <f t="shared" si="427"/>
        <v>0</v>
      </c>
      <c r="OUS68" s="756">
        <f t="shared" si="427"/>
        <v>0</v>
      </c>
      <c r="OUT68" s="756">
        <f t="shared" si="427"/>
        <v>0</v>
      </c>
      <c r="OUU68" s="756">
        <f t="shared" si="427"/>
        <v>0</v>
      </c>
      <c r="OUV68" s="756">
        <f t="shared" si="427"/>
        <v>0</v>
      </c>
      <c r="OUW68" s="756">
        <f t="shared" si="427"/>
        <v>0</v>
      </c>
      <c r="OUX68" s="756">
        <f t="shared" si="427"/>
        <v>0</v>
      </c>
      <c r="OUY68" s="756">
        <f t="shared" si="427"/>
        <v>0</v>
      </c>
      <c r="OUZ68" s="756">
        <f t="shared" si="427"/>
        <v>0</v>
      </c>
      <c r="OVA68" s="756">
        <f t="shared" si="427"/>
        <v>0</v>
      </c>
      <c r="OVB68" s="756">
        <f t="shared" si="427"/>
        <v>0</v>
      </c>
      <c r="OVC68" s="756">
        <f t="shared" si="427"/>
        <v>0</v>
      </c>
      <c r="OVD68" s="756">
        <f t="shared" si="427"/>
        <v>0</v>
      </c>
      <c r="OVE68" s="756">
        <f t="shared" si="427"/>
        <v>0</v>
      </c>
      <c r="OVF68" s="756">
        <f t="shared" si="427"/>
        <v>0</v>
      </c>
      <c r="OVG68" s="756">
        <f t="shared" si="427"/>
        <v>0</v>
      </c>
      <c r="OVH68" s="756">
        <f t="shared" si="427"/>
        <v>0</v>
      </c>
      <c r="OVI68" s="756">
        <f t="shared" si="427"/>
        <v>0</v>
      </c>
      <c r="OVJ68" s="756">
        <f t="shared" si="427"/>
        <v>0</v>
      </c>
      <c r="OVK68" s="756">
        <f t="shared" ref="OVK68:OXV68" si="428">(OVK59-OVK61)*$C$67</f>
        <v>0</v>
      </c>
      <c r="OVL68" s="756">
        <f t="shared" si="428"/>
        <v>0</v>
      </c>
      <c r="OVM68" s="756">
        <f t="shared" si="428"/>
        <v>0</v>
      </c>
      <c r="OVN68" s="756">
        <f t="shared" si="428"/>
        <v>0</v>
      </c>
      <c r="OVO68" s="756">
        <f t="shared" si="428"/>
        <v>0</v>
      </c>
      <c r="OVP68" s="756">
        <f t="shared" si="428"/>
        <v>0</v>
      </c>
      <c r="OVQ68" s="756">
        <f t="shared" si="428"/>
        <v>0</v>
      </c>
      <c r="OVR68" s="756">
        <f t="shared" si="428"/>
        <v>0</v>
      </c>
      <c r="OVS68" s="756">
        <f t="shared" si="428"/>
        <v>0</v>
      </c>
      <c r="OVT68" s="756">
        <f t="shared" si="428"/>
        <v>0</v>
      </c>
      <c r="OVU68" s="756">
        <f t="shared" si="428"/>
        <v>0</v>
      </c>
      <c r="OVV68" s="756">
        <f t="shared" si="428"/>
        <v>0</v>
      </c>
      <c r="OVW68" s="756">
        <f t="shared" si="428"/>
        <v>0</v>
      </c>
      <c r="OVX68" s="756">
        <f t="shared" si="428"/>
        <v>0</v>
      </c>
      <c r="OVY68" s="756">
        <f t="shared" si="428"/>
        <v>0</v>
      </c>
      <c r="OVZ68" s="756">
        <f t="shared" si="428"/>
        <v>0</v>
      </c>
      <c r="OWA68" s="756">
        <f t="shared" si="428"/>
        <v>0</v>
      </c>
      <c r="OWB68" s="756">
        <f t="shared" si="428"/>
        <v>0</v>
      </c>
      <c r="OWC68" s="756">
        <f t="shared" si="428"/>
        <v>0</v>
      </c>
      <c r="OWD68" s="756">
        <f t="shared" si="428"/>
        <v>0</v>
      </c>
      <c r="OWE68" s="756">
        <f t="shared" si="428"/>
        <v>0</v>
      </c>
      <c r="OWF68" s="756">
        <f t="shared" si="428"/>
        <v>0</v>
      </c>
      <c r="OWG68" s="756">
        <f t="shared" si="428"/>
        <v>0</v>
      </c>
      <c r="OWH68" s="756">
        <f t="shared" si="428"/>
        <v>0</v>
      </c>
      <c r="OWI68" s="756">
        <f t="shared" si="428"/>
        <v>0</v>
      </c>
      <c r="OWJ68" s="756">
        <f t="shared" si="428"/>
        <v>0</v>
      </c>
      <c r="OWK68" s="756">
        <f t="shared" si="428"/>
        <v>0</v>
      </c>
      <c r="OWL68" s="756">
        <f t="shared" si="428"/>
        <v>0</v>
      </c>
      <c r="OWM68" s="756">
        <f t="shared" si="428"/>
        <v>0</v>
      </c>
      <c r="OWN68" s="756">
        <f t="shared" si="428"/>
        <v>0</v>
      </c>
      <c r="OWO68" s="756">
        <f t="shared" si="428"/>
        <v>0</v>
      </c>
      <c r="OWP68" s="756">
        <f t="shared" si="428"/>
        <v>0</v>
      </c>
      <c r="OWQ68" s="756">
        <f t="shared" si="428"/>
        <v>0</v>
      </c>
      <c r="OWR68" s="756">
        <f t="shared" si="428"/>
        <v>0</v>
      </c>
      <c r="OWS68" s="756">
        <f t="shared" si="428"/>
        <v>0</v>
      </c>
      <c r="OWT68" s="756">
        <f t="shared" si="428"/>
        <v>0</v>
      </c>
      <c r="OWU68" s="756">
        <f t="shared" si="428"/>
        <v>0</v>
      </c>
      <c r="OWV68" s="756">
        <f t="shared" si="428"/>
        <v>0</v>
      </c>
      <c r="OWW68" s="756">
        <f t="shared" si="428"/>
        <v>0</v>
      </c>
      <c r="OWX68" s="756">
        <f t="shared" si="428"/>
        <v>0</v>
      </c>
      <c r="OWY68" s="756">
        <f t="shared" si="428"/>
        <v>0</v>
      </c>
      <c r="OWZ68" s="756">
        <f t="shared" si="428"/>
        <v>0</v>
      </c>
      <c r="OXA68" s="756">
        <f t="shared" si="428"/>
        <v>0</v>
      </c>
      <c r="OXB68" s="756">
        <f t="shared" si="428"/>
        <v>0</v>
      </c>
      <c r="OXC68" s="756">
        <f t="shared" si="428"/>
        <v>0</v>
      </c>
      <c r="OXD68" s="756">
        <f t="shared" si="428"/>
        <v>0</v>
      </c>
      <c r="OXE68" s="756">
        <f t="shared" si="428"/>
        <v>0</v>
      </c>
      <c r="OXF68" s="756">
        <f t="shared" si="428"/>
        <v>0</v>
      </c>
      <c r="OXG68" s="756">
        <f t="shared" si="428"/>
        <v>0</v>
      </c>
      <c r="OXH68" s="756">
        <f t="shared" si="428"/>
        <v>0</v>
      </c>
      <c r="OXI68" s="756">
        <f t="shared" si="428"/>
        <v>0</v>
      </c>
      <c r="OXJ68" s="756">
        <f t="shared" si="428"/>
        <v>0</v>
      </c>
      <c r="OXK68" s="756">
        <f t="shared" si="428"/>
        <v>0</v>
      </c>
      <c r="OXL68" s="756">
        <f t="shared" si="428"/>
        <v>0</v>
      </c>
      <c r="OXM68" s="756">
        <f t="shared" si="428"/>
        <v>0</v>
      </c>
      <c r="OXN68" s="756">
        <f t="shared" si="428"/>
        <v>0</v>
      </c>
      <c r="OXO68" s="756">
        <f t="shared" si="428"/>
        <v>0</v>
      </c>
      <c r="OXP68" s="756">
        <f t="shared" si="428"/>
        <v>0</v>
      </c>
      <c r="OXQ68" s="756">
        <f t="shared" si="428"/>
        <v>0</v>
      </c>
      <c r="OXR68" s="756">
        <f t="shared" si="428"/>
        <v>0</v>
      </c>
      <c r="OXS68" s="756">
        <f t="shared" si="428"/>
        <v>0</v>
      </c>
      <c r="OXT68" s="756">
        <f t="shared" si="428"/>
        <v>0</v>
      </c>
      <c r="OXU68" s="756">
        <f t="shared" si="428"/>
        <v>0</v>
      </c>
      <c r="OXV68" s="756">
        <f t="shared" si="428"/>
        <v>0</v>
      </c>
      <c r="OXW68" s="756">
        <f t="shared" ref="OXW68:PAH68" si="429">(OXW59-OXW61)*$C$67</f>
        <v>0</v>
      </c>
      <c r="OXX68" s="756">
        <f t="shared" si="429"/>
        <v>0</v>
      </c>
      <c r="OXY68" s="756">
        <f t="shared" si="429"/>
        <v>0</v>
      </c>
      <c r="OXZ68" s="756">
        <f t="shared" si="429"/>
        <v>0</v>
      </c>
      <c r="OYA68" s="756">
        <f t="shared" si="429"/>
        <v>0</v>
      </c>
      <c r="OYB68" s="756">
        <f t="shared" si="429"/>
        <v>0</v>
      </c>
      <c r="OYC68" s="756">
        <f t="shared" si="429"/>
        <v>0</v>
      </c>
      <c r="OYD68" s="756">
        <f t="shared" si="429"/>
        <v>0</v>
      </c>
      <c r="OYE68" s="756">
        <f t="shared" si="429"/>
        <v>0</v>
      </c>
      <c r="OYF68" s="756">
        <f t="shared" si="429"/>
        <v>0</v>
      </c>
      <c r="OYG68" s="756">
        <f t="shared" si="429"/>
        <v>0</v>
      </c>
      <c r="OYH68" s="756">
        <f t="shared" si="429"/>
        <v>0</v>
      </c>
      <c r="OYI68" s="756">
        <f t="shared" si="429"/>
        <v>0</v>
      </c>
      <c r="OYJ68" s="756">
        <f t="shared" si="429"/>
        <v>0</v>
      </c>
      <c r="OYK68" s="756">
        <f t="shared" si="429"/>
        <v>0</v>
      </c>
      <c r="OYL68" s="756">
        <f t="shared" si="429"/>
        <v>0</v>
      </c>
      <c r="OYM68" s="756">
        <f t="shared" si="429"/>
        <v>0</v>
      </c>
      <c r="OYN68" s="756">
        <f t="shared" si="429"/>
        <v>0</v>
      </c>
      <c r="OYO68" s="756">
        <f t="shared" si="429"/>
        <v>0</v>
      </c>
      <c r="OYP68" s="756">
        <f t="shared" si="429"/>
        <v>0</v>
      </c>
      <c r="OYQ68" s="756">
        <f t="shared" si="429"/>
        <v>0</v>
      </c>
      <c r="OYR68" s="756">
        <f t="shared" si="429"/>
        <v>0</v>
      </c>
      <c r="OYS68" s="756">
        <f t="shared" si="429"/>
        <v>0</v>
      </c>
      <c r="OYT68" s="756">
        <f t="shared" si="429"/>
        <v>0</v>
      </c>
      <c r="OYU68" s="756">
        <f t="shared" si="429"/>
        <v>0</v>
      </c>
      <c r="OYV68" s="756">
        <f t="shared" si="429"/>
        <v>0</v>
      </c>
      <c r="OYW68" s="756">
        <f t="shared" si="429"/>
        <v>0</v>
      </c>
      <c r="OYX68" s="756">
        <f t="shared" si="429"/>
        <v>0</v>
      </c>
      <c r="OYY68" s="756">
        <f t="shared" si="429"/>
        <v>0</v>
      </c>
      <c r="OYZ68" s="756">
        <f t="shared" si="429"/>
        <v>0</v>
      </c>
      <c r="OZA68" s="756">
        <f t="shared" si="429"/>
        <v>0</v>
      </c>
      <c r="OZB68" s="756">
        <f t="shared" si="429"/>
        <v>0</v>
      </c>
      <c r="OZC68" s="756">
        <f t="shared" si="429"/>
        <v>0</v>
      </c>
      <c r="OZD68" s="756">
        <f t="shared" si="429"/>
        <v>0</v>
      </c>
      <c r="OZE68" s="756">
        <f t="shared" si="429"/>
        <v>0</v>
      </c>
      <c r="OZF68" s="756">
        <f t="shared" si="429"/>
        <v>0</v>
      </c>
      <c r="OZG68" s="756">
        <f t="shared" si="429"/>
        <v>0</v>
      </c>
      <c r="OZH68" s="756">
        <f t="shared" si="429"/>
        <v>0</v>
      </c>
      <c r="OZI68" s="756">
        <f t="shared" si="429"/>
        <v>0</v>
      </c>
      <c r="OZJ68" s="756">
        <f t="shared" si="429"/>
        <v>0</v>
      </c>
      <c r="OZK68" s="756">
        <f t="shared" si="429"/>
        <v>0</v>
      </c>
      <c r="OZL68" s="756">
        <f t="shared" si="429"/>
        <v>0</v>
      </c>
      <c r="OZM68" s="756">
        <f t="shared" si="429"/>
        <v>0</v>
      </c>
      <c r="OZN68" s="756">
        <f t="shared" si="429"/>
        <v>0</v>
      </c>
      <c r="OZO68" s="756">
        <f t="shared" si="429"/>
        <v>0</v>
      </c>
      <c r="OZP68" s="756">
        <f t="shared" si="429"/>
        <v>0</v>
      </c>
      <c r="OZQ68" s="756">
        <f t="shared" si="429"/>
        <v>0</v>
      </c>
      <c r="OZR68" s="756">
        <f t="shared" si="429"/>
        <v>0</v>
      </c>
      <c r="OZS68" s="756">
        <f t="shared" si="429"/>
        <v>0</v>
      </c>
      <c r="OZT68" s="756">
        <f t="shared" si="429"/>
        <v>0</v>
      </c>
      <c r="OZU68" s="756">
        <f t="shared" si="429"/>
        <v>0</v>
      </c>
      <c r="OZV68" s="756">
        <f t="shared" si="429"/>
        <v>0</v>
      </c>
      <c r="OZW68" s="756">
        <f t="shared" si="429"/>
        <v>0</v>
      </c>
      <c r="OZX68" s="756">
        <f t="shared" si="429"/>
        <v>0</v>
      </c>
      <c r="OZY68" s="756">
        <f t="shared" si="429"/>
        <v>0</v>
      </c>
      <c r="OZZ68" s="756">
        <f t="shared" si="429"/>
        <v>0</v>
      </c>
      <c r="PAA68" s="756">
        <f t="shared" si="429"/>
        <v>0</v>
      </c>
      <c r="PAB68" s="756">
        <f t="shared" si="429"/>
        <v>0</v>
      </c>
      <c r="PAC68" s="756">
        <f t="shared" si="429"/>
        <v>0</v>
      </c>
      <c r="PAD68" s="756">
        <f t="shared" si="429"/>
        <v>0</v>
      </c>
      <c r="PAE68" s="756">
        <f t="shared" si="429"/>
        <v>0</v>
      </c>
      <c r="PAF68" s="756">
        <f t="shared" si="429"/>
        <v>0</v>
      </c>
      <c r="PAG68" s="756">
        <f t="shared" si="429"/>
        <v>0</v>
      </c>
      <c r="PAH68" s="756">
        <f t="shared" si="429"/>
        <v>0</v>
      </c>
      <c r="PAI68" s="756">
        <f t="shared" ref="PAI68:PCT68" si="430">(PAI59-PAI61)*$C$67</f>
        <v>0</v>
      </c>
      <c r="PAJ68" s="756">
        <f t="shared" si="430"/>
        <v>0</v>
      </c>
      <c r="PAK68" s="756">
        <f t="shared" si="430"/>
        <v>0</v>
      </c>
      <c r="PAL68" s="756">
        <f t="shared" si="430"/>
        <v>0</v>
      </c>
      <c r="PAM68" s="756">
        <f t="shared" si="430"/>
        <v>0</v>
      </c>
      <c r="PAN68" s="756">
        <f t="shared" si="430"/>
        <v>0</v>
      </c>
      <c r="PAO68" s="756">
        <f t="shared" si="430"/>
        <v>0</v>
      </c>
      <c r="PAP68" s="756">
        <f t="shared" si="430"/>
        <v>0</v>
      </c>
      <c r="PAQ68" s="756">
        <f t="shared" si="430"/>
        <v>0</v>
      </c>
      <c r="PAR68" s="756">
        <f t="shared" si="430"/>
        <v>0</v>
      </c>
      <c r="PAS68" s="756">
        <f t="shared" si="430"/>
        <v>0</v>
      </c>
      <c r="PAT68" s="756">
        <f t="shared" si="430"/>
        <v>0</v>
      </c>
      <c r="PAU68" s="756">
        <f t="shared" si="430"/>
        <v>0</v>
      </c>
      <c r="PAV68" s="756">
        <f t="shared" si="430"/>
        <v>0</v>
      </c>
      <c r="PAW68" s="756">
        <f t="shared" si="430"/>
        <v>0</v>
      </c>
      <c r="PAX68" s="756">
        <f t="shared" si="430"/>
        <v>0</v>
      </c>
      <c r="PAY68" s="756">
        <f t="shared" si="430"/>
        <v>0</v>
      </c>
      <c r="PAZ68" s="756">
        <f t="shared" si="430"/>
        <v>0</v>
      </c>
      <c r="PBA68" s="756">
        <f t="shared" si="430"/>
        <v>0</v>
      </c>
      <c r="PBB68" s="756">
        <f t="shared" si="430"/>
        <v>0</v>
      </c>
      <c r="PBC68" s="756">
        <f t="shared" si="430"/>
        <v>0</v>
      </c>
      <c r="PBD68" s="756">
        <f t="shared" si="430"/>
        <v>0</v>
      </c>
      <c r="PBE68" s="756">
        <f t="shared" si="430"/>
        <v>0</v>
      </c>
      <c r="PBF68" s="756">
        <f t="shared" si="430"/>
        <v>0</v>
      </c>
      <c r="PBG68" s="756">
        <f t="shared" si="430"/>
        <v>0</v>
      </c>
      <c r="PBH68" s="756">
        <f t="shared" si="430"/>
        <v>0</v>
      </c>
      <c r="PBI68" s="756">
        <f t="shared" si="430"/>
        <v>0</v>
      </c>
      <c r="PBJ68" s="756">
        <f t="shared" si="430"/>
        <v>0</v>
      </c>
      <c r="PBK68" s="756">
        <f t="shared" si="430"/>
        <v>0</v>
      </c>
      <c r="PBL68" s="756">
        <f t="shared" si="430"/>
        <v>0</v>
      </c>
      <c r="PBM68" s="756">
        <f t="shared" si="430"/>
        <v>0</v>
      </c>
      <c r="PBN68" s="756">
        <f t="shared" si="430"/>
        <v>0</v>
      </c>
      <c r="PBO68" s="756">
        <f t="shared" si="430"/>
        <v>0</v>
      </c>
      <c r="PBP68" s="756">
        <f t="shared" si="430"/>
        <v>0</v>
      </c>
      <c r="PBQ68" s="756">
        <f t="shared" si="430"/>
        <v>0</v>
      </c>
      <c r="PBR68" s="756">
        <f t="shared" si="430"/>
        <v>0</v>
      </c>
      <c r="PBS68" s="756">
        <f t="shared" si="430"/>
        <v>0</v>
      </c>
      <c r="PBT68" s="756">
        <f t="shared" si="430"/>
        <v>0</v>
      </c>
      <c r="PBU68" s="756">
        <f t="shared" si="430"/>
        <v>0</v>
      </c>
      <c r="PBV68" s="756">
        <f t="shared" si="430"/>
        <v>0</v>
      </c>
      <c r="PBW68" s="756">
        <f t="shared" si="430"/>
        <v>0</v>
      </c>
      <c r="PBX68" s="756">
        <f t="shared" si="430"/>
        <v>0</v>
      </c>
      <c r="PBY68" s="756">
        <f t="shared" si="430"/>
        <v>0</v>
      </c>
      <c r="PBZ68" s="756">
        <f t="shared" si="430"/>
        <v>0</v>
      </c>
      <c r="PCA68" s="756">
        <f t="shared" si="430"/>
        <v>0</v>
      </c>
      <c r="PCB68" s="756">
        <f t="shared" si="430"/>
        <v>0</v>
      </c>
      <c r="PCC68" s="756">
        <f t="shared" si="430"/>
        <v>0</v>
      </c>
      <c r="PCD68" s="756">
        <f t="shared" si="430"/>
        <v>0</v>
      </c>
      <c r="PCE68" s="756">
        <f t="shared" si="430"/>
        <v>0</v>
      </c>
      <c r="PCF68" s="756">
        <f t="shared" si="430"/>
        <v>0</v>
      </c>
      <c r="PCG68" s="756">
        <f t="shared" si="430"/>
        <v>0</v>
      </c>
      <c r="PCH68" s="756">
        <f t="shared" si="430"/>
        <v>0</v>
      </c>
      <c r="PCI68" s="756">
        <f t="shared" si="430"/>
        <v>0</v>
      </c>
      <c r="PCJ68" s="756">
        <f t="shared" si="430"/>
        <v>0</v>
      </c>
      <c r="PCK68" s="756">
        <f t="shared" si="430"/>
        <v>0</v>
      </c>
      <c r="PCL68" s="756">
        <f t="shared" si="430"/>
        <v>0</v>
      </c>
      <c r="PCM68" s="756">
        <f t="shared" si="430"/>
        <v>0</v>
      </c>
      <c r="PCN68" s="756">
        <f t="shared" si="430"/>
        <v>0</v>
      </c>
      <c r="PCO68" s="756">
        <f t="shared" si="430"/>
        <v>0</v>
      </c>
      <c r="PCP68" s="756">
        <f t="shared" si="430"/>
        <v>0</v>
      </c>
      <c r="PCQ68" s="756">
        <f t="shared" si="430"/>
        <v>0</v>
      </c>
      <c r="PCR68" s="756">
        <f t="shared" si="430"/>
        <v>0</v>
      </c>
      <c r="PCS68" s="756">
        <f t="shared" si="430"/>
        <v>0</v>
      </c>
      <c r="PCT68" s="756">
        <f t="shared" si="430"/>
        <v>0</v>
      </c>
      <c r="PCU68" s="756">
        <f t="shared" ref="PCU68:PFF68" si="431">(PCU59-PCU61)*$C$67</f>
        <v>0</v>
      </c>
      <c r="PCV68" s="756">
        <f t="shared" si="431"/>
        <v>0</v>
      </c>
      <c r="PCW68" s="756">
        <f t="shared" si="431"/>
        <v>0</v>
      </c>
      <c r="PCX68" s="756">
        <f t="shared" si="431"/>
        <v>0</v>
      </c>
      <c r="PCY68" s="756">
        <f t="shared" si="431"/>
        <v>0</v>
      </c>
      <c r="PCZ68" s="756">
        <f t="shared" si="431"/>
        <v>0</v>
      </c>
      <c r="PDA68" s="756">
        <f t="shared" si="431"/>
        <v>0</v>
      </c>
      <c r="PDB68" s="756">
        <f t="shared" si="431"/>
        <v>0</v>
      </c>
      <c r="PDC68" s="756">
        <f t="shared" si="431"/>
        <v>0</v>
      </c>
      <c r="PDD68" s="756">
        <f t="shared" si="431"/>
        <v>0</v>
      </c>
      <c r="PDE68" s="756">
        <f t="shared" si="431"/>
        <v>0</v>
      </c>
      <c r="PDF68" s="756">
        <f t="shared" si="431"/>
        <v>0</v>
      </c>
      <c r="PDG68" s="756">
        <f t="shared" si="431"/>
        <v>0</v>
      </c>
      <c r="PDH68" s="756">
        <f t="shared" si="431"/>
        <v>0</v>
      </c>
      <c r="PDI68" s="756">
        <f t="shared" si="431"/>
        <v>0</v>
      </c>
      <c r="PDJ68" s="756">
        <f t="shared" si="431"/>
        <v>0</v>
      </c>
      <c r="PDK68" s="756">
        <f t="shared" si="431"/>
        <v>0</v>
      </c>
      <c r="PDL68" s="756">
        <f t="shared" si="431"/>
        <v>0</v>
      </c>
      <c r="PDM68" s="756">
        <f t="shared" si="431"/>
        <v>0</v>
      </c>
      <c r="PDN68" s="756">
        <f t="shared" si="431"/>
        <v>0</v>
      </c>
      <c r="PDO68" s="756">
        <f t="shared" si="431"/>
        <v>0</v>
      </c>
      <c r="PDP68" s="756">
        <f t="shared" si="431"/>
        <v>0</v>
      </c>
      <c r="PDQ68" s="756">
        <f t="shared" si="431"/>
        <v>0</v>
      </c>
      <c r="PDR68" s="756">
        <f t="shared" si="431"/>
        <v>0</v>
      </c>
      <c r="PDS68" s="756">
        <f t="shared" si="431"/>
        <v>0</v>
      </c>
      <c r="PDT68" s="756">
        <f t="shared" si="431"/>
        <v>0</v>
      </c>
      <c r="PDU68" s="756">
        <f t="shared" si="431"/>
        <v>0</v>
      </c>
      <c r="PDV68" s="756">
        <f t="shared" si="431"/>
        <v>0</v>
      </c>
      <c r="PDW68" s="756">
        <f t="shared" si="431"/>
        <v>0</v>
      </c>
      <c r="PDX68" s="756">
        <f t="shared" si="431"/>
        <v>0</v>
      </c>
      <c r="PDY68" s="756">
        <f t="shared" si="431"/>
        <v>0</v>
      </c>
      <c r="PDZ68" s="756">
        <f t="shared" si="431"/>
        <v>0</v>
      </c>
      <c r="PEA68" s="756">
        <f t="shared" si="431"/>
        <v>0</v>
      </c>
      <c r="PEB68" s="756">
        <f t="shared" si="431"/>
        <v>0</v>
      </c>
      <c r="PEC68" s="756">
        <f t="shared" si="431"/>
        <v>0</v>
      </c>
      <c r="PED68" s="756">
        <f t="shared" si="431"/>
        <v>0</v>
      </c>
      <c r="PEE68" s="756">
        <f t="shared" si="431"/>
        <v>0</v>
      </c>
      <c r="PEF68" s="756">
        <f t="shared" si="431"/>
        <v>0</v>
      </c>
      <c r="PEG68" s="756">
        <f t="shared" si="431"/>
        <v>0</v>
      </c>
      <c r="PEH68" s="756">
        <f t="shared" si="431"/>
        <v>0</v>
      </c>
      <c r="PEI68" s="756">
        <f t="shared" si="431"/>
        <v>0</v>
      </c>
      <c r="PEJ68" s="756">
        <f t="shared" si="431"/>
        <v>0</v>
      </c>
      <c r="PEK68" s="756">
        <f t="shared" si="431"/>
        <v>0</v>
      </c>
      <c r="PEL68" s="756">
        <f t="shared" si="431"/>
        <v>0</v>
      </c>
      <c r="PEM68" s="756">
        <f t="shared" si="431"/>
        <v>0</v>
      </c>
      <c r="PEN68" s="756">
        <f t="shared" si="431"/>
        <v>0</v>
      </c>
      <c r="PEO68" s="756">
        <f t="shared" si="431"/>
        <v>0</v>
      </c>
      <c r="PEP68" s="756">
        <f t="shared" si="431"/>
        <v>0</v>
      </c>
      <c r="PEQ68" s="756">
        <f t="shared" si="431"/>
        <v>0</v>
      </c>
      <c r="PER68" s="756">
        <f t="shared" si="431"/>
        <v>0</v>
      </c>
      <c r="PES68" s="756">
        <f t="shared" si="431"/>
        <v>0</v>
      </c>
      <c r="PET68" s="756">
        <f t="shared" si="431"/>
        <v>0</v>
      </c>
      <c r="PEU68" s="756">
        <f t="shared" si="431"/>
        <v>0</v>
      </c>
      <c r="PEV68" s="756">
        <f t="shared" si="431"/>
        <v>0</v>
      </c>
      <c r="PEW68" s="756">
        <f t="shared" si="431"/>
        <v>0</v>
      </c>
      <c r="PEX68" s="756">
        <f t="shared" si="431"/>
        <v>0</v>
      </c>
      <c r="PEY68" s="756">
        <f t="shared" si="431"/>
        <v>0</v>
      </c>
      <c r="PEZ68" s="756">
        <f t="shared" si="431"/>
        <v>0</v>
      </c>
      <c r="PFA68" s="756">
        <f t="shared" si="431"/>
        <v>0</v>
      </c>
      <c r="PFB68" s="756">
        <f t="shared" si="431"/>
        <v>0</v>
      </c>
      <c r="PFC68" s="756">
        <f t="shared" si="431"/>
        <v>0</v>
      </c>
      <c r="PFD68" s="756">
        <f t="shared" si="431"/>
        <v>0</v>
      </c>
      <c r="PFE68" s="756">
        <f t="shared" si="431"/>
        <v>0</v>
      </c>
      <c r="PFF68" s="756">
        <f t="shared" si="431"/>
        <v>0</v>
      </c>
      <c r="PFG68" s="756">
        <f t="shared" ref="PFG68:PHR68" si="432">(PFG59-PFG61)*$C$67</f>
        <v>0</v>
      </c>
      <c r="PFH68" s="756">
        <f t="shared" si="432"/>
        <v>0</v>
      </c>
      <c r="PFI68" s="756">
        <f t="shared" si="432"/>
        <v>0</v>
      </c>
      <c r="PFJ68" s="756">
        <f t="shared" si="432"/>
        <v>0</v>
      </c>
      <c r="PFK68" s="756">
        <f t="shared" si="432"/>
        <v>0</v>
      </c>
      <c r="PFL68" s="756">
        <f t="shared" si="432"/>
        <v>0</v>
      </c>
      <c r="PFM68" s="756">
        <f t="shared" si="432"/>
        <v>0</v>
      </c>
      <c r="PFN68" s="756">
        <f t="shared" si="432"/>
        <v>0</v>
      </c>
      <c r="PFO68" s="756">
        <f t="shared" si="432"/>
        <v>0</v>
      </c>
      <c r="PFP68" s="756">
        <f t="shared" si="432"/>
        <v>0</v>
      </c>
      <c r="PFQ68" s="756">
        <f t="shared" si="432"/>
        <v>0</v>
      </c>
      <c r="PFR68" s="756">
        <f t="shared" si="432"/>
        <v>0</v>
      </c>
      <c r="PFS68" s="756">
        <f t="shared" si="432"/>
        <v>0</v>
      </c>
      <c r="PFT68" s="756">
        <f t="shared" si="432"/>
        <v>0</v>
      </c>
      <c r="PFU68" s="756">
        <f t="shared" si="432"/>
        <v>0</v>
      </c>
      <c r="PFV68" s="756">
        <f t="shared" si="432"/>
        <v>0</v>
      </c>
      <c r="PFW68" s="756">
        <f t="shared" si="432"/>
        <v>0</v>
      </c>
      <c r="PFX68" s="756">
        <f t="shared" si="432"/>
        <v>0</v>
      </c>
      <c r="PFY68" s="756">
        <f t="shared" si="432"/>
        <v>0</v>
      </c>
      <c r="PFZ68" s="756">
        <f t="shared" si="432"/>
        <v>0</v>
      </c>
      <c r="PGA68" s="756">
        <f t="shared" si="432"/>
        <v>0</v>
      </c>
      <c r="PGB68" s="756">
        <f t="shared" si="432"/>
        <v>0</v>
      </c>
      <c r="PGC68" s="756">
        <f t="shared" si="432"/>
        <v>0</v>
      </c>
      <c r="PGD68" s="756">
        <f t="shared" si="432"/>
        <v>0</v>
      </c>
      <c r="PGE68" s="756">
        <f t="shared" si="432"/>
        <v>0</v>
      </c>
      <c r="PGF68" s="756">
        <f t="shared" si="432"/>
        <v>0</v>
      </c>
      <c r="PGG68" s="756">
        <f t="shared" si="432"/>
        <v>0</v>
      </c>
      <c r="PGH68" s="756">
        <f t="shared" si="432"/>
        <v>0</v>
      </c>
      <c r="PGI68" s="756">
        <f t="shared" si="432"/>
        <v>0</v>
      </c>
      <c r="PGJ68" s="756">
        <f t="shared" si="432"/>
        <v>0</v>
      </c>
      <c r="PGK68" s="756">
        <f t="shared" si="432"/>
        <v>0</v>
      </c>
      <c r="PGL68" s="756">
        <f t="shared" si="432"/>
        <v>0</v>
      </c>
      <c r="PGM68" s="756">
        <f t="shared" si="432"/>
        <v>0</v>
      </c>
      <c r="PGN68" s="756">
        <f t="shared" si="432"/>
        <v>0</v>
      </c>
      <c r="PGO68" s="756">
        <f t="shared" si="432"/>
        <v>0</v>
      </c>
      <c r="PGP68" s="756">
        <f t="shared" si="432"/>
        <v>0</v>
      </c>
      <c r="PGQ68" s="756">
        <f t="shared" si="432"/>
        <v>0</v>
      </c>
      <c r="PGR68" s="756">
        <f t="shared" si="432"/>
        <v>0</v>
      </c>
      <c r="PGS68" s="756">
        <f t="shared" si="432"/>
        <v>0</v>
      </c>
      <c r="PGT68" s="756">
        <f t="shared" si="432"/>
        <v>0</v>
      </c>
      <c r="PGU68" s="756">
        <f t="shared" si="432"/>
        <v>0</v>
      </c>
      <c r="PGV68" s="756">
        <f t="shared" si="432"/>
        <v>0</v>
      </c>
      <c r="PGW68" s="756">
        <f t="shared" si="432"/>
        <v>0</v>
      </c>
      <c r="PGX68" s="756">
        <f t="shared" si="432"/>
        <v>0</v>
      </c>
      <c r="PGY68" s="756">
        <f t="shared" si="432"/>
        <v>0</v>
      </c>
      <c r="PGZ68" s="756">
        <f t="shared" si="432"/>
        <v>0</v>
      </c>
      <c r="PHA68" s="756">
        <f t="shared" si="432"/>
        <v>0</v>
      </c>
      <c r="PHB68" s="756">
        <f t="shared" si="432"/>
        <v>0</v>
      </c>
      <c r="PHC68" s="756">
        <f t="shared" si="432"/>
        <v>0</v>
      </c>
      <c r="PHD68" s="756">
        <f t="shared" si="432"/>
        <v>0</v>
      </c>
      <c r="PHE68" s="756">
        <f t="shared" si="432"/>
        <v>0</v>
      </c>
      <c r="PHF68" s="756">
        <f t="shared" si="432"/>
        <v>0</v>
      </c>
      <c r="PHG68" s="756">
        <f t="shared" si="432"/>
        <v>0</v>
      </c>
      <c r="PHH68" s="756">
        <f t="shared" si="432"/>
        <v>0</v>
      </c>
      <c r="PHI68" s="756">
        <f t="shared" si="432"/>
        <v>0</v>
      </c>
      <c r="PHJ68" s="756">
        <f t="shared" si="432"/>
        <v>0</v>
      </c>
      <c r="PHK68" s="756">
        <f t="shared" si="432"/>
        <v>0</v>
      </c>
      <c r="PHL68" s="756">
        <f t="shared" si="432"/>
        <v>0</v>
      </c>
      <c r="PHM68" s="756">
        <f t="shared" si="432"/>
        <v>0</v>
      </c>
      <c r="PHN68" s="756">
        <f t="shared" si="432"/>
        <v>0</v>
      </c>
      <c r="PHO68" s="756">
        <f t="shared" si="432"/>
        <v>0</v>
      </c>
      <c r="PHP68" s="756">
        <f t="shared" si="432"/>
        <v>0</v>
      </c>
      <c r="PHQ68" s="756">
        <f t="shared" si="432"/>
        <v>0</v>
      </c>
      <c r="PHR68" s="756">
        <f t="shared" si="432"/>
        <v>0</v>
      </c>
      <c r="PHS68" s="756">
        <f t="shared" ref="PHS68:PKD68" si="433">(PHS59-PHS61)*$C$67</f>
        <v>0</v>
      </c>
      <c r="PHT68" s="756">
        <f t="shared" si="433"/>
        <v>0</v>
      </c>
      <c r="PHU68" s="756">
        <f t="shared" si="433"/>
        <v>0</v>
      </c>
      <c r="PHV68" s="756">
        <f t="shared" si="433"/>
        <v>0</v>
      </c>
      <c r="PHW68" s="756">
        <f t="shared" si="433"/>
        <v>0</v>
      </c>
      <c r="PHX68" s="756">
        <f t="shared" si="433"/>
        <v>0</v>
      </c>
      <c r="PHY68" s="756">
        <f t="shared" si="433"/>
        <v>0</v>
      </c>
      <c r="PHZ68" s="756">
        <f t="shared" si="433"/>
        <v>0</v>
      </c>
      <c r="PIA68" s="756">
        <f t="shared" si="433"/>
        <v>0</v>
      </c>
      <c r="PIB68" s="756">
        <f t="shared" si="433"/>
        <v>0</v>
      </c>
      <c r="PIC68" s="756">
        <f t="shared" si="433"/>
        <v>0</v>
      </c>
      <c r="PID68" s="756">
        <f t="shared" si="433"/>
        <v>0</v>
      </c>
      <c r="PIE68" s="756">
        <f t="shared" si="433"/>
        <v>0</v>
      </c>
      <c r="PIF68" s="756">
        <f t="shared" si="433"/>
        <v>0</v>
      </c>
      <c r="PIG68" s="756">
        <f t="shared" si="433"/>
        <v>0</v>
      </c>
      <c r="PIH68" s="756">
        <f t="shared" si="433"/>
        <v>0</v>
      </c>
      <c r="PII68" s="756">
        <f t="shared" si="433"/>
        <v>0</v>
      </c>
      <c r="PIJ68" s="756">
        <f t="shared" si="433"/>
        <v>0</v>
      </c>
      <c r="PIK68" s="756">
        <f t="shared" si="433"/>
        <v>0</v>
      </c>
      <c r="PIL68" s="756">
        <f t="shared" si="433"/>
        <v>0</v>
      </c>
      <c r="PIM68" s="756">
        <f t="shared" si="433"/>
        <v>0</v>
      </c>
      <c r="PIN68" s="756">
        <f t="shared" si="433"/>
        <v>0</v>
      </c>
      <c r="PIO68" s="756">
        <f t="shared" si="433"/>
        <v>0</v>
      </c>
      <c r="PIP68" s="756">
        <f t="shared" si="433"/>
        <v>0</v>
      </c>
      <c r="PIQ68" s="756">
        <f t="shared" si="433"/>
        <v>0</v>
      </c>
      <c r="PIR68" s="756">
        <f t="shared" si="433"/>
        <v>0</v>
      </c>
      <c r="PIS68" s="756">
        <f t="shared" si="433"/>
        <v>0</v>
      </c>
      <c r="PIT68" s="756">
        <f t="shared" si="433"/>
        <v>0</v>
      </c>
      <c r="PIU68" s="756">
        <f t="shared" si="433"/>
        <v>0</v>
      </c>
      <c r="PIV68" s="756">
        <f t="shared" si="433"/>
        <v>0</v>
      </c>
      <c r="PIW68" s="756">
        <f t="shared" si="433"/>
        <v>0</v>
      </c>
      <c r="PIX68" s="756">
        <f t="shared" si="433"/>
        <v>0</v>
      </c>
      <c r="PIY68" s="756">
        <f t="shared" si="433"/>
        <v>0</v>
      </c>
      <c r="PIZ68" s="756">
        <f t="shared" si="433"/>
        <v>0</v>
      </c>
      <c r="PJA68" s="756">
        <f t="shared" si="433"/>
        <v>0</v>
      </c>
      <c r="PJB68" s="756">
        <f t="shared" si="433"/>
        <v>0</v>
      </c>
      <c r="PJC68" s="756">
        <f t="shared" si="433"/>
        <v>0</v>
      </c>
      <c r="PJD68" s="756">
        <f t="shared" si="433"/>
        <v>0</v>
      </c>
      <c r="PJE68" s="756">
        <f t="shared" si="433"/>
        <v>0</v>
      </c>
      <c r="PJF68" s="756">
        <f t="shared" si="433"/>
        <v>0</v>
      </c>
      <c r="PJG68" s="756">
        <f t="shared" si="433"/>
        <v>0</v>
      </c>
      <c r="PJH68" s="756">
        <f t="shared" si="433"/>
        <v>0</v>
      </c>
      <c r="PJI68" s="756">
        <f t="shared" si="433"/>
        <v>0</v>
      </c>
      <c r="PJJ68" s="756">
        <f t="shared" si="433"/>
        <v>0</v>
      </c>
      <c r="PJK68" s="756">
        <f t="shared" si="433"/>
        <v>0</v>
      </c>
      <c r="PJL68" s="756">
        <f t="shared" si="433"/>
        <v>0</v>
      </c>
      <c r="PJM68" s="756">
        <f t="shared" si="433"/>
        <v>0</v>
      </c>
      <c r="PJN68" s="756">
        <f t="shared" si="433"/>
        <v>0</v>
      </c>
      <c r="PJO68" s="756">
        <f t="shared" si="433"/>
        <v>0</v>
      </c>
      <c r="PJP68" s="756">
        <f t="shared" si="433"/>
        <v>0</v>
      </c>
      <c r="PJQ68" s="756">
        <f t="shared" si="433"/>
        <v>0</v>
      </c>
      <c r="PJR68" s="756">
        <f t="shared" si="433"/>
        <v>0</v>
      </c>
      <c r="PJS68" s="756">
        <f t="shared" si="433"/>
        <v>0</v>
      </c>
      <c r="PJT68" s="756">
        <f t="shared" si="433"/>
        <v>0</v>
      </c>
      <c r="PJU68" s="756">
        <f t="shared" si="433"/>
        <v>0</v>
      </c>
      <c r="PJV68" s="756">
        <f t="shared" si="433"/>
        <v>0</v>
      </c>
      <c r="PJW68" s="756">
        <f t="shared" si="433"/>
        <v>0</v>
      </c>
      <c r="PJX68" s="756">
        <f t="shared" si="433"/>
        <v>0</v>
      </c>
      <c r="PJY68" s="756">
        <f t="shared" si="433"/>
        <v>0</v>
      </c>
      <c r="PJZ68" s="756">
        <f t="shared" si="433"/>
        <v>0</v>
      </c>
      <c r="PKA68" s="756">
        <f t="shared" si="433"/>
        <v>0</v>
      </c>
      <c r="PKB68" s="756">
        <f t="shared" si="433"/>
        <v>0</v>
      </c>
      <c r="PKC68" s="756">
        <f t="shared" si="433"/>
        <v>0</v>
      </c>
      <c r="PKD68" s="756">
        <f t="shared" si="433"/>
        <v>0</v>
      </c>
      <c r="PKE68" s="756">
        <f t="shared" ref="PKE68:PMP68" si="434">(PKE59-PKE61)*$C$67</f>
        <v>0</v>
      </c>
      <c r="PKF68" s="756">
        <f t="shared" si="434"/>
        <v>0</v>
      </c>
      <c r="PKG68" s="756">
        <f t="shared" si="434"/>
        <v>0</v>
      </c>
      <c r="PKH68" s="756">
        <f t="shared" si="434"/>
        <v>0</v>
      </c>
      <c r="PKI68" s="756">
        <f t="shared" si="434"/>
        <v>0</v>
      </c>
      <c r="PKJ68" s="756">
        <f t="shared" si="434"/>
        <v>0</v>
      </c>
      <c r="PKK68" s="756">
        <f t="shared" si="434"/>
        <v>0</v>
      </c>
      <c r="PKL68" s="756">
        <f t="shared" si="434"/>
        <v>0</v>
      </c>
      <c r="PKM68" s="756">
        <f t="shared" si="434"/>
        <v>0</v>
      </c>
      <c r="PKN68" s="756">
        <f t="shared" si="434"/>
        <v>0</v>
      </c>
      <c r="PKO68" s="756">
        <f t="shared" si="434"/>
        <v>0</v>
      </c>
      <c r="PKP68" s="756">
        <f t="shared" si="434"/>
        <v>0</v>
      </c>
      <c r="PKQ68" s="756">
        <f t="shared" si="434"/>
        <v>0</v>
      </c>
      <c r="PKR68" s="756">
        <f t="shared" si="434"/>
        <v>0</v>
      </c>
      <c r="PKS68" s="756">
        <f t="shared" si="434"/>
        <v>0</v>
      </c>
      <c r="PKT68" s="756">
        <f t="shared" si="434"/>
        <v>0</v>
      </c>
      <c r="PKU68" s="756">
        <f t="shared" si="434"/>
        <v>0</v>
      </c>
      <c r="PKV68" s="756">
        <f t="shared" si="434"/>
        <v>0</v>
      </c>
      <c r="PKW68" s="756">
        <f t="shared" si="434"/>
        <v>0</v>
      </c>
      <c r="PKX68" s="756">
        <f t="shared" si="434"/>
        <v>0</v>
      </c>
      <c r="PKY68" s="756">
        <f t="shared" si="434"/>
        <v>0</v>
      </c>
      <c r="PKZ68" s="756">
        <f t="shared" si="434"/>
        <v>0</v>
      </c>
      <c r="PLA68" s="756">
        <f t="shared" si="434"/>
        <v>0</v>
      </c>
      <c r="PLB68" s="756">
        <f t="shared" si="434"/>
        <v>0</v>
      </c>
      <c r="PLC68" s="756">
        <f t="shared" si="434"/>
        <v>0</v>
      </c>
      <c r="PLD68" s="756">
        <f t="shared" si="434"/>
        <v>0</v>
      </c>
      <c r="PLE68" s="756">
        <f t="shared" si="434"/>
        <v>0</v>
      </c>
      <c r="PLF68" s="756">
        <f t="shared" si="434"/>
        <v>0</v>
      </c>
      <c r="PLG68" s="756">
        <f t="shared" si="434"/>
        <v>0</v>
      </c>
      <c r="PLH68" s="756">
        <f t="shared" si="434"/>
        <v>0</v>
      </c>
      <c r="PLI68" s="756">
        <f t="shared" si="434"/>
        <v>0</v>
      </c>
      <c r="PLJ68" s="756">
        <f t="shared" si="434"/>
        <v>0</v>
      </c>
      <c r="PLK68" s="756">
        <f t="shared" si="434"/>
        <v>0</v>
      </c>
      <c r="PLL68" s="756">
        <f t="shared" si="434"/>
        <v>0</v>
      </c>
      <c r="PLM68" s="756">
        <f t="shared" si="434"/>
        <v>0</v>
      </c>
      <c r="PLN68" s="756">
        <f t="shared" si="434"/>
        <v>0</v>
      </c>
      <c r="PLO68" s="756">
        <f t="shared" si="434"/>
        <v>0</v>
      </c>
      <c r="PLP68" s="756">
        <f t="shared" si="434"/>
        <v>0</v>
      </c>
      <c r="PLQ68" s="756">
        <f t="shared" si="434"/>
        <v>0</v>
      </c>
      <c r="PLR68" s="756">
        <f t="shared" si="434"/>
        <v>0</v>
      </c>
      <c r="PLS68" s="756">
        <f t="shared" si="434"/>
        <v>0</v>
      </c>
      <c r="PLT68" s="756">
        <f t="shared" si="434"/>
        <v>0</v>
      </c>
      <c r="PLU68" s="756">
        <f t="shared" si="434"/>
        <v>0</v>
      </c>
      <c r="PLV68" s="756">
        <f t="shared" si="434"/>
        <v>0</v>
      </c>
      <c r="PLW68" s="756">
        <f t="shared" si="434"/>
        <v>0</v>
      </c>
      <c r="PLX68" s="756">
        <f t="shared" si="434"/>
        <v>0</v>
      </c>
      <c r="PLY68" s="756">
        <f t="shared" si="434"/>
        <v>0</v>
      </c>
      <c r="PLZ68" s="756">
        <f t="shared" si="434"/>
        <v>0</v>
      </c>
      <c r="PMA68" s="756">
        <f t="shared" si="434"/>
        <v>0</v>
      </c>
      <c r="PMB68" s="756">
        <f t="shared" si="434"/>
        <v>0</v>
      </c>
      <c r="PMC68" s="756">
        <f t="shared" si="434"/>
        <v>0</v>
      </c>
      <c r="PMD68" s="756">
        <f t="shared" si="434"/>
        <v>0</v>
      </c>
      <c r="PME68" s="756">
        <f t="shared" si="434"/>
        <v>0</v>
      </c>
      <c r="PMF68" s="756">
        <f t="shared" si="434"/>
        <v>0</v>
      </c>
      <c r="PMG68" s="756">
        <f t="shared" si="434"/>
        <v>0</v>
      </c>
      <c r="PMH68" s="756">
        <f t="shared" si="434"/>
        <v>0</v>
      </c>
      <c r="PMI68" s="756">
        <f t="shared" si="434"/>
        <v>0</v>
      </c>
      <c r="PMJ68" s="756">
        <f t="shared" si="434"/>
        <v>0</v>
      </c>
      <c r="PMK68" s="756">
        <f t="shared" si="434"/>
        <v>0</v>
      </c>
      <c r="PML68" s="756">
        <f t="shared" si="434"/>
        <v>0</v>
      </c>
      <c r="PMM68" s="756">
        <f t="shared" si="434"/>
        <v>0</v>
      </c>
      <c r="PMN68" s="756">
        <f t="shared" si="434"/>
        <v>0</v>
      </c>
      <c r="PMO68" s="756">
        <f t="shared" si="434"/>
        <v>0</v>
      </c>
      <c r="PMP68" s="756">
        <f t="shared" si="434"/>
        <v>0</v>
      </c>
      <c r="PMQ68" s="756">
        <f t="shared" ref="PMQ68:PPB68" si="435">(PMQ59-PMQ61)*$C$67</f>
        <v>0</v>
      </c>
      <c r="PMR68" s="756">
        <f t="shared" si="435"/>
        <v>0</v>
      </c>
      <c r="PMS68" s="756">
        <f t="shared" si="435"/>
        <v>0</v>
      </c>
      <c r="PMT68" s="756">
        <f t="shared" si="435"/>
        <v>0</v>
      </c>
      <c r="PMU68" s="756">
        <f t="shared" si="435"/>
        <v>0</v>
      </c>
      <c r="PMV68" s="756">
        <f t="shared" si="435"/>
        <v>0</v>
      </c>
      <c r="PMW68" s="756">
        <f t="shared" si="435"/>
        <v>0</v>
      </c>
      <c r="PMX68" s="756">
        <f t="shared" si="435"/>
        <v>0</v>
      </c>
      <c r="PMY68" s="756">
        <f t="shared" si="435"/>
        <v>0</v>
      </c>
      <c r="PMZ68" s="756">
        <f t="shared" si="435"/>
        <v>0</v>
      </c>
      <c r="PNA68" s="756">
        <f t="shared" si="435"/>
        <v>0</v>
      </c>
      <c r="PNB68" s="756">
        <f t="shared" si="435"/>
        <v>0</v>
      </c>
      <c r="PNC68" s="756">
        <f t="shared" si="435"/>
        <v>0</v>
      </c>
      <c r="PND68" s="756">
        <f t="shared" si="435"/>
        <v>0</v>
      </c>
      <c r="PNE68" s="756">
        <f t="shared" si="435"/>
        <v>0</v>
      </c>
      <c r="PNF68" s="756">
        <f t="shared" si="435"/>
        <v>0</v>
      </c>
      <c r="PNG68" s="756">
        <f t="shared" si="435"/>
        <v>0</v>
      </c>
      <c r="PNH68" s="756">
        <f t="shared" si="435"/>
        <v>0</v>
      </c>
      <c r="PNI68" s="756">
        <f t="shared" si="435"/>
        <v>0</v>
      </c>
      <c r="PNJ68" s="756">
        <f t="shared" si="435"/>
        <v>0</v>
      </c>
      <c r="PNK68" s="756">
        <f t="shared" si="435"/>
        <v>0</v>
      </c>
      <c r="PNL68" s="756">
        <f t="shared" si="435"/>
        <v>0</v>
      </c>
      <c r="PNM68" s="756">
        <f t="shared" si="435"/>
        <v>0</v>
      </c>
      <c r="PNN68" s="756">
        <f t="shared" si="435"/>
        <v>0</v>
      </c>
      <c r="PNO68" s="756">
        <f t="shared" si="435"/>
        <v>0</v>
      </c>
      <c r="PNP68" s="756">
        <f t="shared" si="435"/>
        <v>0</v>
      </c>
      <c r="PNQ68" s="756">
        <f t="shared" si="435"/>
        <v>0</v>
      </c>
      <c r="PNR68" s="756">
        <f t="shared" si="435"/>
        <v>0</v>
      </c>
      <c r="PNS68" s="756">
        <f t="shared" si="435"/>
        <v>0</v>
      </c>
      <c r="PNT68" s="756">
        <f t="shared" si="435"/>
        <v>0</v>
      </c>
      <c r="PNU68" s="756">
        <f t="shared" si="435"/>
        <v>0</v>
      </c>
      <c r="PNV68" s="756">
        <f t="shared" si="435"/>
        <v>0</v>
      </c>
      <c r="PNW68" s="756">
        <f t="shared" si="435"/>
        <v>0</v>
      </c>
      <c r="PNX68" s="756">
        <f t="shared" si="435"/>
        <v>0</v>
      </c>
      <c r="PNY68" s="756">
        <f t="shared" si="435"/>
        <v>0</v>
      </c>
      <c r="PNZ68" s="756">
        <f t="shared" si="435"/>
        <v>0</v>
      </c>
      <c r="POA68" s="756">
        <f t="shared" si="435"/>
        <v>0</v>
      </c>
      <c r="POB68" s="756">
        <f t="shared" si="435"/>
        <v>0</v>
      </c>
      <c r="POC68" s="756">
        <f t="shared" si="435"/>
        <v>0</v>
      </c>
      <c r="POD68" s="756">
        <f t="shared" si="435"/>
        <v>0</v>
      </c>
      <c r="POE68" s="756">
        <f t="shared" si="435"/>
        <v>0</v>
      </c>
      <c r="POF68" s="756">
        <f t="shared" si="435"/>
        <v>0</v>
      </c>
      <c r="POG68" s="756">
        <f t="shared" si="435"/>
        <v>0</v>
      </c>
      <c r="POH68" s="756">
        <f t="shared" si="435"/>
        <v>0</v>
      </c>
      <c r="POI68" s="756">
        <f t="shared" si="435"/>
        <v>0</v>
      </c>
      <c r="POJ68" s="756">
        <f t="shared" si="435"/>
        <v>0</v>
      </c>
      <c r="POK68" s="756">
        <f t="shared" si="435"/>
        <v>0</v>
      </c>
      <c r="POL68" s="756">
        <f t="shared" si="435"/>
        <v>0</v>
      </c>
      <c r="POM68" s="756">
        <f t="shared" si="435"/>
        <v>0</v>
      </c>
      <c r="PON68" s="756">
        <f t="shared" si="435"/>
        <v>0</v>
      </c>
      <c r="POO68" s="756">
        <f t="shared" si="435"/>
        <v>0</v>
      </c>
      <c r="POP68" s="756">
        <f t="shared" si="435"/>
        <v>0</v>
      </c>
      <c r="POQ68" s="756">
        <f t="shared" si="435"/>
        <v>0</v>
      </c>
      <c r="POR68" s="756">
        <f t="shared" si="435"/>
        <v>0</v>
      </c>
      <c r="POS68" s="756">
        <f t="shared" si="435"/>
        <v>0</v>
      </c>
      <c r="POT68" s="756">
        <f t="shared" si="435"/>
        <v>0</v>
      </c>
      <c r="POU68" s="756">
        <f t="shared" si="435"/>
        <v>0</v>
      </c>
      <c r="POV68" s="756">
        <f t="shared" si="435"/>
        <v>0</v>
      </c>
      <c r="POW68" s="756">
        <f t="shared" si="435"/>
        <v>0</v>
      </c>
      <c r="POX68" s="756">
        <f t="shared" si="435"/>
        <v>0</v>
      </c>
      <c r="POY68" s="756">
        <f t="shared" si="435"/>
        <v>0</v>
      </c>
      <c r="POZ68" s="756">
        <f t="shared" si="435"/>
        <v>0</v>
      </c>
      <c r="PPA68" s="756">
        <f t="shared" si="435"/>
        <v>0</v>
      </c>
      <c r="PPB68" s="756">
        <f t="shared" si="435"/>
        <v>0</v>
      </c>
      <c r="PPC68" s="756">
        <f t="shared" ref="PPC68:PRN68" si="436">(PPC59-PPC61)*$C$67</f>
        <v>0</v>
      </c>
      <c r="PPD68" s="756">
        <f t="shared" si="436"/>
        <v>0</v>
      </c>
      <c r="PPE68" s="756">
        <f t="shared" si="436"/>
        <v>0</v>
      </c>
      <c r="PPF68" s="756">
        <f t="shared" si="436"/>
        <v>0</v>
      </c>
      <c r="PPG68" s="756">
        <f t="shared" si="436"/>
        <v>0</v>
      </c>
      <c r="PPH68" s="756">
        <f t="shared" si="436"/>
        <v>0</v>
      </c>
      <c r="PPI68" s="756">
        <f t="shared" si="436"/>
        <v>0</v>
      </c>
      <c r="PPJ68" s="756">
        <f t="shared" si="436"/>
        <v>0</v>
      </c>
      <c r="PPK68" s="756">
        <f t="shared" si="436"/>
        <v>0</v>
      </c>
      <c r="PPL68" s="756">
        <f t="shared" si="436"/>
        <v>0</v>
      </c>
      <c r="PPM68" s="756">
        <f t="shared" si="436"/>
        <v>0</v>
      </c>
      <c r="PPN68" s="756">
        <f t="shared" si="436"/>
        <v>0</v>
      </c>
      <c r="PPO68" s="756">
        <f t="shared" si="436"/>
        <v>0</v>
      </c>
      <c r="PPP68" s="756">
        <f t="shared" si="436"/>
        <v>0</v>
      </c>
      <c r="PPQ68" s="756">
        <f t="shared" si="436"/>
        <v>0</v>
      </c>
      <c r="PPR68" s="756">
        <f t="shared" si="436"/>
        <v>0</v>
      </c>
      <c r="PPS68" s="756">
        <f t="shared" si="436"/>
        <v>0</v>
      </c>
      <c r="PPT68" s="756">
        <f t="shared" si="436"/>
        <v>0</v>
      </c>
      <c r="PPU68" s="756">
        <f t="shared" si="436"/>
        <v>0</v>
      </c>
      <c r="PPV68" s="756">
        <f t="shared" si="436"/>
        <v>0</v>
      </c>
      <c r="PPW68" s="756">
        <f t="shared" si="436"/>
        <v>0</v>
      </c>
      <c r="PPX68" s="756">
        <f t="shared" si="436"/>
        <v>0</v>
      </c>
      <c r="PPY68" s="756">
        <f t="shared" si="436"/>
        <v>0</v>
      </c>
      <c r="PPZ68" s="756">
        <f t="shared" si="436"/>
        <v>0</v>
      </c>
      <c r="PQA68" s="756">
        <f t="shared" si="436"/>
        <v>0</v>
      </c>
      <c r="PQB68" s="756">
        <f t="shared" si="436"/>
        <v>0</v>
      </c>
      <c r="PQC68" s="756">
        <f t="shared" si="436"/>
        <v>0</v>
      </c>
      <c r="PQD68" s="756">
        <f t="shared" si="436"/>
        <v>0</v>
      </c>
      <c r="PQE68" s="756">
        <f t="shared" si="436"/>
        <v>0</v>
      </c>
      <c r="PQF68" s="756">
        <f t="shared" si="436"/>
        <v>0</v>
      </c>
      <c r="PQG68" s="756">
        <f t="shared" si="436"/>
        <v>0</v>
      </c>
      <c r="PQH68" s="756">
        <f t="shared" si="436"/>
        <v>0</v>
      </c>
      <c r="PQI68" s="756">
        <f t="shared" si="436"/>
        <v>0</v>
      </c>
      <c r="PQJ68" s="756">
        <f t="shared" si="436"/>
        <v>0</v>
      </c>
      <c r="PQK68" s="756">
        <f t="shared" si="436"/>
        <v>0</v>
      </c>
      <c r="PQL68" s="756">
        <f t="shared" si="436"/>
        <v>0</v>
      </c>
      <c r="PQM68" s="756">
        <f t="shared" si="436"/>
        <v>0</v>
      </c>
      <c r="PQN68" s="756">
        <f t="shared" si="436"/>
        <v>0</v>
      </c>
      <c r="PQO68" s="756">
        <f t="shared" si="436"/>
        <v>0</v>
      </c>
      <c r="PQP68" s="756">
        <f t="shared" si="436"/>
        <v>0</v>
      </c>
      <c r="PQQ68" s="756">
        <f t="shared" si="436"/>
        <v>0</v>
      </c>
      <c r="PQR68" s="756">
        <f t="shared" si="436"/>
        <v>0</v>
      </c>
      <c r="PQS68" s="756">
        <f t="shared" si="436"/>
        <v>0</v>
      </c>
      <c r="PQT68" s="756">
        <f t="shared" si="436"/>
        <v>0</v>
      </c>
      <c r="PQU68" s="756">
        <f t="shared" si="436"/>
        <v>0</v>
      </c>
      <c r="PQV68" s="756">
        <f t="shared" si="436"/>
        <v>0</v>
      </c>
      <c r="PQW68" s="756">
        <f t="shared" si="436"/>
        <v>0</v>
      </c>
      <c r="PQX68" s="756">
        <f t="shared" si="436"/>
        <v>0</v>
      </c>
      <c r="PQY68" s="756">
        <f t="shared" si="436"/>
        <v>0</v>
      </c>
      <c r="PQZ68" s="756">
        <f t="shared" si="436"/>
        <v>0</v>
      </c>
      <c r="PRA68" s="756">
        <f t="shared" si="436"/>
        <v>0</v>
      </c>
      <c r="PRB68" s="756">
        <f t="shared" si="436"/>
        <v>0</v>
      </c>
      <c r="PRC68" s="756">
        <f t="shared" si="436"/>
        <v>0</v>
      </c>
      <c r="PRD68" s="756">
        <f t="shared" si="436"/>
        <v>0</v>
      </c>
      <c r="PRE68" s="756">
        <f t="shared" si="436"/>
        <v>0</v>
      </c>
      <c r="PRF68" s="756">
        <f t="shared" si="436"/>
        <v>0</v>
      </c>
      <c r="PRG68" s="756">
        <f t="shared" si="436"/>
        <v>0</v>
      </c>
      <c r="PRH68" s="756">
        <f t="shared" si="436"/>
        <v>0</v>
      </c>
      <c r="PRI68" s="756">
        <f t="shared" si="436"/>
        <v>0</v>
      </c>
      <c r="PRJ68" s="756">
        <f t="shared" si="436"/>
        <v>0</v>
      </c>
      <c r="PRK68" s="756">
        <f t="shared" si="436"/>
        <v>0</v>
      </c>
      <c r="PRL68" s="756">
        <f t="shared" si="436"/>
        <v>0</v>
      </c>
      <c r="PRM68" s="756">
        <f t="shared" si="436"/>
        <v>0</v>
      </c>
      <c r="PRN68" s="756">
        <f t="shared" si="436"/>
        <v>0</v>
      </c>
      <c r="PRO68" s="756">
        <f t="shared" ref="PRO68:PTZ68" si="437">(PRO59-PRO61)*$C$67</f>
        <v>0</v>
      </c>
      <c r="PRP68" s="756">
        <f t="shared" si="437"/>
        <v>0</v>
      </c>
      <c r="PRQ68" s="756">
        <f t="shared" si="437"/>
        <v>0</v>
      </c>
      <c r="PRR68" s="756">
        <f t="shared" si="437"/>
        <v>0</v>
      </c>
      <c r="PRS68" s="756">
        <f t="shared" si="437"/>
        <v>0</v>
      </c>
      <c r="PRT68" s="756">
        <f t="shared" si="437"/>
        <v>0</v>
      </c>
      <c r="PRU68" s="756">
        <f t="shared" si="437"/>
        <v>0</v>
      </c>
      <c r="PRV68" s="756">
        <f t="shared" si="437"/>
        <v>0</v>
      </c>
      <c r="PRW68" s="756">
        <f t="shared" si="437"/>
        <v>0</v>
      </c>
      <c r="PRX68" s="756">
        <f t="shared" si="437"/>
        <v>0</v>
      </c>
      <c r="PRY68" s="756">
        <f t="shared" si="437"/>
        <v>0</v>
      </c>
      <c r="PRZ68" s="756">
        <f t="shared" si="437"/>
        <v>0</v>
      </c>
      <c r="PSA68" s="756">
        <f t="shared" si="437"/>
        <v>0</v>
      </c>
      <c r="PSB68" s="756">
        <f t="shared" si="437"/>
        <v>0</v>
      </c>
      <c r="PSC68" s="756">
        <f t="shared" si="437"/>
        <v>0</v>
      </c>
      <c r="PSD68" s="756">
        <f t="shared" si="437"/>
        <v>0</v>
      </c>
      <c r="PSE68" s="756">
        <f t="shared" si="437"/>
        <v>0</v>
      </c>
      <c r="PSF68" s="756">
        <f t="shared" si="437"/>
        <v>0</v>
      </c>
      <c r="PSG68" s="756">
        <f t="shared" si="437"/>
        <v>0</v>
      </c>
      <c r="PSH68" s="756">
        <f t="shared" si="437"/>
        <v>0</v>
      </c>
      <c r="PSI68" s="756">
        <f t="shared" si="437"/>
        <v>0</v>
      </c>
      <c r="PSJ68" s="756">
        <f t="shared" si="437"/>
        <v>0</v>
      </c>
      <c r="PSK68" s="756">
        <f t="shared" si="437"/>
        <v>0</v>
      </c>
      <c r="PSL68" s="756">
        <f t="shared" si="437"/>
        <v>0</v>
      </c>
      <c r="PSM68" s="756">
        <f t="shared" si="437"/>
        <v>0</v>
      </c>
      <c r="PSN68" s="756">
        <f t="shared" si="437"/>
        <v>0</v>
      </c>
      <c r="PSO68" s="756">
        <f t="shared" si="437"/>
        <v>0</v>
      </c>
      <c r="PSP68" s="756">
        <f t="shared" si="437"/>
        <v>0</v>
      </c>
      <c r="PSQ68" s="756">
        <f t="shared" si="437"/>
        <v>0</v>
      </c>
      <c r="PSR68" s="756">
        <f t="shared" si="437"/>
        <v>0</v>
      </c>
      <c r="PSS68" s="756">
        <f t="shared" si="437"/>
        <v>0</v>
      </c>
      <c r="PST68" s="756">
        <f t="shared" si="437"/>
        <v>0</v>
      </c>
      <c r="PSU68" s="756">
        <f t="shared" si="437"/>
        <v>0</v>
      </c>
      <c r="PSV68" s="756">
        <f t="shared" si="437"/>
        <v>0</v>
      </c>
      <c r="PSW68" s="756">
        <f t="shared" si="437"/>
        <v>0</v>
      </c>
      <c r="PSX68" s="756">
        <f t="shared" si="437"/>
        <v>0</v>
      </c>
      <c r="PSY68" s="756">
        <f t="shared" si="437"/>
        <v>0</v>
      </c>
      <c r="PSZ68" s="756">
        <f t="shared" si="437"/>
        <v>0</v>
      </c>
      <c r="PTA68" s="756">
        <f t="shared" si="437"/>
        <v>0</v>
      </c>
      <c r="PTB68" s="756">
        <f t="shared" si="437"/>
        <v>0</v>
      </c>
      <c r="PTC68" s="756">
        <f t="shared" si="437"/>
        <v>0</v>
      </c>
      <c r="PTD68" s="756">
        <f t="shared" si="437"/>
        <v>0</v>
      </c>
      <c r="PTE68" s="756">
        <f t="shared" si="437"/>
        <v>0</v>
      </c>
      <c r="PTF68" s="756">
        <f t="shared" si="437"/>
        <v>0</v>
      </c>
      <c r="PTG68" s="756">
        <f t="shared" si="437"/>
        <v>0</v>
      </c>
      <c r="PTH68" s="756">
        <f t="shared" si="437"/>
        <v>0</v>
      </c>
      <c r="PTI68" s="756">
        <f t="shared" si="437"/>
        <v>0</v>
      </c>
      <c r="PTJ68" s="756">
        <f t="shared" si="437"/>
        <v>0</v>
      </c>
      <c r="PTK68" s="756">
        <f t="shared" si="437"/>
        <v>0</v>
      </c>
      <c r="PTL68" s="756">
        <f t="shared" si="437"/>
        <v>0</v>
      </c>
      <c r="PTM68" s="756">
        <f t="shared" si="437"/>
        <v>0</v>
      </c>
      <c r="PTN68" s="756">
        <f t="shared" si="437"/>
        <v>0</v>
      </c>
      <c r="PTO68" s="756">
        <f t="shared" si="437"/>
        <v>0</v>
      </c>
      <c r="PTP68" s="756">
        <f t="shared" si="437"/>
        <v>0</v>
      </c>
      <c r="PTQ68" s="756">
        <f t="shared" si="437"/>
        <v>0</v>
      </c>
      <c r="PTR68" s="756">
        <f t="shared" si="437"/>
        <v>0</v>
      </c>
      <c r="PTS68" s="756">
        <f t="shared" si="437"/>
        <v>0</v>
      </c>
      <c r="PTT68" s="756">
        <f t="shared" si="437"/>
        <v>0</v>
      </c>
      <c r="PTU68" s="756">
        <f t="shared" si="437"/>
        <v>0</v>
      </c>
      <c r="PTV68" s="756">
        <f t="shared" si="437"/>
        <v>0</v>
      </c>
      <c r="PTW68" s="756">
        <f t="shared" si="437"/>
        <v>0</v>
      </c>
      <c r="PTX68" s="756">
        <f t="shared" si="437"/>
        <v>0</v>
      </c>
      <c r="PTY68" s="756">
        <f t="shared" si="437"/>
        <v>0</v>
      </c>
      <c r="PTZ68" s="756">
        <f t="shared" si="437"/>
        <v>0</v>
      </c>
      <c r="PUA68" s="756">
        <f t="shared" ref="PUA68:PWL68" si="438">(PUA59-PUA61)*$C$67</f>
        <v>0</v>
      </c>
      <c r="PUB68" s="756">
        <f t="shared" si="438"/>
        <v>0</v>
      </c>
      <c r="PUC68" s="756">
        <f t="shared" si="438"/>
        <v>0</v>
      </c>
      <c r="PUD68" s="756">
        <f t="shared" si="438"/>
        <v>0</v>
      </c>
      <c r="PUE68" s="756">
        <f t="shared" si="438"/>
        <v>0</v>
      </c>
      <c r="PUF68" s="756">
        <f t="shared" si="438"/>
        <v>0</v>
      </c>
      <c r="PUG68" s="756">
        <f t="shared" si="438"/>
        <v>0</v>
      </c>
      <c r="PUH68" s="756">
        <f t="shared" si="438"/>
        <v>0</v>
      </c>
      <c r="PUI68" s="756">
        <f t="shared" si="438"/>
        <v>0</v>
      </c>
      <c r="PUJ68" s="756">
        <f t="shared" si="438"/>
        <v>0</v>
      </c>
      <c r="PUK68" s="756">
        <f t="shared" si="438"/>
        <v>0</v>
      </c>
      <c r="PUL68" s="756">
        <f t="shared" si="438"/>
        <v>0</v>
      </c>
      <c r="PUM68" s="756">
        <f t="shared" si="438"/>
        <v>0</v>
      </c>
      <c r="PUN68" s="756">
        <f t="shared" si="438"/>
        <v>0</v>
      </c>
      <c r="PUO68" s="756">
        <f t="shared" si="438"/>
        <v>0</v>
      </c>
      <c r="PUP68" s="756">
        <f t="shared" si="438"/>
        <v>0</v>
      </c>
      <c r="PUQ68" s="756">
        <f t="shared" si="438"/>
        <v>0</v>
      </c>
      <c r="PUR68" s="756">
        <f t="shared" si="438"/>
        <v>0</v>
      </c>
      <c r="PUS68" s="756">
        <f t="shared" si="438"/>
        <v>0</v>
      </c>
      <c r="PUT68" s="756">
        <f t="shared" si="438"/>
        <v>0</v>
      </c>
      <c r="PUU68" s="756">
        <f t="shared" si="438"/>
        <v>0</v>
      </c>
      <c r="PUV68" s="756">
        <f t="shared" si="438"/>
        <v>0</v>
      </c>
      <c r="PUW68" s="756">
        <f t="shared" si="438"/>
        <v>0</v>
      </c>
      <c r="PUX68" s="756">
        <f t="shared" si="438"/>
        <v>0</v>
      </c>
      <c r="PUY68" s="756">
        <f t="shared" si="438"/>
        <v>0</v>
      </c>
      <c r="PUZ68" s="756">
        <f t="shared" si="438"/>
        <v>0</v>
      </c>
      <c r="PVA68" s="756">
        <f t="shared" si="438"/>
        <v>0</v>
      </c>
      <c r="PVB68" s="756">
        <f t="shared" si="438"/>
        <v>0</v>
      </c>
      <c r="PVC68" s="756">
        <f t="shared" si="438"/>
        <v>0</v>
      </c>
      <c r="PVD68" s="756">
        <f t="shared" si="438"/>
        <v>0</v>
      </c>
      <c r="PVE68" s="756">
        <f t="shared" si="438"/>
        <v>0</v>
      </c>
      <c r="PVF68" s="756">
        <f t="shared" si="438"/>
        <v>0</v>
      </c>
      <c r="PVG68" s="756">
        <f t="shared" si="438"/>
        <v>0</v>
      </c>
      <c r="PVH68" s="756">
        <f t="shared" si="438"/>
        <v>0</v>
      </c>
      <c r="PVI68" s="756">
        <f t="shared" si="438"/>
        <v>0</v>
      </c>
      <c r="PVJ68" s="756">
        <f t="shared" si="438"/>
        <v>0</v>
      </c>
      <c r="PVK68" s="756">
        <f t="shared" si="438"/>
        <v>0</v>
      </c>
      <c r="PVL68" s="756">
        <f t="shared" si="438"/>
        <v>0</v>
      </c>
      <c r="PVM68" s="756">
        <f t="shared" si="438"/>
        <v>0</v>
      </c>
      <c r="PVN68" s="756">
        <f t="shared" si="438"/>
        <v>0</v>
      </c>
      <c r="PVO68" s="756">
        <f t="shared" si="438"/>
        <v>0</v>
      </c>
      <c r="PVP68" s="756">
        <f t="shared" si="438"/>
        <v>0</v>
      </c>
      <c r="PVQ68" s="756">
        <f t="shared" si="438"/>
        <v>0</v>
      </c>
      <c r="PVR68" s="756">
        <f t="shared" si="438"/>
        <v>0</v>
      </c>
      <c r="PVS68" s="756">
        <f t="shared" si="438"/>
        <v>0</v>
      </c>
      <c r="PVT68" s="756">
        <f t="shared" si="438"/>
        <v>0</v>
      </c>
      <c r="PVU68" s="756">
        <f t="shared" si="438"/>
        <v>0</v>
      </c>
      <c r="PVV68" s="756">
        <f t="shared" si="438"/>
        <v>0</v>
      </c>
      <c r="PVW68" s="756">
        <f t="shared" si="438"/>
        <v>0</v>
      </c>
      <c r="PVX68" s="756">
        <f t="shared" si="438"/>
        <v>0</v>
      </c>
      <c r="PVY68" s="756">
        <f t="shared" si="438"/>
        <v>0</v>
      </c>
      <c r="PVZ68" s="756">
        <f t="shared" si="438"/>
        <v>0</v>
      </c>
      <c r="PWA68" s="756">
        <f t="shared" si="438"/>
        <v>0</v>
      </c>
      <c r="PWB68" s="756">
        <f t="shared" si="438"/>
        <v>0</v>
      </c>
      <c r="PWC68" s="756">
        <f t="shared" si="438"/>
        <v>0</v>
      </c>
      <c r="PWD68" s="756">
        <f t="shared" si="438"/>
        <v>0</v>
      </c>
      <c r="PWE68" s="756">
        <f t="shared" si="438"/>
        <v>0</v>
      </c>
      <c r="PWF68" s="756">
        <f t="shared" si="438"/>
        <v>0</v>
      </c>
      <c r="PWG68" s="756">
        <f t="shared" si="438"/>
        <v>0</v>
      </c>
      <c r="PWH68" s="756">
        <f t="shared" si="438"/>
        <v>0</v>
      </c>
      <c r="PWI68" s="756">
        <f t="shared" si="438"/>
        <v>0</v>
      </c>
      <c r="PWJ68" s="756">
        <f t="shared" si="438"/>
        <v>0</v>
      </c>
      <c r="PWK68" s="756">
        <f t="shared" si="438"/>
        <v>0</v>
      </c>
      <c r="PWL68" s="756">
        <f t="shared" si="438"/>
        <v>0</v>
      </c>
      <c r="PWM68" s="756">
        <f t="shared" ref="PWM68:PYX68" si="439">(PWM59-PWM61)*$C$67</f>
        <v>0</v>
      </c>
      <c r="PWN68" s="756">
        <f t="shared" si="439"/>
        <v>0</v>
      </c>
      <c r="PWO68" s="756">
        <f t="shared" si="439"/>
        <v>0</v>
      </c>
      <c r="PWP68" s="756">
        <f t="shared" si="439"/>
        <v>0</v>
      </c>
      <c r="PWQ68" s="756">
        <f t="shared" si="439"/>
        <v>0</v>
      </c>
      <c r="PWR68" s="756">
        <f t="shared" si="439"/>
        <v>0</v>
      </c>
      <c r="PWS68" s="756">
        <f t="shared" si="439"/>
        <v>0</v>
      </c>
      <c r="PWT68" s="756">
        <f t="shared" si="439"/>
        <v>0</v>
      </c>
      <c r="PWU68" s="756">
        <f t="shared" si="439"/>
        <v>0</v>
      </c>
      <c r="PWV68" s="756">
        <f t="shared" si="439"/>
        <v>0</v>
      </c>
      <c r="PWW68" s="756">
        <f t="shared" si="439"/>
        <v>0</v>
      </c>
      <c r="PWX68" s="756">
        <f t="shared" si="439"/>
        <v>0</v>
      </c>
      <c r="PWY68" s="756">
        <f t="shared" si="439"/>
        <v>0</v>
      </c>
      <c r="PWZ68" s="756">
        <f t="shared" si="439"/>
        <v>0</v>
      </c>
      <c r="PXA68" s="756">
        <f t="shared" si="439"/>
        <v>0</v>
      </c>
      <c r="PXB68" s="756">
        <f t="shared" si="439"/>
        <v>0</v>
      </c>
      <c r="PXC68" s="756">
        <f t="shared" si="439"/>
        <v>0</v>
      </c>
      <c r="PXD68" s="756">
        <f t="shared" si="439"/>
        <v>0</v>
      </c>
      <c r="PXE68" s="756">
        <f t="shared" si="439"/>
        <v>0</v>
      </c>
      <c r="PXF68" s="756">
        <f t="shared" si="439"/>
        <v>0</v>
      </c>
      <c r="PXG68" s="756">
        <f t="shared" si="439"/>
        <v>0</v>
      </c>
      <c r="PXH68" s="756">
        <f t="shared" si="439"/>
        <v>0</v>
      </c>
      <c r="PXI68" s="756">
        <f t="shared" si="439"/>
        <v>0</v>
      </c>
      <c r="PXJ68" s="756">
        <f t="shared" si="439"/>
        <v>0</v>
      </c>
      <c r="PXK68" s="756">
        <f t="shared" si="439"/>
        <v>0</v>
      </c>
      <c r="PXL68" s="756">
        <f t="shared" si="439"/>
        <v>0</v>
      </c>
      <c r="PXM68" s="756">
        <f t="shared" si="439"/>
        <v>0</v>
      </c>
      <c r="PXN68" s="756">
        <f t="shared" si="439"/>
        <v>0</v>
      </c>
      <c r="PXO68" s="756">
        <f t="shared" si="439"/>
        <v>0</v>
      </c>
      <c r="PXP68" s="756">
        <f t="shared" si="439"/>
        <v>0</v>
      </c>
      <c r="PXQ68" s="756">
        <f t="shared" si="439"/>
        <v>0</v>
      </c>
      <c r="PXR68" s="756">
        <f t="shared" si="439"/>
        <v>0</v>
      </c>
      <c r="PXS68" s="756">
        <f t="shared" si="439"/>
        <v>0</v>
      </c>
      <c r="PXT68" s="756">
        <f t="shared" si="439"/>
        <v>0</v>
      </c>
      <c r="PXU68" s="756">
        <f t="shared" si="439"/>
        <v>0</v>
      </c>
      <c r="PXV68" s="756">
        <f t="shared" si="439"/>
        <v>0</v>
      </c>
      <c r="PXW68" s="756">
        <f t="shared" si="439"/>
        <v>0</v>
      </c>
      <c r="PXX68" s="756">
        <f t="shared" si="439"/>
        <v>0</v>
      </c>
      <c r="PXY68" s="756">
        <f t="shared" si="439"/>
        <v>0</v>
      </c>
      <c r="PXZ68" s="756">
        <f t="shared" si="439"/>
        <v>0</v>
      </c>
      <c r="PYA68" s="756">
        <f t="shared" si="439"/>
        <v>0</v>
      </c>
      <c r="PYB68" s="756">
        <f t="shared" si="439"/>
        <v>0</v>
      </c>
      <c r="PYC68" s="756">
        <f t="shared" si="439"/>
        <v>0</v>
      </c>
      <c r="PYD68" s="756">
        <f t="shared" si="439"/>
        <v>0</v>
      </c>
      <c r="PYE68" s="756">
        <f t="shared" si="439"/>
        <v>0</v>
      </c>
      <c r="PYF68" s="756">
        <f t="shared" si="439"/>
        <v>0</v>
      </c>
      <c r="PYG68" s="756">
        <f t="shared" si="439"/>
        <v>0</v>
      </c>
      <c r="PYH68" s="756">
        <f t="shared" si="439"/>
        <v>0</v>
      </c>
      <c r="PYI68" s="756">
        <f t="shared" si="439"/>
        <v>0</v>
      </c>
      <c r="PYJ68" s="756">
        <f t="shared" si="439"/>
        <v>0</v>
      </c>
      <c r="PYK68" s="756">
        <f t="shared" si="439"/>
        <v>0</v>
      </c>
      <c r="PYL68" s="756">
        <f t="shared" si="439"/>
        <v>0</v>
      </c>
      <c r="PYM68" s="756">
        <f t="shared" si="439"/>
        <v>0</v>
      </c>
      <c r="PYN68" s="756">
        <f t="shared" si="439"/>
        <v>0</v>
      </c>
      <c r="PYO68" s="756">
        <f t="shared" si="439"/>
        <v>0</v>
      </c>
      <c r="PYP68" s="756">
        <f t="shared" si="439"/>
        <v>0</v>
      </c>
      <c r="PYQ68" s="756">
        <f t="shared" si="439"/>
        <v>0</v>
      </c>
      <c r="PYR68" s="756">
        <f t="shared" si="439"/>
        <v>0</v>
      </c>
      <c r="PYS68" s="756">
        <f t="shared" si="439"/>
        <v>0</v>
      </c>
      <c r="PYT68" s="756">
        <f t="shared" si="439"/>
        <v>0</v>
      </c>
      <c r="PYU68" s="756">
        <f t="shared" si="439"/>
        <v>0</v>
      </c>
      <c r="PYV68" s="756">
        <f t="shared" si="439"/>
        <v>0</v>
      </c>
      <c r="PYW68" s="756">
        <f t="shared" si="439"/>
        <v>0</v>
      </c>
      <c r="PYX68" s="756">
        <f t="shared" si="439"/>
        <v>0</v>
      </c>
      <c r="PYY68" s="756">
        <f t="shared" ref="PYY68:QBJ68" si="440">(PYY59-PYY61)*$C$67</f>
        <v>0</v>
      </c>
      <c r="PYZ68" s="756">
        <f t="shared" si="440"/>
        <v>0</v>
      </c>
      <c r="PZA68" s="756">
        <f t="shared" si="440"/>
        <v>0</v>
      </c>
      <c r="PZB68" s="756">
        <f t="shared" si="440"/>
        <v>0</v>
      </c>
      <c r="PZC68" s="756">
        <f t="shared" si="440"/>
        <v>0</v>
      </c>
      <c r="PZD68" s="756">
        <f t="shared" si="440"/>
        <v>0</v>
      </c>
      <c r="PZE68" s="756">
        <f t="shared" si="440"/>
        <v>0</v>
      </c>
      <c r="PZF68" s="756">
        <f t="shared" si="440"/>
        <v>0</v>
      </c>
      <c r="PZG68" s="756">
        <f t="shared" si="440"/>
        <v>0</v>
      </c>
      <c r="PZH68" s="756">
        <f t="shared" si="440"/>
        <v>0</v>
      </c>
      <c r="PZI68" s="756">
        <f t="shared" si="440"/>
        <v>0</v>
      </c>
      <c r="PZJ68" s="756">
        <f t="shared" si="440"/>
        <v>0</v>
      </c>
      <c r="PZK68" s="756">
        <f t="shared" si="440"/>
        <v>0</v>
      </c>
      <c r="PZL68" s="756">
        <f t="shared" si="440"/>
        <v>0</v>
      </c>
      <c r="PZM68" s="756">
        <f t="shared" si="440"/>
        <v>0</v>
      </c>
      <c r="PZN68" s="756">
        <f t="shared" si="440"/>
        <v>0</v>
      </c>
      <c r="PZO68" s="756">
        <f t="shared" si="440"/>
        <v>0</v>
      </c>
      <c r="PZP68" s="756">
        <f t="shared" si="440"/>
        <v>0</v>
      </c>
      <c r="PZQ68" s="756">
        <f t="shared" si="440"/>
        <v>0</v>
      </c>
      <c r="PZR68" s="756">
        <f t="shared" si="440"/>
        <v>0</v>
      </c>
      <c r="PZS68" s="756">
        <f t="shared" si="440"/>
        <v>0</v>
      </c>
      <c r="PZT68" s="756">
        <f t="shared" si="440"/>
        <v>0</v>
      </c>
      <c r="PZU68" s="756">
        <f t="shared" si="440"/>
        <v>0</v>
      </c>
      <c r="PZV68" s="756">
        <f t="shared" si="440"/>
        <v>0</v>
      </c>
      <c r="PZW68" s="756">
        <f t="shared" si="440"/>
        <v>0</v>
      </c>
      <c r="PZX68" s="756">
        <f t="shared" si="440"/>
        <v>0</v>
      </c>
      <c r="PZY68" s="756">
        <f t="shared" si="440"/>
        <v>0</v>
      </c>
      <c r="PZZ68" s="756">
        <f t="shared" si="440"/>
        <v>0</v>
      </c>
      <c r="QAA68" s="756">
        <f t="shared" si="440"/>
        <v>0</v>
      </c>
      <c r="QAB68" s="756">
        <f t="shared" si="440"/>
        <v>0</v>
      </c>
      <c r="QAC68" s="756">
        <f t="shared" si="440"/>
        <v>0</v>
      </c>
      <c r="QAD68" s="756">
        <f t="shared" si="440"/>
        <v>0</v>
      </c>
      <c r="QAE68" s="756">
        <f t="shared" si="440"/>
        <v>0</v>
      </c>
      <c r="QAF68" s="756">
        <f t="shared" si="440"/>
        <v>0</v>
      </c>
      <c r="QAG68" s="756">
        <f t="shared" si="440"/>
        <v>0</v>
      </c>
      <c r="QAH68" s="756">
        <f t="shared" si="440"/>
        <v>0</v>
      </c>
      <c r="QAI68" s="756">
        <f t="shared" si="440"/>
        <v>0</v>
      </c>
      <c r="QAJ68" s="756">
        <f t="shared" si="440"/>
        <v>0</v>
      </c>
      <c r="QAK68" s="756">
        <f t="shared" si="440"/>
        <v>0</v>
      </c>
      <c r="QAL68" s="756">
        <f t="shared" si="440"/>
        <v>0</v>
      </c>
      <c r="QAM68" s="756">
        <f t="shared" si="440"/>
        <v>0</v>
      </c>
      <c r="QAN68" s="756">
        <f t="shared" si="440"/>
        <v>0</v>
      </c>
      <c r="QAO68" s="756">
        <f t="shared" si="440"/>
        <v>0</v>
      </c>
      <c r="QAP68" s="756">
        <f t="shared" si="440"/>
        <v>0</v>
      </c>
      <c r="QAQ68" s="756">
        <f t="shared" si="440"/>
        <v>0</v>
      </c>
      <c r="QAR68" s="756">
        <f t="shared" si="440"/>
        <v>0</v>
      </c>
      <c r="QAS68" s="756">
        <f t="shared" si="440"/>
        <v>0</v>
      </c>
      <c r="QAT68" s="756">
        <f t="shared" si="440"/>
        <v>0</v>
      </c>
      <c r="QAU68" s="756">
        <f t="shared" si="440"/>
        <v>0</v>
      </c>
      <c r="QAV68" s="756">
        <f t="shared" si="440"/>
        <v>0</v>
      </c>
      <c r="QAW68" s="756">
        <f t="shared" si="440"/>
        <v>0</v>
      </c>
      <c r="QAX68" s="756">
        <f t="shared" si="440"/>
        <v>0</v>
      </c>
      <c r="QAY68" s="756">
        <f t="shared" si="440"/>
        <v>0</v>
      </c>
      <c r="QAZ68" s="756">
        <f t="shared" si="440"/>
        <v>0</v>
      </c>
      <c r="QBA68" s="756">
        <f t="shared" si="440"/>
        <v>0</v>
      </c>
      <c r="QBB68" s="756">
        <f t="shared" si="440"/>
        <v>0</v>
      </c>
      <c r="QBC68" s="756">
        <f t="shared" si="440"/>
        <v>0</v>
      </c>
      <c r="QBD68" s="756">
        <f t="shared" si="440"/>
        <v>0</v>
      </c>
      <c r="QBE68" s="756">
        <f t="shared" si="440"/>
        <v>0</v>
      </c>
      <c r="QBF68" s="756">
        <f t="shared" si="440"/>
        <v>0</v>
      </c>
      <c r="QBG68" s="756">
        <f t="shared" si="440"/>
        <v>0</v>
      </c>
      <c r="QBH68" s="756">
        <f t="shared" si="440"/>
        <v>0</v>
      </c>
      <c r="QBI68" s="756">
        <f t="shared" si="440"/>
        <v>0</v>
      </c>
      <c r="QBJ68" s="756">
        <f t="shared" si="440"/>
        <v>0</v>
      </c>
      <c r="QBK68" s="756">
        <f t="shared" ref="QBK68:QDV68" si="441">(QBK59-QBK61)*$C$67</f>
        <v>0</v>
      </c>
      <c r="QBL68" s="756">
        <f t="shared" si="441"/>
        <v>0</v>
      </c>
      <c r="QBM68" s="756">
        <f t="shared" si="441"/>
        <v>0</v>
      </c>
      <c r="QBN68" s="756">
        <f t="shared" si="441"/>
        <v>0</v>
      </c>
      <c r="QBO68" s="756">
        <f t="shared" si="441"/>
        <v>0</v>
      </c>
      <c r="QBP68" s="756">
        <f t="shared" si="441"/>
        <v>0</v>
      </c>
      <c r="QBQ68" s="756">
        <f t="shared" si="441"/>
        <v>0</v>
      </c>
      <c r="QBR68" s="756">
        <f t="shared" si="441"/>
        <v>0</v>
      </c>
      <c r="QBS68" s="756">
        <f t="shared" si="441"/>
        <v>0</v>
      </c>
      <c r="QBT68" s="756">
        <f t="shared" si="441"/>
        <v>0</v>
      </c>
      <c r="QBU68" s="756">
        <f t="shared" si="441"/>
        <v>0</v>
      </c>
      <c r="QBV68" s="756">
        <f t="shared" si="441"/>
        <v>0</v>
      </c>
      <c r="QBW68" s="756">
        <f t="shared" si="441"/>
        <v>0</v>
      </c>
      <c r="QBX68" s="756">
        <f t="shared" si="441"/>
        <v>0</v>
      </c>
      <c r="QBY68" s="756">
        <f t="shared" si="441"/>
        <v>0</v>
      </c>
      <c r="QBZ68" s="756">
        <f t="shared" si="441"/>
        <v>0</v>
      </c>
      <c r="QCA68" s="756">
        <f t="shared" si="441"/>
        <v>0</v>
      </c>
      <c r="QCB68" s="756">
        <f t="shared" si="441"/>
        <v>0</v>
      </c>
      <c r="QCC68" s="756">
        <f t="shared" si="441"/>
        <v>0</v>
      </c>
      <c r="QCD68" s="756">
        <f t="shared" si="441"/>
        <v>0</v>
      </c>
      <c r="QCE68" s="756">
        <f t="shared" si="441"/>
        <v>0</v>
      </c>
      <c r="QCF68" s="756">
        <f t="shared" si="441"/>
        <v>0</v>
      </c>
      <c r="QCG68" s="756">
        <f t="shared" si="441"/>
        <v>0</v>
      </c>
      <c r="QCH68" s="756">
        <f t="shared" si="441"/>
        <v>0</v>
      </c>
      <c r="QCI68" s="756">
        <f t="shared" si="441"/>
        <v>0</v>
      </c>
      <c r="QCJ68" s="756">
        <f t="shared" si="441"/>
        <v>0</v>
      </c>
      <c r="QCK68" s="756">
        <f t="shared" si="441"/>
        <v>0</v>
      </c>
      <c r="QCL68" s="756">
        <f t="shared" si="441"/>
        <v>0</v>
      </c>
      <c r="QCM68" s="756">
        <f t="shared" si="441"/>
        <v>0</v>
      </c>
      <c r="QCN68" s="756">
        <f t="shared" si="441"/>
        <v>0</v>
      </c>
      <c r="QCO68" s="756">
        <f t="shared" si="441"/>
        <v>0</v>
      </c>
      <c r="QCP68" s="756">
        <f t="shared" si="441"/>
        <v>0</v>
      </c>
      <c r="QCQ68" s="756">
        <f t="shared" si="441"/>
        <v>0</v>
      </c>
      <c r="QCR68" s="756">
        <f t="shared" si="441"/>
        <v>0</v>
      </c>
      <c r="QCS68" s="756">
        <f t="shared" si="441"/>
        <v>0</v>
      </c>
      <c r="QCT68" s="756">
        <f t="shared" si="441"/>
        <v>0</v>
      </c>
      <c r="QCU68" s="756">
        <f t="shared" si="441"/>
        <v>0</v>
      </c>
      <c r="QCV68" s="756">
        <f t="shared" si="441"/>
        <v>0</v>
      </c>
      <c r="QCW68" s="756">
        <f t="shared" si="441"/>
        <v>0</v>
      </c>
      <c r="QCX68" s="756">
        <f t="shared" si="441"/>
        <v>0</v>
      </c>
      <c r="QCY68" s="756">
        <f t="shared" si="441"/>
        <v>0</v>
      </c>
      <c r="QCZ68" s="756">
        <f t="shared" si="441"/>
        <v>0</v>
      </c>
      <c r="QDA68" s="756">
        <f t="shared" si="441"/>
        <v>0</v>
      </c>
      <c r="QDB68" s="756">
        <f t="shared" si="441"/>
        <v>0</v>
      </c>
      <c r="QDC68" s="756">
        <f t="shared" si="441"/>
        <v>0</v>
      </c>
      <c r="QDD68" s="756">
        <f t="shared" si="441"/>
        <v>0</v>
      </c>
      <c r="QDE68" s="756">
        <f t="shared" si="441"/>
        <v>0</v>
      </c>
      <c r="QDF68" s="756">
        <f t="shared" si="441"/>
        <v>0</v>
      </c>
      <c r="QDG68" s="756">
        <f t="shared" si="441"/>
        <v>0</v>
      </c>
      <c r="QDH68" s="756">
        <f t="shared" si="441"/>
        <v>0</v>
      </c>
      <c r="QDI68" s="756">
        <f t="shared" si="441"/>
        <v>0</v>
      </c>
      <c r="QDJ68" s="756">
        <f t="shared" si="441"/>
        <v>0</v>
      </c>
      <c r="QDK68" s="756">
        <f t="shared" si="441"/>
        <v>0</v>
      </c>
      <c r="QDL68" s="756">
        <f t="shared" si="441"/>
        <v>0</v>
      </c>
      <c r="QDM68" s="756">
        <f t="shared" si="441"/>
        <v>0</v>
      </c>
      <c r="QDN68" s="756">
        <f t="shared" si="441"/>
        <v>0</v>
      </c>
      <c r="QDO68" s="756">
        <f t="shared" si="441"/>
        <v>0</v>
      </c>
      <c r="QDP68" s="756">
        <f t="shared" si="441"/>
        <v>0</v>
      </c>
      <c r="QDQ68" s="756">
        <f t="shared" si="441"/>
        <v>0</v>
      </c>
      <c r="QDR68" s="756">
        <f t="shared" si="441"/>
        <v>0</v>
      </c>
      <c r="QDS68" s="756">
        <f t="shared" si="441"/>
        <v>0</v>
      </c>
      <c r="QDT68" s="756">
        <f t="shared" si="441"/>
        <v>0</v>
      </c>
      <c r="QDU68" s="756">
        <f t="shared" si="441"/>
        <v>0</v>
      </c>
      <c r="QDV68" s="756">
        <f t="shared" si="441"/>
        <v>0</v>
      </c>
      <c r="QDW68" s="756">
        <f t="shared" ref="QDW68:QGH68" si="442">(QDW59-QDW61)*$C$67</f>
        <v>0</v>
      </c>
      <c r="QDX68" s="756">
        <f t="shared" si="442"/>
        <v>0</v>
      </c>
      <c r="QDY68" s="756">
        <f t="shared" si="442"/>
        <v>0</v>
      </c>
      <c r="QDZ68" s="756">
        <f t="shared" si="442"/>
        <v>0</v>
      </c>
      <c r="QEA68" s="756">
        <f t="shared" si="442"/>
        <v>0</v>
      </c>
      <c r="QEB68" s="756">
        <f t="shared" si="442"/>
        <v>0</v>
      </c>
      <c r="QEC68" s="756">
        <f t="shared" si="442"/>
        <v>0</v>
      </c>
      <c r="QED68" s="756">
        <f t="shared" si="442"/>
        <v>0</v>
      </c>
      <c r="QEE68" s="756">
        <f t="shared" si="442"/>
        <v>0</v>
      </c>
      <c r="QEF68" s="756">
        <f t="shared" si="442"/>
        <v>0</v>
      </c>
      <c r="QEG68" s="756">
        <f t="shared" si="442"/>
        <v>0</v>
      </c>
      <c r="QEH68" s="756">
        <f t="shared" si="442"/>
        <v>0</v>
      </c>
      <c r="QEI68" s="756">
        <f t="shared" si="442"/>
        <v>0</v>
      </c>
      <c r="QEJ68" s="756">
        <f t="shared" si="442"/>
        <v>0</v>
      </c>
      <c r="QEK68" s="756">
        <f t="shared" si="442"/>
        <v>0</v>
      </c>
      <c r="QEL68" s="756">
        <f t="shared" si="442"/>
        <v>0</v>
      </c>
      <c r="QEM68" s="756">
        <f t="shared" si="442"/>
        <v>0</v>
      </c>
      <c r="QEN68" s="756">
        <f t="shared" si="442"/>
        <v>0</v>
      </c>
      <c r="QEO68" s="756">
        <f t="shared" si="442"/>
        <v>0</v>
      </c>
      <c r="QEP68" s="756">
        <f t="shared" si="442"/>
        <v>0</v>
      </c>
      <c r="QEQ68" s="756">
        <f t="shared" si="442"/>
        <v>0</v>
      </c>
      <c r="QER68" s="756">
        <f t="shared" si="442"/>
        <v>0</v>
      </c>
      <c r="QES68" s="756">
        <f t="shared" si="442"/>
        <v>0</v>
      </c>
      <c r="QET68" s="756">
        <f t="shared" si="442"/>
        <v>0</v>
      </c>
      <c r="QEU68" s="756">
        <f t="shared" si="442"/>
        <v>0</v>
      </c>
      <c r="QEV68" s="756">
        <f t="shared" si="442"/>
        <v>0</v>
      </c>
      <c r="QEW68" s="756">
        <f t="shared" si="442"/>
        <v>0</v>
      </c>
      <c r="QEX68" s="756">
        <f t="shared" si="442"/>
        <v>0</v>
      </c>
      <c r="QEY68" s="756">
        <f t="shared" si="442"/>
        <v>0</v>
      </c>
      <c r="QEZ68" s="756">
        <f t="shared" si="442"/>
        <v>0</v>
      </c>
      <c r="QFA68" s="756">
        <f t="shared" si="442"/>
        <v>0</v>
      </c>
      <c r="QFB68" s="756">
        <f t="shared" si="442"/>
        <v>0</v>
      </c>
      <c r="QFC68" s="756">
        <f t="shared" si="442"/>
        <v>0</v>
      </c>
      <c r="QFD68" s="756">
        <f t="shared" si="442"/>
        <v>0</v>
      </c>
      <c r="QFE68" s="756">
        <f t="shared" si="442"/>
        <v>0</v>
      </c>
      <c r="QFF68" s="756">
        <f t="shared" si="442"/>
        <v>0</v>
      </c>
      <c r="QFG68" s="756">
        <f t="shared" si="442"/>
        <v>0</v>
      </c>
      <c r="QFH68" s="756">
        <f t="shared" si="442"/>
        <v>0</v>
      </c>
      <c r="QFI68" s="756">
        <f t="shared" si="442"/>
        <v>0</v>
      </c>
      <c r="QFJ68" s="756">
        <f t="shared" si="442"/>
        <v>0</v>
      </c>
      <c r="QFK68" s="756">
        <f t="shared" si="442"/>
        <v>0</v>
      </c>
      <c r="QFL68" s="756">
        <f t="shared" si="442"/>
        <v>0</v>
      </c>
      <c r="QFM68" s="756">
        <f t="shared" si="442"/>
        <v>0</v>
      </c>
      <c r="QFN68" s="756">
        <f t="shared" si="442"/>
        <v>0</v>
      </c>
      <c r="QFO68" s="756">
        <f t="shared" si="442"/>
        <v>0</v>
      </c>
      <c r="QFP68" s="756">
        <f t="shared" si="442"/>
        <v>0</v>
      </c>
      <c r="QFQ68" s="756">
        <f t="shared" si="442"/>
        <v>0</v>
      </c>
      <c r="QFR68" s="756">
        <f t="shared" si="442"/>
        <v>0</v>
      </c>
      <c r="QFS68" s="756">
        <f t="shared" si="442"/>
        <v>0</v>
      </c>
      <c r="QFT68" s="756">
        <f t="shared" si="442"/>
        <v>0</v>
      </c>
      <c r="QFU68" s="756">
        <f t="shared" si="442"/>
        <v>0</v>
      </c>
      <c r="QFV68" s="756">
        <f t="shared" si="442"/>
        <v>0</v>
      </c>
      <c r="QFW68" s="756">
        <f t="shared" si="442"/>
        <v>0</v>
      </c>
      <c r="QFX68" s="756">
        <f t="shared" si="442"/>
        <v>0</v>
      </c>
      <c r="QFY68" s="756">
        <f t="shared" si="442"/>
        <v>0</v>
      </c>
      <c r="QFZ68" s="756">
        <f t="shared" si="442"/>
        <v>0</v>
      </c>
      <c r="QGA68" s="756">
        <f t="shared" si="442"/>
        <v>0</v>
      </c>
      <c r="QGB68" s="756">
        <f t="shared" si="442"/>
        <v>0</v>
      </c>
      <c r="QGC68" s="756">
        <f t="shared" si="442"/>
        <v>0</v>
      </c>
      <c r="QGD68" s="756">
        <f t="shared" si="442"/>
        <v>0</v>
      </c>
      <c r="QGE68" s="756">
        <f t="shared" si="442"/>
        <v>0</v>
      </c>
      <c r="QGF68" s="756">
        <f t="shared" si="442"/>
        <v>0</v>
      </c>
      <c r="QGG68" s="756">
        <f t="shared" si="442"/>
        <v>0</v>
      </c>
      <c r="QGH68" s="756">
        <f t="shared" si="442"/>
        <v>0</v>
      </c>
      <c r="QGI68" s="756">
        <f t="shared" ref="QGI68:QIT68" si="443">(QGI59-QGI61)*$C$67</f>
        <v>0</v>
      </c>
      <c r="QGJ68" s="756">
        <f t="shared" si="443"/>
        <v>0</v>
      </c>
      <c r="QGK68" s="756">
        <f t="shared" si="443"/>
        <v>0</v>
      </c>
      <c r="QGL68" s="756">
        <f t="shared" si="443"/>
        <v>0</v>
      </c>
      <c r="QGM68" s="756">
        <f t="shared" si="443"/>
        <v>0</v>
      </c>
      <c r="QGN68" s="756">
        <f t="shared" si="443"/>
        <v>0</v>
      </c>
      <c r="QGO68" s="756">
        <f t="shared" si="443"/>
        <v>0</v>
      </c>
      <c r="QGP68" s="756">
        <f t="shared" si="443"/>
        <v>0</v>
      </c>
      <c r="QGQ68" s="756">
        <f t="shared" si="443"/>
        <v>0</v>
      </c>
      <c r="QGR68" s="756">
        <f t="shared" si="443"/>
        <v>0</v>
      </c>
      <c r="QGS68" s="756">
        <f t="shared" si="443"/>
        <v>0</v>
      </c>
      <c r="QGT68" s="756">
        <f t="shared" si="443"/>
        <v>0</v>
      </c>
      <c r="QGU68" s="756">
        <f t="shared" si="443"/>
        <v>0</v>
      </c>
      <c r="QGV68" s="756">
        <f t="shared" si="443"/>
        <v>0</v>
      </c>
      <c r="QGW68" s="756">
        <f t="shared" si="443"/>
        <v>0</v>
      </c>
      <c r="QGX68" s="756">
        <f t="shared" si="443"/>
        <v>0</v>
      </c>
      <c r="QGY68" s="756">
        <f t="shared" si="443"/>
        <v>0</v>
      </c>
      <c r="QGZ68" s="756">
        <f t="shared" si="443"/>
        <v>0</v>
      </c>
      <c r="QHA68" s="756">
        <f t="shared" si="443"/>
        <v>0</v>
      </c>
      <c r="QHB68" s="756">
        <f t="shared" si="443"/>
        <v>0</v>
      </c>
      <c r="QHC68" s="756">
        <f t="shared" si="443"/>
        <v>0</v>
      </c>
      <c r="QHD68" s="756">
        <f t="shared" si="443"/>
        <v>0</v>
      </c>
      <c r="QHE68" s="756">
        <f t="shared" si="443"/>
        <v>0</v>
      </c>
      <c r="QHF68" s="756">
        <f t="shared" si="443"/>
        <v>0</v>
      </c>
      <c r="QHG68" s="756">
        <f t="shared" si="443"/>
        <v>0</v>
      </c>
      <c r="QHH68" s="756">
        <f t="shared" si="443"/>
        <v>0</v>
      </c>
      <c r="QHI68" s="756">
        <f t="shared" si="443"/>
        <v>0</v>
      </c>
      <c r="QHJ68" s="756">
        <f t="shared" si="443"/>
        <v>0</v>
      </c>
      <c r="QHK68" s="756">
        <f t="shared" si="443"/>
        <v>0</v>
      </c>
      <c r="QHL68" s="756">
        <f t="shared" si="443"/>
        <v>0</v>
      </c>
      <c r="QHM68" s="756">
        <f t="shared" si="443"/>
        <v>0</v>
      </c>
      <c r="QHN68" s="756">
        <f t="shared" si="443"/>
        <v>0</v>
      </c>
      <c r="QHO68" s="756">
        <f t="shared" si="443"/>
        <v>0</v>
      </c>
      <c r="QHP68" s="756">
        <f t="shared" si="443"/>
        <v>0</v>
      </c>
      <c r="QHQ68" s="756">
        <f t="shared" si="443"/>
        <v>0</v>
      </c>
      <c r="QHR68" s="756">
        <f t="shared" si="443"/>
        <v>0</v>
      </c>
      <c r="QHS68" s="756">
        <f t="shared" si="443"/>
        <v>0</v>
      </c>
      <c r="QHT68" s="756">
        <f t="shared" si="443"/>
        <v>0</v>
      </c>
      <c r="QHU68" s="756">
        <f t="shared" si="443"/>
        <v>0</v>
      </c>
      <c r="QHV68" s="756">
        <f t="shared" si="443"/>
        <v>0</v>
      </c>
      <c r="QHW68" s="756">
        <f t="shared" si="443"/>
        <v>0</v>
      </c>
      <c r="QHX68" s="756">
        <f t="shared" si="443"/>
        <v>0</v>
      </c>
      <c r="QHY68" s="756">
        <f t="shared" si="443"/>
        <v>0</v>
      </c>
      <c r="QHZ68" s="756">
        <f t="shared" si="443"/>
        <v>0</v>
      </c>
      <c r="QIA68" s="756">
        <f t="shared" si="443"/>
        <v>0</v>
      </c>
      <c r="QIB68" s="756">
        <f t="shared" si="443"/>
        <v>0</v>
      </c>
      <c r="QIC68" s="756">
        <f t="shared" si="443"/>
        <v>0</v>
      </c>
      <c r="QID68" s="756">
        <f t="shared" si="443"/>
        <v>0</v>
      </c>
      <c r="QIE68" s="756">
        <f t="shared" si="443"/>
        <v>0</v>
      </c>
      <c r="QIF68" s="756">
        <f t="shared" si="443"/>
        <v>0</v>
      </c>
      <c r="QIG68" s="756">
        <f t="shared" si="443"/>
        <v>0</v>
      </c>
      <c r="QIH68" s="756">
        <f t="shared" si="443"/>
        <v>0</v>
      </c>
      <c r="QII68" s="756">
        <f t="shared" si="443"/>
        <v>0</v>
      </c>
      <c r="QIJ68" s="756">
        <f t="shared" si="443"/>
        <v>0</v>
      </c>
      <c r="QIK68" s="756">
        <f t="shared" si="443"/>
        <v>0</v>
      </c>
      <c r="QIL68" s="756">
        <f t="shared" si="443"/>
        <v>0</v>
      </c>
      <c r="QIM68" s="756">
        <f t="shared" si="443"/>
        <v>0</v>
      </c>
      <c r="QIN68" s="756">
        <f t="shared" si="443"/>
        <v>0</v>
      </c>
      <c r="QIO68" s="756">
        <f t="shared" si="443"/>
        <v>0</v>
      </c>
      <c r="QIP68" s="756">
        <f t="shared" si="443"/>
        <v>0</v>
      </c>
      <c r="QIQ68" s="756">
        <f t="shared" si="443"/>
        <v>0</v>
      </c>
      <c r="QIR68" s="756">
        <f t="shared" si="443"/>
        <v>0</v>
      </c>
      <c r="QIS68" s="756">
        <f t="shared" si="443"/>
        <v>0</v>
      </c>
      <c r="QIT68" s="756">
        <f t="shared" si="443"/>
        <v>0</v>
      </c>
      <c r="QIU68" s="756">
        <f t="shared" ref="QIU68:QLF68" si="444">(QIU59-QIU61)*$C$67</f>
        <v>0</v>
      </c>
      <c r="QIV68" s="756">
        <f t="shared" si="444"/>
        <v>0</v>
      </c>
      <c r="QIW68" s="756">
        <f t="shared" si="444"/>
        <v>0</v>
      </c>
      <c r="QIX68" s="756">
        <f t="shared" si="444"/>
        <v>0</v>
      </c>
      <c r="QIY68" s="756">
        <f t="shared" si="444"/>
        <v>0</v>
      </c>
      <c r="QIZ68" s="756">
        <f t="shared" si="444"/>
        <v>0</v>
      </c>
      <c r="QJA68" s="756">
        <f t="shared" si="444"/>
        <v>0</v>
      </c>
      <c r="QJB68" s="756">
        <f t="shared" si="444"/>
        <v>0</v>
      </c>
      <c r="QJC68" s="756">
        <f t="shared" si="444"/>
        <v>0</v>
      </c>
      <c r="QJD68" s="756">
        <f t="shared" si="444"/>
        <v>0</v>
      </c>
      <c r="QJE68" s="756">
        <f t="shared" si="444"/>
        <v>0</v>
      </c>
      <c r="QJF68" s="756">
        <f t="shared" si="444"/>
        <v>0</v>
      </c>
      <c r="QJG68" s="756">
        <f t="shared" si="444"/>
        <v>0</v>
      </c>
      <c r="QJH68" s="756">
        <f t="shared" si="444"/>
        <v>0</v>
      </c>
      <c r="QJI68" s="756">
        <f t="shared" si="444"/>
        <v>0</v>
      </c>
      <c r="QJJ68" s="756">
        <f t="shared" si="444"/>
        <v>0</v>
      </c>
      <c r="QJK68" s="756">
        <f t="shared" si="444"/>
        <v>0</v>
      </c>
      <c r="QJL68" s="756">
        <f t="shared" si="444"/>
        <v>0</v>
      </c>
      <c r="QJM68" s="756">
        <f t="shared" si="444"/>
        <v>0</v>
      </c>
      <c r="QJN68" s="756">
        <f t="shared" si="444"/>
        <v>0</v>
      </c>
      <c r="QJO68" s="756">
        <f t="shared" si="444"/>
        <v>0</v>
      </c>
      <c r="QJP68" s="756">
        <f t="shared" si="444"/>
        <v>0</v>
      </c>
      <c r="QJQ68" s="756">
        <f t="shared" si="444"/>
        <v>0</v>
      </c>
      <c r="QJR68" s="756">
        <f t="shared" si="444"/>
        <v>0</v>
      </c>
      <c r="QJS68" s="756">
        <f t="shared" si="444"/>
        <v>0</v>
      </c>
      <c r="QJT68" s="756">
        <f t="shared" si="444"/>
        <v>0</v>
      </c>
      <c r="QJU68" s="756">
        <f t="shared" si="444"/>
        <v>0</v>
      </c>
      <c r="QJV68" s="756">
        <f t="shared" si="444"/>
        <v>0</v>
      </c>
      <c r="QJW68" s="756">
        <f t="shared" si="444"/>
        <v>0</v>
      </c>
      <c r="QJX68" s="756">
        <f t="shared" si="444"/>
        <v>0</v>
      </c>
      <c r="QJY68" s="756">
        <f t="shared" si="444"/>
        <v>0</v>
      </c>
      <c r="QJZ68" s="756">
        <f t="shared" si="444"/>
        <v>0</v>
      </c>
      <c r="QKA68" s="756">
        <f t="shared" si="444"/>
        <v>0</v>
      </c>
      <c r="QKB68" s="756">
        <f t="shared" si="444"/>
        <v>0</v>
      </c>
      <c r="QKC68" s="756">
        <f t="shared" si="444"/>
        <v>0</v>
      </c>
      <c r="QKD68" s="756">
        <f t="shared" si="444"/>
        <v>0</v>
      </c>
      <c r="QKE68" s="756">
        <f t="shared" si="444"/>
        <v>0</v>
      </c>
      <c r="QKF68" s="756">
        <f t="shared" si="444"/>
        <v>0</v>
      </c>
      <c r="QKG68" s="756">
        <f t="shared" si="444"/>
        <v>0</v>
      </c>
      <c r="QKH68" s="756">
        <f t="shared" si="444"/>
        <v>0</v>
      </c>
      <c r="QKI68" s="756">
        <f t="shared" si="444"/>
        <v>0</v>
      </c>
      <c r="QKJ68" s="756">
        <f t="shared" si="444"/>
        <v>0</v>
      </c>
      <c r="QKK68" s="756">
        <f t="shared" si="444"/>
        <v>0</v>
      </c>
      <c r="QKL68" s="756">
        <f t="shared" si="444"/>
        <v>0</v>
      </c>
      <c r="QKM68" s="756">
        <f t="shared" si="444"/>
        <v>0</v>
      </c>
      <c r="QKN68" s="756">
        <f t="shared" si="444"/>
        <v>0</v>
      </c>
      <c r="QKO68" s="756">
        <f t="shared" si="444"/>
        <v>0</v>
      </c>
      <c r="QKP68" s="756">
        <f t="shared" si="444"/>
        <v>0</v>
      </c>
      <c r="QKQ68" s="756">
        <f t="shared" si="444"/>
        <v>0</v>
      </c>
      <c r="QKR68" s="756">
        <f t="shared" si="444"/>
        <v>0</v>
      </c>
      <c r="QKS68" s="756">
        <f t="shared" si="444"/>
        <v>0</v>
      </c>
      <c r="QKT68" s="756">
        <f t="shared" si="444"/>
        <v>0</v>
      </c>
      <c r="QKU68" s="756">
        <f t="shared" si="444"/>
        <v>0</v>
      </c>
      <c r="QKV68" s="756">
        <f t="shared" si="444"/>
        <v>0</v>
      </c>
      <c r="QKW68" s="756">
        <f t="shared" si="444"/>
        <v>0</v>
      </c>
      <c r="QKX68" s="756">
        <f t="shared" si="444"/>
        <v>0</v>
      </c>
      <c r="QKY68" s="756">
        <f t="shared" si="444"/>
        <v>0</v>
      </c>
      <c r="QKZ68" s="756">
        <f t="shared" si="444"/>
        <v>0</v>
      </c>
      <c r="QLA68" s="756">
        <f t="shared" si="444"/>
        <v>0</v>
      </c>
      <c r="QLB68" s="756">
        <f t="shared" si="444"/>
        <v>0</v>
      </c>
      <c r="QLC68" s="756">
        <f t="shared" si="444"/>
        <v>0</v>
      </c>
      <c r="QLD68" s="756">
        <f t="shared" si="444"/>
        <v>0</v>
      </c>
      <c r="QLE68" s="756">
        <f t="shared" si="444"/>
        <v>0</v>
      </c>
      <c r="QLF68" s="756">
        <f t="shared" si="444"/>
        <v>0</v>
      </c>
      <c r="QLG68" s="756">
        <f t="shared" ref="QLG68:QNR68" si="445">(QLG59-QLG61)*$C$67</f>
        <v>0</v>
      </c>
      <c r="QLH68" s="756">
        <f t="shared" si="445"/>
        <v>0</v>
      </c>
      <c r="QLI68" s="756">
        <f t="shared" si="445"/>
        <v>0</v>
      </c>
      <c r="QLJ68" s="756">
        <f t="shared" si="445"/>
        <v>0</v>
      </c>
      <c r="QLK68" s="756">
        <f t="shared" si="445"/>
        <v>0</v>
      </c>
      <c r="QLL68" s="756">
        <f t="shared" si="445"/>
        <v>0</v>
      </c>
      <c r="QLM68" s="756">
        <f t="shared" si="445"/>
        <v>0</v>
      </c>
      <c r="QLN68" s="756">
        <f t="shared" si="445"/>
        <v>0</v>
      </c>
      <c r="QLO68" s="756">
        <f t="shared" si="445"/>
        <v>0</v>
      </c>
      <c r="QLP68" s="756">
        <f t="shared" si="445"/>
        <v>0</v>
      </c>
      <c r="QLQ68" s="756">
        <f t="shared" si="445"/>
        <v>0</v>
      </c>
      <c r="QLR68" s="756">
        <f t="shared" si="445"/>
        <v>0</v>
      </c>
      <c r="QLS68" s="756">
        <f t="shared" si="445"/>
        <v>0</v>
      </c>
      <c r="QLT68" s="756">
        <f t="shared" si="445"/>
        <v>0</v>
      </c>
      <c r="QLU68" s="756">
        <f t="shared" si="445"/>
        <v>0</v>
      </c>
      <c r="QLV68" s="756">
        <f t="shared" si="445"/>
        <v>0</v>
      </c>
      <c r="QLW68" s="756">
        <f t="shared" si="445"/>
        <v>0</v>
      </c>
      <c r="QLX68" s="756">
        <f t="shared" si="445"/>
        <v>0</v>
      </c>
      <c r="QLY68" s="756">
        <f t="shared" si="445"/>
        <v>0</v>
      </c>
      <c r="QLZ68" s="756">
        <f t="shared" si="445"/>
        <v>0</v>
      </c>
      <c r="QMA68" s="756">
        <f t="shared" si="445"/>
        <v>0</v>
      </c>
      <c r="QMB68" s="756">
        <f t="shared" si="445"/>
        <v>0</v>
      </c>
      <c r="QMC68" s="756">
        <f t="shared" si="445"/>
        <v>0</v>
      </c>
      <c r="QMD68" s="756">
        <f t="shared" si="445"/>
        <v>0</v>
      </c>
      <c r="QME68" s="756">
        <f t="shared" si="445"/>
        <v>0</v>
      </c>
      <c r="QMF68" s="756">
        <f t="shared" si="445"/>
        <v>0</v>
      </c>
      <c r="QMG68" s="756">
        <f t="shared" si="445"/>
        <v>0</v>
      </c>
      <c r="QMH68" s="756">
        <f t="shared" si="445"/>
        <v>0</v>
      </c>
      <c r="QMI68" s="756">
        <f t="shared" si="445"/>
        <v>0</v>
      </c>
      <c r="QMJ68" s="756">
        <f t="shared" si="445"/>
        <v>0</v>
      </c>
      <c r="QMK68" s="756">
        <f t="shared" si="445"/>
        <v>0</v>
      </c>
      <c r="QML68" s="756">
        <f t="shared" si="445"/>
        <v>0</v>
      </c>
      <c r="QMM68" s="756">
        <f t="shared" si="445"/>
        <v>0</v>
      </c>
      <c r="QMN68" s="756">
        <f t="shared" si="445"/>
        <v>0</v>
      </c>
      <c r="QMO68" s="756">
        <f t="shared" si="445"/>
        <v>0</v>
      </c>
      <c r="QMP68" s="756">
        <f t="shared" si="445"/>
        <v>0</v>
      </c>
      <c r="QMQ68" s="756">
        <f t="shared" si="445"/>
        <v>0</v>
      </c>
      <c r="QMR68" s="756">
        <f t="shared" si="445"/>
        <v>0</v>
      </c>
      <c r="QMS68" s="756">
        <f t="shared" si="445"/>
        <v>0</v>
      </c>
      <c r="QMT68" s="756">
        <f t="shared" si="445"/>
        <v>0</v>
      </c>
      <c r="QMU68" s="756">
        <f t="shared" si="445"/>
        <v>0</v>
      </c>
      <c r="QMV68" s="756">
        <f t="shared" si="445"/>
        <v>0</v>
      </c>
      <c r="QMW68" s="756">
        <f t="shared" si="445"/>
        <v>0</v>
      </c>
      <c r="QMX68" s="756">
        <f t="shared" si="445"/>
        <v>0</v>
      </c>
      <c r="QMY68" s="756">
        <f t="shared" si="445"/>
        <v>0</v>
      </c>
      <c r="QMZ68" s="756">
        <f t="shared" si="445"/>
        <v>0</v>
      </c>
      <c r="QNA68" s="756">
        <f t="shared" si="445"/>
        <v>0</v>
      </c>
      <c r="QNB68" s="756">
        <f t="shared" si="445"/>
        <v>0</v>
      </c>
      <c r="QNC68" s="756">
        <f t="shared" si="445"/>
        <v>0</v>
      </c>
      <c r="QND68" s="756">
        <f t="shared" si="445"/>
        <v>0</v>
      </c>
      <c r="QNE68" s="756">
        <f t="shared" si="445"/>
        <v>0</v>
      </c>
      <c r="QNF68" s="756">
        <f t="shared" si="445"/>
        <v>0</v>
      </c>
      <c r="QNG68" s="756">
        <f t="shared" si="445"/>
        <v>0</v>
      </c>
      <c r="QNH68" s="756">
        <f t="shared" si="445"/>
        <v>0</v>
      </c>
      <c r="QNI68" s="756">
        <f t="shared" si="445"/>
        <v>0</v>
      </c>
      <c r="QNJ68" s="756">
        <f t="shared" si="445"/>
        <v>0</v>
      </c>
      <c r="QNK68" s="756">
        <f t="shared" si="445"/>
        <v>0</v>
      </c>
      <c r="QNL68" s="756">
        <f t="shared" si="445"/>
        <v>0</v>
      </c>
      <c r="QNM68" s="756">
        <f t="shared" si="445"/>
        <v>0</v>
      </c>
      <c r="QNN68" s="756">
        <f t="shared" si="445"/>
        <v>0</v>
      </c>
      <c r="QNO68" s="756">
        <f t="shared" si="445"/>
        <v>0</v>
      </c>
      <c r="QNP68" s="756">
        <f t="shared" si="445"/>
        <v>0</v>
      </c>
      <c r="QNQ68" s="756">
        <f t="shared" si="445"/>
        <v>0</v>
      </c>
      <c r="QNR68" s="756">
        <f t="shared" si="445"/>
        <v>0</v>
      </c>
      <c r="QNS68" s="756">
        <f t="shared" ref="QNS68:QQD68" si="446">(QNS59-QNS61)*$C$67</f>
        <v>0</v>
      </c>
      <c r="QNT68" s="756">
        <f t="shared" si="446"/>
        <v>0</v>
      </c>
      <c r="QNU68" s="756">
        <f t="shared" si="446"/>
        <v>0</v>
      </c>
      <c r="QNV68" s="756">
        <f t="shared" si="446"/>
        <v>0</v>
      </c>
      <c r="QNW68" s="756">
        <f t="shared" si="446"/>
        <v>0</v>
      </c>
      <c r="QNX68" s="756">
        <f t="shared" si="446"/>
        <v>0</v>
      </c>
      <c r="QNY68" s="756">
        <f t="shared" si="446"/>
        <v>0</v>
      </c>
      <c r="QNZ68" s="756">
        <f t="shared" si="446"/>
        <v>0</v>
      </c>
      <c r="QOA68" s="756">
        <f t="shared" si="446"/>
        <v>0</v>
      </c>
      <c r="QOB68" s="756">
        <f t="shared" si="446"/>
        <v>0</v>
      </c>
      <c r="QOC68" s="756">
        <f t="shared" si="446"/>
        <v>0</v>
      </c>
      <c r="QOD68" s="756">
        <f t="shared" si="446"/>
        <v>0</v>
      </c>
      <c r="QOE68" s="756">
        <f t="shared" si="446"/>
        <v>0</v>
      </c>
      <c r="QOF68" s="756">
        <f t="shared" si="446"/>
        <v>0</v>
      </c>
      <c r="QOG68" s="756">
        <f t="shared" si="446"/>
        <v>0</v>
      </c>
      <c r="QOH68" s="756">
        <f t="shared" si="446"/>
        <v>0</v>
      </c>
      <c r="QOI68" s="756">
        <f t="shared" si="446"/>
        <v>0</v>
      </c>
      <c r="QOJ68" s="756">
        <f t="shared" si="446"/>
        <v>0</v>
      </c>
      <c r="QOK68" s="756">
        <f t="shared" si="446"/>
        <v>0</v>
      </c>
      <c r="QOL68" s="756">
        <f t="shared" si="446"/>
        <v>0</v>
      </c>
      <c r="QOM68" s="756">
        <f t="shared" si="446"/>
        <v>0</v>
      </c>
      <c r="QON68" s="756">
        <f t="shared" si="446"/>
        <v>0</v>
      </c>
      <c r="QOO68" s="756">
        <f t="shared" si="446"/>
        <v>0</v>
      </c>
      <c r="QOP68" s="756">
        <f t="shared" si="446"/>
        <v>0</v>
      </c>
      <c r="QOQ68" s="756">
        <f t="shared" si="446"/>
        <v>0</v>
      </c>
      <c r="QOR68" s="756">
        <f t="shared" si="446"/>
        <v>0</v>
      </c>
      <c r="QOS68" s="756">
        <f t="shared" si="446"/>
        <v>0</v>
      </c>
      <c r="QOT68" s="756">
        <f t="shared" si="446"/>
        <v>0</v>
      </c>
      <c r="QOU68" s="756">
        <f t="shared" si="446"/>
        <v>0</v>
      </c>
      <c r="QOV68" s="756">
        <f t="shared" si="446"/>
        <v>0</v>
      </c>
      <c r="QOW68" s="756">
        <f t="shared" si="446"/>
        <v>0</v>
      </c>
      <c r="QOX68" s="756">
        <f t="shared" si="446"/>
        <v>0</v>
      </c>
      <c r="QOY68" s="756">
        <f t="shared" si="446"/>
        <v>0</v>
      </c>
      <c r="QOZ68" s="756">
        <f t="shared" si="446"/>
        <v>0</v>
      </c>
      <c r="QPA68" s="756">
        <f t="shared" si="446"/>
        <v>0</v>
      </c>
      <c r="QPB68" s="756">
        <f t="shared" si="446"/>
        <v>0</v>
      </c>
      <c r="QPC68" s="756">
        <f t="shared" si="446"/>
        <v>0</v>
      </c>
      <c r="QPD68" s="756">
        <f t="shared" si="446"/>
        <v>0</v>
      </c>
      <c r="QPE68" s="756">
        <f t="shared" si="446"/>
        <v>0</v>
      </c>
      <c r="QPF68" s="756">
        <f t="shared" si="446"/>
        <v>0</v>
      </c>
      <c r="QPG68" s="756">
        <f t="shared" si="446"/>
        <v>0</v>
      </c>
      <c r="QPH68" s="756">
        <f t="shared" si="446"/>
        <v>0</v>
      </c>
      <c r="QPI68" s="756">
        <f t="shared" si="446"/>
        <v>0</v>
      </c>
      <c r="QPJ68" s="756">
        <f t="shared" si="446"/>
        <v>0</v>
      </c>
      <c r="QPK68" s="756">
        <f t="shared" si="446"/>
        <v>0</v>
      </c>
      <c r="QPL68" s="756">
        <f t="shared" si="446"/>
        <v>0</v>
      </c>
      <c r="QPM68" s="756">
        <f t="shared" si="446"/>
        <v>0</v>
      </c>
      <c r="QPN68" s="756">
        <f t="shared" si="446"/>
        <v>0</v>
      </c>
      <c r="QPO68" s="756">
        <f t="shared" si="446"/>
        <v>0</v>
      </c>
      <c r="QPP68" s="756">
        <f t="shared" si="446"/>
        <v>0</v>
      </c>
      <c r="QPQ68" s="756">
        <f t="shared" si="446"/>
        <v>0</v>
      </c>
      <c r="QPR68" s="756">
        <f t="shared" si="446"/>
        <v>0</v>
      </c>
      <c r="QPS68" s="756">
        <f t="shared" si="446"/>
        <v>0</v>
      </c>
      <c r="QPT68" s="756">
        <f t="shared" si="446"/>
        <v>0</v>
      </c>
      <c r="QPU68" s="756">
        <f t="shared" si="446"/>
        <v>0</v>
      </c>
      <c r="QPV68" s="756">
        <f t="shared" si="446"/>
        <v>0</v>
      </c>
      <c r="QPW68" s="756">
        <f t="shared" si="446"/>
        <v>0</v>
      </c>
      <c r="QPX68" s="756">
        <f t="shared" si="446"/>
        <v>0</v>
      </c>
      <c r="QPY68" s="756">
        <f t="shared" si="446"/>
        <v>0</v>
      </c>
      <c r="QPZ68" s="756">
        <f t="shared" si="446"/>
        <v>0</v>
      </c>
      <c r="QQA68" s="756">
        <f t="shared" si="446"/>
        <v>0</v>
      </c>
      <c r="QQB68" s="756">
        <f t="shared" si="446"/>
        <v>0</v>
      </c>
      <c r="QQC68" s="756">
        <f t="shared" si="446"/>
        <v>0</v>
      </c>
      <c r="QQD68" s="756">
        <f t="shared" si="446"/>
        <v>0</v>
      </c>
      <c r="QQE68" s="756">
        <f t="shared" ref="QQE68:QSP68" si="447">(QQE59-QQE61)*$C$67</f>
        <v>0</v>
      </c>
      <c r="QQF68" s="756">
        <f t="shared" si="447"/>
        <v>0</v>
      </c>
      <c r="QQG68" s="756">
        <f t="shared" si="447"/>
        <v>0</v>
      </c>
      <c r="QQH68" s="756">
        <f t="shared" si="447"/>
        <v>0</v>
      </c>
      <c r="QQI68" s="756">
        <f t="shared" si="447"/>
        <v>0</v>
      </c>
      <c r="QQJ68" s="756">
        <f t="shared" si="447"/>
        <v>0</v>
      </c>
      <c r="QQK68" s="756">
        <f t="shared" si="447"/>
        <v>0</v>
      </c>
      <c r="QQL68" s="756">
        <f t="shared" si="447"/>
        <v>0</v>
      </c>
      <c r="QQM68" s="756">
        <f t="shared" si="447"/>
        <v>0</v>
      </c>
      <c r="QQN68" s="756">
        <f t="shared" si="447"/>
        <v>0</v>
      </c>
      <c r="QQO68" s="756">
        <f t="shared" si="447"/>
        <v>0</v>
      </c>
      <c r="QQP68" s="756">
        <f t="shared" si="447"/>
        <v>0</v>
      </c>
      <c r="QQQ68" s="756">
        <f t="shared" si="447"/>
        <v>0</v>
      </c>
      <c r="QQR68" s="756">
        <f t="shared" si="447"/>
        <v>0</v>
      </c>
      <c r="QQS68" s="756">
        <f t="shared" si="447"/>
        <v>0</v>
      </c>
      <c r="QQT68" s="756">
        <f t="shared" si="447"/>
        <v>0</v>
      </c>
      <c r="QQU68" s="756">
        <f t="shared" si="447"/>
        <v>0</v>
      </c>
      <c r="QQV68" s="756">
        <f t="shared" si="447"/>
        <v>0</v>
      </c>
      <c r="QQW68" s="756">
        <f t="shared" si="447"/>
        <v>0</v>
      </c>
      <c r="QQX68" s="756">
        <f t="shared" si="447"/>
        <v>0</v>
      </c>
      <c r="QQY68" s="756">
        <f t="shared" si="447"/>
        <v>0</v>
      </c>
      <c r="QQZ68" s="756">
        <f t="shared" si="447"/>
        <v>0</v>
      </c>
      <c r="QRA68" s="756">
        <f t="shared" si="447"/>
        <v>0</v>
      </c>
      <c r="QRB68" s="756">
        <f t="shared" si="447"/>
        <v>0</v>
      </c>
      <c r="QRC68" s="756">
        <f t="shared" si="447"/>
        <v>0</v>
      </c>
      <c r="QRD68" s="756">
        <f t="shared" si="447"/>
        <v>0</v>
      </c>
      <c r="QRE68" s="756">
        <f t="shared" si="447"/>
        <v>0</v>
      </c>
      <c r="QRF68" s="756">
        <f t="shared" si="447"/>
        <v>0</v>
      </c>
      <c r="QRG68" s="756">
        <f t="shared" si="447"/>
        <v>0</v>
      </c>
      <c r="QRH68" s="756">
        <f t="shared" si="447"/>
        <v>0</v>
      </c>
      <c r="QRI68" s="756">
        <f t="shared" si="447"/>
        <v>0</v>
      </c>
      <c r="QRJ68" s="756">
        <f t="shared" si="447"/>
        <v>0</v>
      </c>
      <c r="QRK68" s="756">
        <f t="shared" si="447"/>
        <v>0</v>
      </c>
      <c r="QRL68" s="756">
        <f t="shared" si="447"/>
        <v>0</v>
      </c>
      <c r="QRM68" s="756">
        <f t="shared" si="447"/>
        <v>0</v>
      </c>
      <c r="QRN68" s="756">
        <f t="shared" si="447"/>
        <v>0</v>
      </c>
      <c r="QRO68" s="756">
        <f t="shared" si="447"/>
        <v>0</v>
      </c>
      <c r="QRP68" s="756">
        <f t="shared" si="447"/>
        <v>0</v>
      </c>
      <c r="QRQ68" s="756">
        <f t="shared" si="447"/>
        <v>0</v>
      </c>
      <c r="QRR68" s="756">
        <f t="shared" si="447"/>
        <v>0</v>
      </c>
      <c r="QRS68" s="756">
        <f t="shared" si="447"/>
        <v>0</v>
      </c>
      <c r="QRT68" s="756">
        <f t="shared" si="447"/>
        <v>0</v>
      </c>
      <c r="QRU68" s="756">
        <f t="shared" si="447"/>
        <v>0</v>
      </c>
      <c r="QRV68" s="756">
        <f t="shared" si="447"/>
        <v>0</v>
      </c>
      <c r="QRW68" s="756">
        <f t="shared" si="447"/>
        <v>0</v>
      </c>
      <c r="QRX68" s="756">
        <f t="shared" si="447"/>
        <v>0</v>
      </c>
      <c r="QRY68" s="756">
        <f t="shared" si="447"/>
        <v>0</v>
      </c>
      <c r="QRZ68" s="756">
        <f t="shared" si="447"/>
        <v>0</v>
      </c>
      <c r="QSA68" s="756">
        <f t="shared" si="447"/>
        <v>0</v>
      </c>
      <c r="QSB68" s="756">
        <f t="shared" si="447"/>
        <v>0</v>
      </c>
      <c r="QSC68" s="756">
        <f t="shared" si="447"/>
        <v>0</v>
      </c>
      <c r="QSD68" s="756">
        <f t="shared" si="447"/>
        <v>0</v>
      </c>
      <c r="QSE68" s="756">
        <f t="shared" si="447"/>
        <v>0</v>
      </c>
      <c r="QSF68" s="756">
        <f t="shared" si="447"/>
        <v>0</v>
      </c>
      <c r="QSG68" s="756">
        <f t="shared" si="447"/>
        <v>0</v>
      </c>
      <c r="QSH68" s="756">
        <f t="shared" si="447"/>
        <v>0</v>
      </c>
      <c r="QSI68" s="756">
        <f t="shared" si="447"/>
        <v>0</v>
      </c>
      <c r="QSJ68" s="756">
        <f t="shared" si="447"/>
        <v>0</v>
      </c>
      <c r="QSK68" s="756">
        <f t="shared" si="447"/>
        <v>0</v>
      </c>
      <c r="QSL68" s="756">
        <f t="shared" si="447"/>
        <v>0</v>
      </c>
      <c r="QSM68" s="756">
        <f t="shared" si="447"/>
        <v>0</v>
      </c>
      <c r="QSN68" s="756">
        <f t="shared" si="447"/>
        <v>0</v>
      </c>
      <c r="QSO68" s="756">
        <f t="shared" si="447"/>
        <v>0</v>
      </c>
      <c r="QSP68" s="756">
        <f t="shared" si="447"/>
        <v>0</v>
      </c>
      <c r="QSQ68" s="756">
        <f t="shared" ref="QSQ68:QVB68" si="448">(QSQ59-QSQ61)*$C$67</f>
        <v>0</v>
      </c>
      <c r="QSR68" s="756">
        <f t="shared" si="448"/>
        <v>0</v>
      </c>
      <c r="QSS68" s="756">
        <f t="shared" si="448"/>
        <v>0</v>
      </c>
      <c r="QST68" s="756">
        <f t="shared" si="448"/>
        <v>0</v>
      </c>
      <c r="QSU68" s="756">
        <f t="shared" si="448"/>
        <v>0</v>
      </c>
      <c r="QSV68" s="756">
        <f t="shared" si="448"/>
        <v>0</v>
      </c>
      <c r="QSW68" s="756">
        <f t="shared" si="448"/>
        <v>0</v>
      </c>
      <c r="QSX68" s="756">
        <f t="shared" si="448"/>
        <v>0</v>
      </c>
      <c r="QSY68" s="756">
        <f t="shared" si="448"/>
        <v>0</v>
      </c>
      <c r="QSZ68" s="756">
        <f t="shared" si="448"/>
        <v>0</v>
      </c>
      <c r="QTA68" s="756">
        <f t="shared" si="448"/>
        <v>0</v>
      </c>
      <c r="QTB68" s="756">
        <f t="shared" si="448"/>
        <v>0</v>
      </c>
      <c r="QTC68" s="756">
        <f t="shared" si="448"/>
        <v>0</v>
      </c>
      <c r="QTD68" s="756">
        <f t="shared" si="448"/>
        <v>0</v>
      </c>
      <c r="QTE68" s="756">
        <f t="shared" si="448"/>
        <v>0</v>
      </c>
      <c r="QTF68" s="756">
        <f t="shared" si="448"/>
        <v>0</v>
      </c>
      <c r="QTG68" s="756">
        <f t="shared" si="448"/>
        <v>0</v>
      </c>
      <c r="QTH68" s="756">
        <f t="shared" si="448"/>
        <v>0</v>
      </c>
      <c r="QTI68" s="756">
        <f t="shared" si="448"/>
        <v>0</v>
      </c>
      <c r="QTJ68" s="756">
        <f t="shared" si="448"/>
        <v>0</v>
      </c>
      <c r="QTK68" s="756">
        <f t="shared" si="448"/>
        <v>0</v>
      </c>
      <c r="QTL68" s="756">
        <f t="shared" si="448"/>
        <v>0</v>
      </c>
      <c r="QTM68" s="756">
        <f t="shared" si="448"/>
        <v>0</v>
      </c>
      <c r="QTN68" s="756">
        <f t="shared" si="448"/>
        <v>0</v>
      </c>
      <c r="QTO68" s="756">
        <f t="shared" si="448"/>
        <v>0</v>
      </c>
      <c r="QTP68" s="756">
        <f t="shared" si="448"/>
        <v>0</v>
      </c>
      <c r="QTQ68" s="756">
        <f t="shared" si="448"/>
        <v>0</v>
      </c>
      <c r="QTR68" s="756">
        <f t="shared" si="448"/>
        <v>0</v>
      </c>
      <c r="QTS68" s="756">
        <f t="shared" si="448"/>
        <v>0</v>
      </c>
      <c r="QTT68" s="756">
        <f t="shared" si="448"/>
        <v>0</v>
      </c>
      <c r="QTU68" s="756">
        <f t="shared" si="448"/>
        <v>0</v>
      </c>
      <c r="QTV68" s="756">
        <f t="shared" si="448"/>
        <v>0</v>
      </c>
      <c r="QTW68" s="756">
        <f t="shared" si="448"/>
        <v>0</v>
      </c>
      <c r="QTX68" s="756">
        <f t="shared" si="448"/>
        <v>0</v>
      </c>
      <c r="QTY68" s="756">
        <f t="shared" si="448"/>
        <v>0</v>
      </c>
      <c r="QTZ68" s="756">
        <f t="shared" si="448"/>
        <v>0</v>
      </c>
      <c r="QUA68" s="756">
        <f t="shared" si="448"/>
        <v>0</v>
      </c>
      <c r="QUB68" s="756">
        <f t="shared" si="448"/>
        <v>0</v>
      </c>
      <c r="QUC68" s="756">
        <f t="shared" si="448"/>
        <v>0</v>
      </c>
      <c r="QUD68" s="756">
        <f t="shared" si="448"/>
        <v>0</v>
      </c>
      <c r="QUE68" s="756">
        <f t="shared" si="448"/>
        <v>0</v>
      </c>
      <c r="QUF68" s="756">
        <f t="shared" si="448"/>
        <v>0</v>
      </c>
      <c r="QUG68" s="756">
        <f t="shared" si="448"/>
        <v>0</v>
      </c>
      <c r="QUH68" s="756">
        <f t="shared" si="448"/>
        <v>0</v>
      </c>
      <c r="QUI68" s="756">
        <f t="shared" si="448"/>
        <v>0</v>
      </c>
      <c r="QUJ68" s="756">
        <f t="shared" si="448"/>
        <v>0</v>
      </c>
      <c r="QUK68" s="756">
        <f t="shared" si="448"/>
        <v>0</v>
      </c>
      <c r="QUL68" s="756">
        <f t="shared" si="448"/>
        <v>0</v>
      </c>
      <c r="QUM68" s="756">
        <f t="shared" si="448"/>
        <v>0</v>
      </c>
      <c r="QUN68" s="756">
        <f t="shared" si="448"/>
        <v>0</v>
      </c>
      <c r="QUO68" s="756">
        <f t="shared" si="448"/>
        <v>0</v>
      </c>
      <c r="QUP68" s="756">
        <f t="shared" si="448"/>
        <v>0</v>
      </c>
      <c r="QUQ68" s="756">
        <f t="shared" si="448"/>
        <v>0</v>
      </c>
      <c r="QUR68" s="756">
        <f t="shared" si="448"/>
        <v>0</v>
      </c>
      <c r="QUS68" s="756">
        <f t="shared" si="448"/>
        <v>0</v>
      </c>
      <c r="QUT68" s="756">
        <f t="shared" si="448"/>
        <v>0</v>
      </c>
      <c r="QUU68" s="756">
        <f t="shared" si="448"/>
        <v>0</v>
      </c>
      <c r="QUV68" s="756">
        <f t="shared" si="448"/>
        <v>0</v>
      </c>
      <c r="QUW68" s="756">
        <f t="shared" si="448"/>
        <v>0</v>
      </c>
      <c r="QUX68" s="756">
        <f t="shared" si="448"/>
        <v>0</v>
      </c>
      <c r="QUY68" s="756">
        <f t="shared" si="448"/>
        <v>0</v>
      </c>
      <c r="QUZ68" s="756">
        <f t="shared" si="448"/>
        <v>0</v>
      </c>
      <c r="QVA68" s="756">
        <f t="shared" si="448"/>
        <v>0</v>
      </c>
      <c r="QVB68" s="756">
        <f t="shared" si="448"/>
        <v>0</v>
      </c>
      <c r="QVC68" s="756">
        <f t="shared" ref="QVC68:QXN68" si="449">(QVC59-QVC61)*$C$67</f>
        <v>0</v>
      </c>
      <c r="QVD68" s="756">
        <f t="shared" si="449"/>
        <v>0</v>
      </c>
      <c r="QVE68" s="756">
        <f t="shared" si="449"/>
        <v>0</v>
      </c>
      <c r="QVF68" s="756">
        <f t="shared" si="449"/>
        <v>0</v>
      </c>
      <c r="QVG68" s="756">
        <f t="shared" si="449"/>
        <v>0</v>
      </c>
      <c r="QVH68" s="756">
        <f t="shared" si="449"/>
        <v>0</v>
      </c>
      <c r="QVI68" s="756">
        <f t="shared" si="449"/>
        <v>0</v>
      </c>
      <c r="QVJ68" s="756">
        <f t="shared" si="449"/>
        <v>0</v>
      </c>
      <c r="QVK68" s="756">
        <f t="shared" si="449"/>
        <v>0</v>
      </c>
      <c r="QVL68" s="756">
        <f t="shared" si="449"/>
        <v>0</v>
      </c>
      <c r="QVM68" s="756">
        <f t="shared" si="449"/>
        <v>0</v>
      </c>
      <c r="QVN68" s="756">
        <f t="shared" si="449"/>
        <v>0</v>
      </c>
      <c r="QVO68" s="756">
        <f t="shared" si="449"/>
        <v>0</v>
      </c>
      <c r="QVP68" s="756">
        <f t="shared" si="449"/>
        <v>0</v>
      </c>
      <c r="QVQ68" s="756">
        <f t="shared" si="449"/>
        <v>0</v>
      </c>
      <c r="QVR68" s="756">
        <f t="shared" si="449"/>
        <v>0</v>
      </c>
      <c r="QVS68" s="756">
        <f t="shared" si="449"/>
        <v>0</v>
      </c>
      <c r="QVT68" s="756">
        <f t="shared" si="449"/>
        <v>0</v>
      </c>
      <c r="QVU68" s="756">
        <f t="shared" si="449"/>
        <v>0</v>
      </c>
      <c r="QVV68" s="756">
        <f t="shared" si="449"/>
        <v>0</v>
      </c>
      <c r="QVW68" s="756">
        <f t="shared" si="449"/>
        <v>0</v>
      </c>
      <c r="QVX68" s="756">
        <f t="shared" si="449"/>
        <v>0</v>
      </c>
      <c r="QVY68" s="756">
        <f t="shared" si="449"/>
        <v>0</v>
      </c>
      <c r="QVZ68" s="756">
        <f t="shared" si="449"/>
        <v>0</v>
      </c>
      <c r="QWA68" s="756">
        <f t="shared" si="449"/>
        <v>0</v>
      </c>
      <c r="QWB68" s="756">
        <f t="shared" si="449"/>
        <v>0</v>
      </c>
      <c r="QWC68" s="756">
        <f t="shared" si="449"/>
        <v>0</v>
      </c>
      <c r="QWD68" s="756">
        <f t="shared" si="449"/>
        <v>0</v>
      </c>
      <c r="QWE68" s="756">
        <f t="shared" si="449"/>
        <v>0</v>
      </c>
      <c r="QWF68" s="756">
        <f t="shared" si="449"/>
        <v>0</v>
      </c>
      <c r="QWG68" s="756">
        <f t="shared" si="449"/>
        <v>0</v>
      </c>
      <c r="QWH68" s="756">
        <f t="shared" si="449"/>
        <v>0</v>
      </c>
      <c r="QWI68" s="756">
        <f t="shared" si="449"/>
        <v>0</v>
      </c>
      <c r="QWJ68" s="756">
        <f t="shared" si="449"/>
        <v>0</v>
      </c>
      <c r="QWK68" s="756">
        <f t="shared" si="449"/>
        <v>0</v>
      </c>
      <c r="QWL68" s="756">
        <f t="shared" si="449"/>
        <v>0</v>
      </c>
      <c r="QWM68" s="756">
        <f t="shared" si="449"/>
        <v>0</v>
      </c>
      <c r="QWN68" s="756">
        <f t="shared" si="449"/>
        <v>0</v>
      </c>
      <c r="QWO68" s="756">
        <f t="shared" si="449"/>
        <v>0</v>
      </c>
      <c r="QWP68" s="756">
        <f t="shared" si="449"/>
        <v>0</v>
      </c>
      <c r="QWQ68" s="756">
        <f t="shared" si="449"/>
        <v>0</v>
      </c>
      <c r="QWR68" s="756">
        <f t="shared" si="449"/>
        <v>0</v>
      </c>
      <c r="QWS68" s="756">
        <f t="shared" si="449"/>
        <v>0</v>
      </c>
      <c r="QWT68" s="756">
        <f t="shared" si="449"/>
        <v>0</v>
      </c>
      <c r="QWU68" s="756">
        <f t="shared" si="449"/>
        <v>0</v>
      </c>
      <c r="QWV68" s="756">
        <f t="shared" si="449"/>
        <v>0</v>
      </c>
      <c r="QWW68" s="756">
        <f t="shared" si="449"/>
        <v>0</v>
      </c>
      <c r="QWX68" s="756">
        <f t="shared" si="449"/>
        <v>0</v>
      </c>
      <c r="QWY68" s="756">
        <f t="shared" si="449"/>
        <v>0</v>
      </c>
      <c r="QWZ68" s="756">
        <f t="shared" si="449"/>
        <v>0</v>
      </c>
      <c r="QXA68" s="756">
        <f t="shared" si="449"/>
        <v>0</v>
      </c>
      <c r="QXB68" s="756">
        <f t="shared" si="449"/>
        <v>0</v>
      </c>
      <c r="QXC68" s="756">
        <f t="shared" si="449"/>
        <v>0</v>
      </c>
      <c r="QXD68" s="756">
        <f t="shared" si="449"/>
        <v>0</v>
      </c>
      <c r="QXE68" s="756">
        <f t="shared" si="449"/>
        <v>0</v>
      </c>
      <c r="QXF68" s="756">
        <f t="shared" si="449"/>
        <v>0</v>
      </c>
      <c r="QXG68" s="756">
        <f t="shared" si="449"/>
        <v>0</v>
      </c>
      <c r="QXH68" s="756">
        <f t="shared" si="449"/>
        <v>0</v>
      </c>
      <c r="QXI68" s="756">
        <f t="shared" si="449"/>
        <v>0</v>
      </c>
      <c r="QXJ68" s="756">
        <f t="shared" si="449"/>
        <v>0</v>
      </c>
      <c r="QXK68" s="756">
        <f t="shared" si="449"/>
        <v>0</v>
      </c>
      <c r="QXL68" s="756">
        <f t="shared" si="449"/>
        <v>0</v>
      </c>
      <c r="QXM68" s="756">
        <f t="shared" si="449"/>
        <v>0</v>
      </c>
      <c r="QXN68" s="756">
        <f t="shared" si="449"/>
        <v>0</v>
      </c>
      <c r="QXO68" s="756">
        <f t="shared" ref="QXO68:QZZ68" si="450">(QXO59-QXO61)*$C$67</f>
        <v>0</v>
      </c>
      <c r="QXP68" s="756">
        <f t="shared" si="450"/>
        <v>0</v>
      </c>
      <c r="QXQ68" s="756">
        <f t="shared" si="450"/>
        <v>0</v>
      </c>
      <c r="QXR68" s="756">
        <f t="shared" si="450"/>
        <v>0</v>
      </c>
      <c r="QXS68" s="756">
        <f t="shared" si="450"/>
        <v>0</v>
      </c>
      <c r="QXT68" s="756">
        <f t="shared" si="450"/>
        <v>0</v>
      </c>
      <c r="QXU68" s="756">
        <f t="shared" si="450"/>
        <v>0</v>
      </c>
      <c r="QXV68" s="756">
        <f t="shared" si="450"/>
        <v>0</v>
      </c>
      <c r="QXW68" s="756">
        <f t="shared" si="450"/>
        <v>0</v>
      </c>
      <c r="QXX68" s="756">
        <f t="shared" si="450"/>
        <v>0</v>
      </c>
      <c r="QXY68" s="756">
        <f t="shared" si="450"/>
        <v>0</v>
      </c>
      <c r="QXZ68" s="756">
        <f t="shared" si="450"/>
        <v>0</v>
      </c>
      <c r="QYA68" s="756">
        <f t="shared" si="450"/>
        <v>0</v>
      </c>
      <c r="QYB68" s="756">
        <f t="shared" si="450"/>
        <v>0</v>
      </c>
      <c r="QYC68" s="756">
        <f t="shared" si="450"/>
        <v>0</v>
      </c>
      <c r="QYD68" s="756">
        <f t="shared" si="450"/>
        <v>0</v>
      </c>
      <c r="QYE68" s="756">
        <f t="shared" si="450"/>
        <v>0</v>
      </c>
      <c r="QYF68" s="756">
        <f t="shared" si="450"/>
        <v>0</v>
      </c>
      <c r="QYG68" s="756">
        <f t="shared" si="450"/>
        <v>0</v>
      </c>
      <c r="QYH68" s="756">
        <f t="shared" si="450"/>
        <v>0</v>
      </c>
      <c r="QYI68" s="756">
        <f t="shared" si="450"/>
        <v>0</v>
      </c>
      <c r="QYJ68" s="756">
        <f t="shared" si="450"/>
        <v>0</v>
      </c>
      <c r="QYK68" s="756">
        <f t="shared" si="450"/>
        <v>0</v>
      </c>
      <c r="QYL68" s="756">
        <f t="shared" si="450"/>
        <v>0</v>
      </c>
      <c r="QYM68" s="756">
        <f t="shared" si="450"/>
        <v>0</v>
      </c>
      <c r="QYN68" s="756">
        <f t="shared" si="450"/>
        <v>0</v>
      </c>
      <c r="QYO68" s="756">
        <f t="shared" si="450"/>
        <v>0</v>
      </c>
      <c r="QYP68" s="756">
        <f t="shared" si="450"/>
        <v>0</v>
      </c>
      <c r="QYQ68" s="756">
        <f t="shared" si="450"/>
        <v>0</v>
      </c>
      <c r="QYR68" s="756">
        <f t="shared" si="450"/>
        <v>0</v>
      </c>
      <c r="QYS68" s="756">
        <f t="shared" si="450"/>
        <v>0</v>
      </c>
      <c r="QYT68" s="756">
        <f t="shared" si="450"/>
        <v>0</v>
      </c>
      <c r="QYU68" s="756">
        <f t="shared" si="450"/>
        <v>0</v>
      </c>
      <c r="QYV68" s="756">
        <f t="shared" si="450"/>
        <v>0</v>
      </c>
      <c r="QYW68" s="756">
        <f t="shared" si="450"/>
        <v>0</v>
      </c>
      <c r="QYX68" s="756">
        <f t="shared" si="450"/>
        <v>0</v>
      </c>
      <c r="QYY68" s="756">
        <f t="shared" si="450"/>
        <v>0</v>
      </c>
      <c r="QYZ68" s="756">
        <f t="shared" si="450"/>
        <v>0</v>
      </c>
      <c r="QZA68" s="756">
        <f t="shared" si="450"/>
        <v>0</v>
      </c>
      <c r="QZB68" s="756">
        <f t="shared" si="450"/>
        <v>0</v>
      </c>
      <c r="QZC68" s="756">
        <f t="shared" si="450"/>
        <v>0</v>
      </c>
      <c r="QZD68" s="756">
        <f t="shared" si="450"/>
        <v>0</v>
      </c>
      <c r="QZE68" s="756">
        <f t="shared" si="450"/>
        <v>0</v>
      </c>
      <c r="QZF68" s="756">
        <f t="shared" si="450"/>
        <v>0</v>
      </c>
      <c r="QZG68" s="756">
        <f t="shared" si="450"/>
        <v>0</v>
      </c>
      <c r="QZH68" s="756">
        <f t="shared" si="450"/>
        <v>0</v>
      </c>
      <c r="QZI68" s="756">
        <f t="shared" si="450"/>
        <v>0</v>
      </c>
      <c r="QZJ68" s="756">
        <f t="shared" si="450"/>
        <v>0</v>
      </c>
      <c r="QZK68" s="756">
        <f t="shared" si="450"/>
        <v>0</v>
      </c>
      <c r="QZL68" s="756">
        <f t="shared" si="450"/>
        <v>0</v>
      </c>
      <c r="QZM68" s="756">
        <f t="shared" si="450"/>
        <v>0</v>
      </c>
      <c r="QZN68" s="756">
        <f t="shared" si="450"/>
        <v>0</v>
      </c>
      <c r="QZO68" s="756">
        <f t="shared" si="450"/>
        <v>0</v>
      </c>
      <c r="QZP68" s="756">
        <f t="shared" si="450"/>
        <v>0</v>
      </c>
      <c r="QZQ68" s="756">
        <f t="shared" si="450"/>
        <v>0</v>
      </c>
      <c r="QZR68" s="756">
        <f t="shared" si="450"/>
        <v>0</v>
      </c>
      <c r="QZS68" s="756">
        <f t="shared" si="450"/>
        <v>0</v>
      </c>
      <c r="QZT68" s="756">
        <f t="shared" si="450"/>
        <v>0</v>
      </c>
      <c r="QZU68" s="756">
        <f t="shared" si="450"/>
        <v>0</v>
      </c>
      <c r="QZV68" s="756">
        <f t="shared" si="450"/>
        <v>0</v>
      </c>
      <c r="QZW68" s="756">
        <f t="shared" si="450"/>
        <v>0</v>
      </c>
      <c r="QZX68" s="756">
        <f t="shared" si="450"/>
        <v>0</v>
      </c>
      <c r="QZY68" s="756">
        <f t="shared" si="450"/>
        <v>0</v>
      </c>
      <c r="QZZ68" s="756">
        <f t="shared" si="450"/>
        <v>0</v>
      </c>
      <c r="RAA68" s="756">
        <f t="shared" ref="RAA68:RCL68" si="451">(RAA59-RAA61)*$C$67</f>
        <v>0</v>
      </c>
      <c r="RAB68" s="756">
        <f t="shared" si="451"/>
        <v>0</v>
      </c>
      <c r="RAC68" s="756">
        <f t="shared" si="451"/>
        <v>0</v>
      </c>
      <c r="RAD68" s="756">
        <f t="shared" si="451"/>
        <v>0</v>
      </c>
      <c r="RAE68" s="756">
        <f t="shared" si="451"/>
        <v>0</v>
      </c>
      <c r="RAF68" s="756">
        <f t="shared" si="451"/>
        <v>0</v>
      </c>
      <c r="RAG68" s="756">
        <f t="shared" si="451"/>
        <v>0</v>
      </c>
      <c r="RAH68" s="756">
        <f t="shared" si="451"/>
        <v>0</v>
      </c>
      <c r="RAI68" s="756">
        <f t="shared" si="451"/>
        <v>0</v>
      </c>
      <c r="RAJ68" s="756">
        <f t="shared" si="451"/>
        <v>0</v>
      </c>
      <c r="RAK68" s="756">
        <f t="shared" si="451"/>
        <v>0</v>
      </c>
      <c r="RAL68" s="756">
        <f t="shared" si="451"/>
        <v>0</v>
      </c>
      <c r="RAM68" s="756">
        <f t="shared" si="451"/>
        <v>0</v>
      </c>
      <c r="RAN68" s="756">
        <f t="shared" si="451"/>
        <v>0</v>
      </c>
      <c r="RAO68" s="756">
        <f t="shared" si="451"/>
        <v>0</v>
      </c>
      <c r="RAP68" s="756">
        <f t="shared" si="451"/>
        <v>0</v>
      </c>
      <c r="RAQ68" s="756">
        <f t="shared" si="451"/>
        <v>0</v>
      </c>
      <c r="RAR68" s="756">
        <f t="shared" si="451"/>
        <v>0</v>
      </c>
      <c r="RAS68" s="756">
        <f t="shared" si="451"/>
        <v>0</v>
      </c>
      <c r="RAT68" s="756">
        <f t="shared" si="451"/>
        <v>0</v>
      </c>
      <c r="RAU68" s="756">
        <f t="shared" si="451"/>
        <v>0</v>
      </c>
      <c r="RAV68" s="756">
        <f t="shared" si="451"/>
        <v>0</v>
      </c>
      <c r="RAW68" s="756">
        <f t="shared" si="451"/>
        <v>0</v>
      </c>
      <c r="RAX68" s="756">
        <f t="shared" si="451"/>
        <v>0</v>
      </c>
      <c r="RAY68" s="756">
        <f t="shared" si="451"/>
        <v>0</v>
      </c>
      <c r="RAZ68" s="756">
        <f t="shared" si="451"/>
        <v>0</v>
      </c>
      <c r="RBA68" s="756">
        <f t="shared" si="451"/>
        <v>0</v>
      </c>
      <c r="RBB68" s="756">
        <f t="shared" si="451"/>
        <v>0</v>
      </c>
      <c r="RBC68" s="756">
        <f t="shared" si="451"/>
        <v>0</v>
      </c>
      <c r="RBD68" s="756">
        <f t="shared" si="451"/>
        <v>0</v>
      </c>
      <c r="RBE68" s="756">
        <f t="shared" si="451"/>
        <v>0</v>
      </c>
      <c r="RBF68" s="756">
        <f t="shared" si="451"/>
        <v>0</v>
      </c>
      <c r="RBG68" s="756">
        <f t="shared" si="451"/>
        <v>0</v>
      </c>
      <c r="RBH68" s="756">
        <f t="shared" si="451"/>
        <v>0</v>
      </c>
      <c r="RBI68" s="756">
        <f t="shared" si="451"/>
        <v>0</v>
      </c>
      <c r="RBJ68" s="756">
        <f t="shared" si="451"/>
        <v>0</v>
      </c>
      <c r="RBK68" s="756">
        <f t="shared" si="451"/>
        <v>0</v>
      </c>
      <c r="RBL68" s="756">
        <f t="shared" si="451"/>
        <v>0</v>
      </c>
      <c r="RBM68" s="756">
        <f t="shared" si="451"/>
        <v>0</v>
      </c>
      <c r="RBN68" s="756">
        <f t="shared" si="451"/>
        <v>0</v>
      </c>
      <c r="RBO68" s="756">
        <f t="shared" si="451"/>
        <v>0</v>
      </c>
      <c r="RBP68" s="756">
        <f t="shared" si="451"/>
        <v>0</v>
      </c>
      <c r="RBQ68" s="756">
        <f t="shared" si="451"/>
        <v>0</v>
      </c>
      <c r="RBR68" s="756">
        <f t="shared" si="451"/>
        <v>0</v>
      </c>
      <c r="RBS68" s="756">
        <f t="shared" si="451"/>
        <v>0</v>
      </c>
      <c r="RBT68" s="756">
        <f t="shared" si="451"/>
        <v>0</v>
      </c>
      <c r="RBU68" s="756">
        <f t="shared" si="451"/>
        <v>0</v>
      </c>
      <c r="RBV68" s="756">
        <f t="shared" si="451"/>
        <v>0</v>
      </c>
      <c r="RBW68" s="756">
        <f t="shared" si="451"/>
        <v>0</v>
      </c>
      <c r="RBX68" s="756">
        <f t="shared" si="451"/>
        <v>0</v>
      </c>
      <c r="RBY68" s="756">
        <f t="shared" si="451"/>
        <v>0</v>
      </c>
      <c r="RBZ68" s="756">
        <f t="shared" si="451"/>
        <v>0</v>
      </c>
      <c r="RCA68" s="756">
        <f t="shared" si="451"/>
        <v>0</v>
      </c>
      <c r="RCB68" s="756">
        <f t="shared" si="451"/>
        <v>0</v>
      </c>
      <c r="RCC68" s="756">
        <f t="shared" si="451"/>
        <v>0</v>
      </c>
      <c r="RCD68" s="756">
        <f t="shared" si="451"/>
        <v>0</v>
      </c>
      <c r="RCE68" s="756">
        <f t="shared" si="451"/>
        <v>0</v>
      </c>
      <c r="RCF68" s="756">
        <f t="shared" si="451"/>
        <v>0</v>
      </c>
      <c r="RCG68" s="756">
        <f t="shared" si="451"/>
        <v>0</v>
      </c>
      <c r="RCH68" s="756">
        <f t="shared" si="451"/>
        <v>0</v>
      </c>
      <c r="RCI68" s="756">
        <f t="shared" si="451"/>
        <v>0</v>
      </c>
      <c r="RCJ68" s="756">
        <f t="shared" si="451"/>
        <v>0</v>
      </c>
      <c r="RCK68" s="756">
        <f t="shared" si="451"/>
        <v>0</v>
      </c>
      <c r="RCL68" s="756">
        <f t="shared" si="451"/>
        <v>0</v>
      </c>
      <c r="RCM68" s="756">
        <f t="shared" ref="RCM68:REX68" si="452">(RCM59-RCM61)*$C$67</f>
        <v>0</v>
      </c>
      <c r="RCN68" s="756">
        <f t="shared" si="452"/>
        <v>0</v>
      </c>
      <c r="RCO68" s="756">
        <f t="shared" si="452"/>
        <v>0</v>
      </c>
      <c r="RCP68" s="756">
        <f t="shared" si="452"/>
        <v>0</v>
      </c>
      <c r="RCQ68" s="756">
        <f t="shared" si="452"/>
        <v>0</v>
      </c>
      <c r="RCR68" s="756">
        <f t="shared" si="452"/>
        <v>0</v>
      </c>
      <c r="RCS68" s="756">
        <f t="shared" si="452"/>
        <v>0</v>
      </c>
      <c r="RCT68" s="756">
        <f t="shared" si="452"/>
        <v>0</v>
      </c>
      <c r="RCU68" s="756">
        <f t="shared" si="452"/>
        <v>0</v>
      </c>
      <c r="RCV68" s="756">
        <f t="shared" si="452"/>
        <v>0</v>
      </c>
      <c r="RCW68" s="756">
        <f t="shared" si="452"/>
        <v>0</v>
      </c>
      <c r="RCX68" s="756">
        <f t="shared" si="452"/>
        <v>0</v>
      </c>
      <c r="RCY68" s="756">
        <f t="shared" si="452"/>
        <v>0</v>
      </c>
      <c r="RCZ68" s="756">
        <f t="shared" si="452"/>
        <v>0</v>
      </c>
      <c r="RDA68" s="756">
        <f t="shared" si="452"/>
        <v>0</v>
      </c>
      <c r="RDB68" s="756">
        <f t="shared" si="452"/>
        <v>0</v>
      </c>
      <c r="RDC68" s="756">
        <f t="shared" si="452"/>
        <v>0</v>
      </c>
      <c r="RDD68" s="756">
        <f t="shared" si="452"/>
        <v>0</v>
      </c>
      <c r="RDE68" s="756">
        <f t="shared" si="452"/>
        <v>0</v>
      </c>
      <c r="RDF68" s="756">
        <f t="shared" si="452"/>
        <v>0</v>
      </c>
      <c r="RDG68" s="756">
        <f t="shared" si="452"/>
        <v>0</v>
      </c>
      <c r="RDH68" s="756">
        <f t="shared" si="452"/>
        <v>0</v>
      </c>
      <c r="RDI68" s="756">
        <f t="shared" si="452"/>
        <v>0</v>
      </c>
      <c r="RDJ68" s="756">
        <f t="shared" si="452"/>
        <v>0</v>
      </c>
      <c r="RDK68" s="756">
        <f t="shared" si="452"/>
        <v>0</v>
      </c>
      <c r="RDL68" s="756">
        <f t="shared" si="452"/>
        <v>0</v>
      </c>
      <c r="RDM68" s="756">
        <f t="shared" si="452"/>
        <v>0</v>
      </c>
      <c r="RDN68" s="756">
        <f t="shared" si="452"/>
        <v>0</v>
      </c>
      <c r="RDO68" s="756">
        <f t="shared" si="452"/>
        <v>0</v>
      </c>
      <c r="RDP68" s="756">
        <f t="shared" si="452"/>
        <v>0</v>
      </c>
      <c r="RDQ68" s="756">
        <f t="shared" si="452"/>
        <v>0</v>
      </c>
      <c r="RDR68" s="756">
        <f t="shared" si="452"/>
        <v>0</v>
      </c>
      <c r="RDS68" s="756">
        <f t="shared" si="452"/>
        <v>0</v>
      </c>
      <c r="RDT68" s="756">
        <f t="shared" si="452"/>
        <v>0</v>
      </c>
      <c r="RDU68" s="756">
        <f t="shared" si="452"/>
        <v>0</v>
      </c>
      <c r="RDV68" s="756">
        <f t="shared" si="452"/>
        <v>0</v>
      </c>
      <c r="RDW68" s="756">
        <f t="shared" si="452"/>
        <v>0</v>
      </c>
      <c r="RDX68" s="756">
        <f t="shared" si="452"/>
        <v>0</v>
      </c>
      <c r="RDY68" s="756">
        <f t="shared" si="452"/>
        <v>0</v>
      </c>
      <c r="RDZ68" s="756">
        <f t="shared" si="452"/>
        <v>0</v>
      </c>
      <c r="REA68" s="756">
        <f t="shared" si="452"/>
        <v>0</v>
      </c>
      <c r="REB68" s="756">
        <f t="shared" si="452"/>
        <v>0</v>
      </c>
      <c r="REC68" s="756">
        <f t="shared" si="452"/>
        <v>0</v>
      </c>
      <c r="RED68" s="756">
        <f t="shared" si="452"/>
        <v>0</v>
      </c>
      <c r="REE68" s="756">
        <f t="shared" si="452"/>
        <v>0</v>
      </c>
      <c r="REF68" s="756">
        <f t="shared" si="452"/>
        <v>0</v>
      </c>
      <c r="REG68" s="756">
        <f t="shared" si="452"/>
        <v>0</v>
      </c>
      <c r="REH68" s="756">
        <f t="shared" si="452"/>
        <v>0</v>
      </c>
      <c r="REI68" s="756">
        <f t="shared" si="452"/>
        <v>0</v>
      </c>
      <c r="REJ68" s="756">
        <f t="shared" si="452"/>
        <v>0</v>
      </c>
      <c r="REK68" s="756">
        <f t="shared" si="452"/>
        <v>0</v>
      </c>
      <c r="REL68" s="756">
        <f t="shared" si="452"/>
        <v>0</v>
      </c>
      <c r="REM68" s="756">
        <f t="shared" si="452"/>
        <v>0</v>
      </c>
      <c r="REN68" s="756">
        <f t="shared" si="452"/>
        <v>0</v>
      </c>
      <c r="REO68" s="756">
        <f t="shared" si="452"/>
        <v>0</v>
      </c>
      <c r="REP68" s="756">
        <f t="shared" si="452"/>
        <v>0</v>
      </c>
      <c r="REQ68" s="756">
        <f t="shared" si="452"/>
        <v>0</v>
      </c>
      <c r="RER68" s="756">
        <f t="shared" si="452"/>
        <v>0</v>
      </c>
      <c r="RES68" s="756">
        <f t="shared" si="452"/>
        <v>0</v>
      </c>
      <c r="RET68" s="756">
        <f t="shared" si="452"/>
        <v>0</v>
      </c>
      <c r="REU68" s="756">
        <f t="shared" si="452"/>
        <v>0</v>
      </c>
      <c r="REV68" s="756">
        <f t="shared" si="452"/>
        <v>0</v>
      </c>
      <c r="REW68" s="756">
        <f t="shared" si="452"/>
        <v>0</v>
      </c>
      <c r="REX68" s="756">
        <f t="shared" si="452"/>
        <v>0</v>
      </c>
      <c r="REY68" s="756">
        <f t="shared" ref="REY68:RHJ68" si="453">(REY59-REY61)*$C$67</f>
        <v>0</v>
      </c>
      <c r="REZ68" s="756">
        <f t="shared" si="453"/>
        <v>0</v>
      </c>
      <c r="RFA68" s="756">
        <f t="shared" si="453"/>
        <v>0</v>
      </c>
      <c r="RFB68" s="756">
        <f t="shared" si="453"/>
        <v>0</v>
      </c>
      <c r="RFC68" s="756">
        <f t="shared" si="453"/>
        <v>0</v>
      </c>
      <c r="RFD68" s="756">
        <f t="shared" si="453"/>
        <v>0</v>
      </c>
      <c r="RFE68" s="756">
        <f t="shared" si="453"/>
        <v>0</v>
      </c>
      <c r="RFF68" s="756">
        <f t="shared" si="453"/>
        <v>0</v>
      </c>
      <c r="RFG68" s="756">
        <f t="shared" si="453"/>
        <v>0</v>
      </c>
      <c r="RFH68" s="756">
        <f t="shared" si="453"/>
        <v>0</v>
      </c>
      <c r="RFI68" s="756">
        <f t="shared" si="453"/>
        <v>0</v>
      </c>
      <c r="RFJ68" s="756">
        <f t="shared" si="453"/>
        <v>0</v>
      </c>
      <c r="RFK68" s="756">
        <f t="shared" si="453"/>
        <v>0</v>
      </c>
      <c r="RFL68" s="756">
        <f t="shared" si="453"/>
        <v>0</v>
      </c>
      <c r="RFM68" s="756">
        <f t="shared" si="453"/>
        <v>0</v>
      </c>
      <c r="RFN68" s="756">
        <f t="shared" si="453"/>
        <v>0</v>
      </c>
      <c r="RFO68" s="756">
        <f t="shared" si="453"/>
        <v>0</v>
      </c>
      <c r="RFP68" s="756">
        <f t="shared" si="453"/>
        <v>0</v>
      </c>
      <c r="RFQ68" s="756">
        <f t="shared" si="453"/>
        <v>0</v>
      </c>
      <c r="RFR68" s="756">
        <f t="shared" si="453"/>
        <v>0</v>
      </c>
      <c r="RFS68" s="756">
        <f t="shared" si="453"/>
        <v>0</v>
      </c>
      <c r="RFT68" s="756">
        <f t="shared" si="453"/>
        <v>0</v>
      </c>
      <c r="RFU68" s="756">
        <f t="shared" si="453"/>
        <v>0</v>
      </c>
      <c r="RFV68" s="756">
        <f t="shared" si="453"/>
        <v>0</v>
      </c>
      <c r="RFW68" s="756">
        <f t="shared" si="453"/>
        <v>0</v>
      </c>
      <c r="RFX68" s="756">
        <f t="shared" si="453"/>
        <v>0</v>
      </c>
      <c r="RFY68" s="756">
        <f t="shared" si="453"/>
        <v>0</v>
      </c>
      <c r="RFZ68" s="756">
        <f t="shared" si="453"/>
        <v>0</v>
      </c>
      <c r="RGA68" s="756">
        <f t="shared" si="453"/>
        <v>0</v>
      </c>
      <c r="RGB68" s="756">
        <f t="shared" si="453"/>
        <v>0</v>
      </c>
      <c r="RGC68" s="756">
        <f t="shared" si="453"/>
        <v>0</v>
      </c>
      <c r="RGD68" s="756">
        <f t="shared" si="453"/>
        <v>0</v>
      </c>
      <c r="RGE68" s="756">
        <f t="shared" si="453"/>
        <v>0</v>
      </c>
      <c r="RGF68" s="756">
        <f t="shared" si="453"/>
        <v>0</v>
      </c>
      <c r="RGG68" s="756">
        <f t="shared" si="453"/>
        <v>0</v>
      </c>
      <c r="RGH68" s="756">
        <f t="shared" si="453"/>
        <v>0</v>
      </c>
      <c r="RGI68" s="756">
        <f t="shared" si="453"/>
        <v>0</v>
      </c>
      <c r="RGJ68" s="756">
        <f t="shared" si="453"/>
        <v>0</v>
      </c>
      <c r="RGK68" s="756">
        <f t="shared" si="453"/>
        <v>0</v>
      </c>
      <c r="RGL68" s="756">
        <f t="shared" si="453"/>
        <v>0</v>
      </c>
      <c r="RGM68" s="756">
        <f t="shared" si="453"/>
        <v>0</v>
      </c>
      <c r="RGN68" s="756">
        <f t="shared" si="453"/>
        <v>0</v>
      </c>
      <c r="RGO68" s="756">
        <f t="shared" si="453"/>
        <v>0</v>
      </c>
      <c r="RGP68" s="756">
        <f t="shared" si="453"/>
        <v>0</v>
      </c>
      <c r="RGQ68" s="756">
        <f t="shared" si="453"/>
        <v>0</v>
      </c>
      <c r="RGR68" s="756">
        <f t="shared" si="453"/>
        <v>0</v>
      </c>
      <c r="RGS68" s="756">
        <f t="shared" si="453"/>
        <v>0</v>
      </c>
      <c r="RGT68" s="756">
        <f t="shared" si="453"/>
        <v>0</v>
      </c>
      <c r="RGU68" s="756">
        <f t="shared" si="453"/>
        <v>0</v>
      </c>
      <c r="RGV68" s="756">
        <f t="shared" si="453"/>
        <v>0</v>
      </c>
      <c r="RGW68" s="756">
        <f t="shared" si="453"/>
        <v>0</v>
      </c>
      <c r="RGX68" s="756">
        <f t="shared" si="453"/>
        <v>0</v>
      </c>
      <c r="RGY68" s="756">
        <f t="shared" si="453"/>
        <v>0</v>
      </c>
      <c r="RGZ68" s="756">
        <f t="shared" si="453"/>
        <v>0</v>
      </c>
      <c r="RHA68" s="756">
        <f t="shared" si="453"/>
        <v>0</v>
      </c>
      <c r="RHB68" s="756">
        <f t="shared" si="453"/>
        <v>0</v>
      </c>
      <c r="RHC68" s="756">
        <f t="shared" si="453"/>
        <v>0</v>
      </c>
      <c r="RHD68" s="756">
        <f t="shared" si="453"/>
        <v>0</v>
      </c>
      <c r="RHE68" s="756">
        <f t="shared" si="453"/>
        <v>0</v>
      </c>
      <c r="RHF68" s="756">
        <f t="shared" si="453"/>
        <v>0</v>
      </c>
      <c r="RHG68" s="756">
        <f t="shared" si="453"/>
        <v>0</v>
      </c>
      <c r="RHH68" s="756">
        <f t="shared" si="453"/>
        <v>0</v>
      </c>
      <c r="RHI68" s="756">
        <f t="shared" si="453"/>
        <v>0</v>
      </c>
      <c r="RHJ68" s="756">
        <f t="shared" si="453"/>
        <v>0</v>
      </c>
      <c r="RHK68" s="756">
        <f t="shared" ref="RHK68:RJV68" si="454">(RHK59-RHK61)*$C$67</f>
        <v>0</v>
      </c>
      <c r="RHL68" s="756">
        <f t="shared" si="454"/>
        <v>0</v>
      </c>
      <c r="RHM68" s="756">
        <f t="shared" si="454"/>
        <v>0</v>
      </c>
      <c r="RHN68" s="756">
        <f t="shared" si="454"/>
        <v>0</v>
      </c>
      <c r="RHO68" s="756">
        <f t="shared" si="454"/>
        <v>0</v>
      </c>
      <c r="RHP68" s="756">
        <f t="shared" si="454"/>
        <v>0</v>
      </c>
      <c r="RHQ68" s="756">
        <f t="shared" si="454"/>
        <v>0</v>
      </c>
      <c r="RHR68" s="756">
        <f t="shared" si="454"/>
        <v>0</v>
      </c>
      <c r="RHS68" s="756">
        <f t="shared" si="454"/>
        <v>0</v>
      </c>
      <c r="RHT68" s="756">
        <f t="shared" si="454"/>
        <v>0</v>
      </c>
      <c r="RHU68" s="756">
        <f t="shared" si="454"/>
        <v>0</v>
      </c>
      <c r="RHV68" s="756">
        <f t="shared" si="454"/>
        <v>0</v>
      </c>
      <c r="RHW68" s="756">
        <f t="shared" si="454"/>
        <v>0</v>
      </c>
      <c r="RHX68" s="756">
        <f t="shared" si="454"/>
        <v>0</v>
      </c>
      <c r="RHY68" s="756">
        <f t="shared" si="454"/>
        <v>0</v>
      </c>
      <c r="RHZ68" s="756">
        <f t="shared" si="454"/>
        <v>0</v>
      </c>
      <c r="RIA68" s="756">
        <f t="shared" si="454"/>
        <v>0</v>
      </c>
      <c r="RIB68" s="756">
        <f t="shared" si="454"/>
        <v>0</v>
      </c>
      <c r="RIC68" s="756">
        <f t="shared" si="454"/>
        <v>0</v>
      </c>
      <c r="RID68" s="756">
        <f t="shared" si="454"/>
        <v>0</v>
      </c>
      <c r="RIE68" s="756">
        <f t="shared" si="454"/>
        <v>0</v>
      </c>
      <c r="RIF68" s="756">
        <f t="shared" si="454"/>
        <v>0</v>
      </c>
      <c r="RIG68" s="756">
        <f t="shared" si="454"/>
        <v>0</v>
      </c>
      <c r="RIH68" s="756">
        <f t="shared" si="454"/>
        <v>0</v>
      </c>
      <c r="RII68" s="756">
        <f t="shared" si="454"/>
        <v>0</v>
      </c>
      <c r="RIJ68" s="756">
        <f t="shared" si="454"/>
        <v>0</v>
      </c>
      <c r="RIK68" s="756">
        <f t="shared" si="454"/>
        <v>0</v>
      </c>
      <c r="RIL68" s="756">
        <f t="shared" si="454"/>
        <v>0</v>
      </c>
      <c r="RIM68" s="756">
        <f t="shared" si="454"/>
        <v>0</v>
      </c>
      <c r="RIN68" s="756">
        <f t="shared" si="454"/>
        <v>0</v>
      </c>
      <c r="RIO68" s="756">
        <f t="shared" si="454"/>
        <v>0</v>
      </c>
      <c r="RIP68" s="756">
        <f t="shared" si="454"/>
        <v>0</v>
      </c>
      <c r="RIQ68" s="756">
        <f t="shared" si="454"/>
        <v>0</v>
      </c>
      <c r="RIR68" s="756">
        <f t="shared" si="454"/>
        <v>0</v>
      </c>
      <c r="RIS68" s="756">
        <f t="shared" si="454"/>
        <v>0</v>
      </c>
      <c r="RIT68" s="756">
        <f t="shared" si="454"/>
        <v>0</v>
      </c>
      <c r="RIU68" s="756">
        <f t="shared" si="454"/>
        <v>0</v>
      </c>
      <c r="RIV68" s="756">
        <f t="shared" si="454"/>
        <v>0</v>
      </c>
      <c r="RIW68" s="756">
        <f t="shared" si="454"/>
        <v>0</v>
      </c>
      <c r="RIX68" s="756">
        <f t="shared" si="454"/>
        <v>0</v>
      </c>
      <c r="RIY68" s="756">
        <f t="shared" si="454"/>
        <v>0</v>
      </c>
      <c r="RIZ68" s="756">
        <f t="shared" si="454"/>
        <v>0</v>
      </c>
      <c r="RJA68" s="756">
        <f t="shared" si="454"/>
        <v>0</v>
      </c>
      <c r="RJB68" s="756">
        <f t="shared" si="454"/>
        <v>0</v>
      </c>
      <c r="RJC68" s="756">
        <f t="shared" si="454"/>
        <v>0</v>
      </c>
      <c r="RJD68" s="756">
        <f t="shared" si="454"/>
        <v>0</v>
      </c>
      <c r="RJE68" s="756">
        <f t="shared" si="454"/>
        <v>0</v>
      </c>
      <c r="RJF68" s="756">
        <f t="shared" si="454"/>
        <v>0</v>
      </c>
      <c r="RJG68" s="756">
        <f t="shared" si="454"/>
        <v>0</v>
      </c>
      <c r="RJH68" s="756">
        <f t="shared" si="454"/>
        <v>0</v>
      </c>
      <c r="RJI68" s="756">
        <f t="shared" si="454"/>
        <v>0</v>
      </c>
      <c r="RJJ68" s="756">
        <f t="shared" si="454"/>
        <v>0</v>
      </c>
      <c r="RJK68" s="756">
        <f t="shared" si="454"/>
        <v>0</v>
      </c>
      <c r="RJL68" s="756">
        <f t="shared" si="454"/>
        <v>0</v>
      </c>
      <c r="RJM68" s="756">
        <f t="shared" si="454"/>
        <v>0</v>
      </c>
      <c r="RJN68" s="756">
        <f t="shared" si="454"/>
        <v>0</v>
      </c>
      <c r="RJO68" s="756">
        <f t="shared" si="454"/>
        <v>0</v>
      </c>
      <c r="RJP68" s="756">
        <f t="shared" si="454"/>
        <v>0</v>
      </c>
      <c r="RJQ68" s="756">
        <f t="shared" si="454"/>
        <v>0</v>
      </c>
      <c r="RJR68" s="756">
        <f t="shared" si="454"/>
        <v>0</v>
      </c>
      <c r="RJS68" s="756">
        <f t="shared" si="454"/>
        <v>0</v>
      </c>
      <c r="RJT68" s="756">
        <f t="shared" si="454"/>
        <v>0</v>
      </c>
      <c r="RJU68" s="756">
        <f t="shared" si="454"/>
        <v>0</v>
      </c>
      <c r="RJV68" s="756">
        <f t="shared" si="454"/>
        <v>0</v>
      </c>
      <c r="RJW68" s="756">
        <f t="shared" ref="RJW68:RMH68" si="455">(RJW59-RJW61)*$C$67</f>
        <v>0</v>
      </c>
      <c r="RJX68" s="756">
        <f t="shared" si="455"/>
        <v>0</v>
      </c>
      <c r="RJY68" s="756">
        <f t="shared" si="455"/>
        <v>0</v>
      </c>
      <c r="RJZ68" s="756">
        <f t="shared" si="455"/>
        <v>0</v>
      </c>
      <c r="RKA68" s="756">
        <f t="shared" si="455"/>
        <v>0</v>
      </c>
      <c r="RKB68" s="756">
        <f t="shared" si="455"/>
        <v>0</v>
      </c>
      <c r="RKC68" s="756">
        <f t="shared" si="455"/>
        <v>0</v>
      </c>
      <c r="RKD68" s="756">
        <f t="shared" si="455"/>
        <v>0</v>
      </c>
      <c r="RKE68" s="756">
        <f t="shared" si="455"/>
        <v>0</v>
      </c>
      <c r="RKF68" s="756">
        <f t="shared" si="455"/>
        <v>0</v>
      </c>
      <c r="RKG68" s="756">
        <f t="shared" si="455"/>
        <v>0</v>
      </c>
      <c r="RKH68" s="756">
        <f t="shared" si="455"/>
        <v>0</v>
      </c>
      <c r="RKI68" s="756">
        <f t="shared" si="455"/>
        <v>0</v>
      </c>
      <c r="RKJ68" s="756">
        <f t="shared" si="455"/>
        <v>0</v>
      </c>
      <c r="RKK68" s="756">
        <f t="shared" si="455"/>
        <v>0</v>
      </c>
      <c r="RKL68" s="756">
        <f t="shared" si="455"/>
        <v>0</v>
      </c>
      <c r="RKM68" s="756">
        <f t="shared" si="455"/>
        <v>0</v>
      </c>
      <c r="RKN68" s="756">
        <f t="shared" si="455"/>
        <v>0</v>
      </c>
      <c r="RKO68" s="756">
        <f t="shared" si="455"/>
        <v>0</v>
      </c>
      <c r="RKP68" s="756">
        <f t="shared" si="455"/>
        <v>0</v>
      </c>
      <c r="RKQ68" s="756">
        <f t="shared" si="455"/>
        <v>0</v>
      </c>
      <c r="RKR68" s="756">
        <f t="shared" si="455"/>
        <v>0</v>
      </c>
      <c r="RKS68" s="756">
        <f t="shared" si="455"/>
        <v>0</v>
      </c>
      <c r="RKT68" s="756">
        <f t="shared" si="455"/>
        <v>0</v>
      </c>
      <c r="RKU68" s="756">
        <f t="shared" si="455"/>
        <v>0</v>
      </c>
      <c r="RKV68" s="756">
        <f t="shared" si="455"/>
        <v>0</v>
      </c>
      <c r="RKW68" s="756">
        <f t="shared" si="455"/>
        <v>0</v>
      </c>
      <c r="RKX68" s="756">
        <f t="shared" si="455"/>
        <v>0</v>
      </c>
      <c r="RKY68" s="756">
        <f t="shared" si="455"/>
        <v>0</v>
      </c>
      <c r="RKZ68" s="756">
        <f t="shared" si="455"/>
        <v>0</v>
      </c>
      <c r="RLA68" s="756">
        <f t="shared" si="455"/>
        <v>0</v>
      </c>
      <c r="RLB68" s="756">
        <f t="shared" si="455"/>
        <v>0</v>
      </c>
      <c r="RLC68" s="756">
        <f t="shared" si="455"/>
        <v>0</v>
      </c>
      <c r="RLD68" s="756">
        <f t="shared" si="455"/>
        <v>0</v>
      </c>
      <c r="RLE68" s="756">
        <f t="shared" si="455"/>
        <v>0</v>
      </c>
      <c r="RLF68" s="756">
        <f t="shared" si="455"/>
        <v>0</v>
      </c>
      <c r="RLG68" s="756">
        <f t="shared" si="455"/>
        <v>0</v>
      </c>
      <c r="RLH68" s="756">
        <f t="shared" si="455"/>
        <v>0</v>
      </c>
      <c r="RLI68" s="756">
        <f t="shared" si="455"/>
        <v>0</v>
      </c>
      <c r="RLJ68" s="756">
        <f t="shared" si="455"/>
        <v>0</v>
      </c>
      <c r="RLK68" s="756">
        <f t="shared" si="455"/>
        <v>0</v>
      </c>
      <c r="RLL68" s="756">
        <f t="shared" si="455"/>
        <v>0</v>
      </c>
      <c r="RLM68" s="756">
        <f t="shared" si="455"/>
        <v>0</v>
      </c>
      <c r="RLN68" s="756">
        <f t="shared" si="455"/>
        <v>0</v>
      </c>
      <c r="RLO68" s="756">
        <f t="shared" si="455"/>
        <v>0</v>
      </c>
      <c r="RLP68" s="756">
        <f t="shared" si="455"/>
        <v>0</v>
      </c>
      <c r="RLQ68" s="756">
        <f t="shared" si="455"/>
        <v>0</v>
      </c>
      <c r="RLR68" s="756">
        <f t="shared" si="455"/>
        <v>0</v>
      </c>
      <c r="RLS68" s="756">
        <f t="shared" si="455"/>
        <v>0</v>
      </c>
      <c r="RLT68" s="756">
        <f t="shared" si="455"/>
        <v>0</v>
      </c>
      <c r="RLU68" s="756">
        <f t="shared" si="455"/>
        <v>0</v>
      </c>
      <c r="RLV68" s="756">
        <f t="shared" si="455"/>
        <v>0</v>
      </c>
      <c r="RLW68" s="756">
        <f t="shared" si="455"/>
        <v>0</v>
      </c>
      <c r="RLX68" s="756">
        <f t="shared" si="455"/>
        <v>0</v>
      </c>
      <c r="RLY68" s="756">
        <f t="shared" si="455"/>
        <v>0</v>
      </c>
      <c r="RLZ68" s="756">
        <f t="shared" si="455"/>
        <v>0</v>
      </c>
      <c r="RMA68" s="756">
        <f t="shared" si="455"/>
        <v>0</v>
      </c>
      <c r="RMB68" s="756">
        <f t="shared" si="455"/>
        <v>0</v>
      </c>
      <c r="RMC68" s="756">
        <f t="shared" si="455"/>
        <v>0</v>
      </c>
      <c r="RMD68" s="756">
        <f t="shared" si="455"/>
        <v>0</v>
      </c>
      <c r="RME68" s="756">
        <f t="shared" si="455"/>
        <v>0</v>
      </c>
      <c r="RMF68" s="756">
        <f t="shared" si="455"/>
        <v>0</v>
      </c>
      <c r="RMG68" s="756">
        <f t="shared" si="455"/>
        <v>0</v>
      </c>
      <c r="RMH68" s="756">
        <f t="shared" si="455"/>
        <v>0</v>
      </c>
      <c r="RMI68" s="756">
        <f t="shared" ref="RMI68:ROT68" si="456">(RMI59-RMI61)*$C$67</f>
        <v>0</v>
      </c>
      <c r="RMJ68" s="756">
        <f t="shared" si="456"/>
        <v>0</v>
      </c>
      <c r="RMK68" s="756">
        <f t="shared" si="456"/>
        <v>0</v>
      </c>
      <c r="RML68" s="756">
        <f t="shared" si="456"/>
        <v>0</v>
      </c>
      <c r="RMM68" s="756">
        <f t="shared" si="456"/>
        <v>0</v>
      </c>
      <c r="RMN68" s="756">
        <f t="shared" si="456"/>
        <v>0</v>
      </c>
      <c r="RMO68" s="756">
        <f t="shared" si="456"/>
        <v>0</v>
      </c>
      <c r="RMP68" s="756">
        <f t="shared" si="456"/>
        <v>0</v>
      </c>
      <c r="RMQ68" s="756">
        <f t="shared" si="456"/>
        <v>0</v>
      </c>
      <c r="RMR68" s="756">
        <f t="shared" si="456"/>
        <v>0</v>
      </c>
      <c r="RMS68" s="756">
        <f t="shared" si="456"/>
        <v>0</v>
      </c>
      <c r="RMT68" s="756">
        <f t="shared" si="456"/>
        <v>0</v>
      </c>
      <c r="RMU68" s="756">
        <f t="shared" si="456"/>
        <v>0</v>
      </c>
      <c r="RMV68" s="756">
        <f t="shared" si="456"/>
        <v>0</v>
      </c>
      <c r="RMW68" s="756">
        <f t="shared" si="456"/>
        <v>0</v>
      </c>
      <c r="RMX68" s="756">
        <f t="shared" si="456"/>
        <v>0</v>
      </c>
      <c r="RMY68" s="756">
        <f t="shared" si="456"/>
        <v>0</v>
      </c>
      <c r="RMZ68" s="756">
        <f t="shared" si="456"/>
        <v>0</v>
      </c>
      <c r="RNA68" s="756">
        <f t="shared" si="456"/>
        <v>0</v>
      </c>
      <c r="RNB68" s="756">
        <f t="shared" si="456"/>
        <v>0</v>
      </c>
      <c r="RNC68" s="756">
        <f t="shared" si="456"/>
        <v>0</v>
      </c>
      <c r="RND68" s="756">
        <f t="shared" si="456"/>
        <v>0</v>
      </c>
      <c r="RNE68" s="756">
        <f t="shared" si="456"/>
        <v>0</v>
      </c>
      <c r="RNF68" s="756">
        <f t="shared" si="456"/>
        <v>0</v>
      </c>
      <c r="RNG68" s="756">
        <f t="shared" si="456"/>
        <v>0</v>
      </c>
      <c r="RNH68" s="756">
        <f t="shared" si="456"/>
        <v>0</v>
      </c>
      <c r="RNI68" s="756">
        <f t="shared" si="456"/>
        <v>0</v>
      </c>
      <c r="RNJ68" s="756">
        <f t="shared" si="456"/>
        <v>0</v>
      </c>
      <c r="RNK68" s="756">
        <f t="shared" si="456"/>
        <v>0</v>
      </c>
      <c r="RNL68" s="756">
        <f t="shared" si="456"/>
        <v>0</v>
      </c>
      <c r="RNM68" s="756">
        <f t="shared" si="456"/>
        <v>0</v>
      </c>
      <c r="RNN68" s="756">
        <f t="shared" si="456"/>
        <v>0</v>
      </c>
      <c r="RNO68" s="756">
        <f t="shared" si="456"/>
        <v>0</v>
      </c>
      <c r="RNP68" s="756">
        <f t="shared" si="456"/>
        <v>0</v>
      </c>
      <c r="RNQ68" s="756">
        <f t="shared" si="456"/>
        <v>0</v>
      </c>
      <c r="RNR68" s="756">
        <f t="shared" si="456"/>
        <v>0</v>
      </c>
      <c r="RNS68" s="756">
        <f t="shared" si="456"/>
        <v>0</v>
      </c>
      <c r="RNT68" s="756">
        <f t="shared" si="456"/>
        <v>0</v>
      </c>
      <c r="RNU68" s="756">
        <f t="shared" si="456"/>
        <v>0</v>
      </c>
      <c r="RNV68" s="756">
        <f t="shared" si="456"/>
        <v>0</v>
      </c>
      <c r="RNW68" s="756">
        <f t="shared" si="456"/>
        <v>0</v>
      </c>
      <c r="RNX68" s="756">
        <f t="shared" si="456"/>
        <v>0</v>
      </c>
      <c r="RNY68" s="756">
        <f t="shared" si="456"/>
        <v>0</v>
      </c>
      <c r="RNZ68" s="756">
        <f t="shared" si="456"/>
        <v>0</v>
      </c>
      <c r="ROA68" s="756">
        <f t="shared" si="456"/>
        <v>0</v>
      </c>
      <c r="ROB68" s="756">
        <f t="shared" si="456"/>
        <v>0</v>
      </c>
      <c r="ROC68" s="756">
        <f t="shared" si="456"/>
        <v>0</v>
      </c>
      <c r="ROD68" s="756">
        <f t="shared" si="456"/>
        <v>0</v>
      </c>
      <c r="ROE68" s="756">
        <f t="shared" si="456"/>
        <v>0</v>
      </c>
      <c r="ROF68" s="756">
        <f t="shared" si="456"/>
        <v>0</v>
      </c>
      <c r="ROG68" s="756">
        <f t="shared" si="456"/>
        <v>0</v>
      </c>
      <c r="ROH68" s="756">
        <f t="shared" si="456"/>
        <v>0</v>
      </c>
      <c r="ROI68" s="756">
        <f t="shared" si="456"/>
        <v>0</v>
      </c>
      <c r="ROJ68" s="756">
        <f t="shared" si="456"/>
        <v>0</v>
      </c>
      <c r="ROK68" s="756">
        <f t="shared" si="456"/>
        <v>0</v>
      </c>
      <c r="ROL68" s="756">
        <f t="shared" si="456"/>
        <v>0</v>
      </c>
      <c r="ROM68" s="756">
        <f t="shared" si="456"/>
        <v>0</v>
      </c>
      <c r="RON68" s="756">
        <f t="shared" si="456"/>
        <v>0</v>
      </c>
      <c r="ROO68" s="756">
        <f t="shared" si="456"/>
        <v>0</v>
      </c>
      <c r="ROP68" s="756">
        <f t="shared" si="456"/>
        <v>0</v>
      </c>
      <c r="ROQ68" s="756">
        <f t="shared" si="456"/>
        <v>0</v>
      </c>
      <c r="ROR68" s="756">
        <f t="shared" si="456"/>
        <v>0</v>
      </c>
      <c r="ROS68" s="756">
        <f t="shared" si="456"/>
        <v>0</v>
      </c>
      <c r="ROT68" s="756">
        <f t="shared" si="456"/>
        <v>0</v>
      </c>
      <c r="ROU68" s="756">
        <f t="shared" ref="ROU68:RRF68" si="457">(ROU59-ROU61)*$C$67</f>
        <v>0</v>
      </c>
      <c r="ROV68" s="756">
        <f t="shared" si="457"/>
        <v>0</v>
      </c>
      <c r="ROW68" s="756">
        <f t="shared" si="457"/>
        <v>0</v>
      </c>
      <c r="ROX68" s="756">
        <f t="shared" si="457"/>
        <v>0</v>
      </c>
      <c r="ROY68" s="756">
        <f t="shared" si="457"/>
        <v>0</v>
      </c>
      <c r="ROZ68" s="756">
        <f t="shared" si="457"/>
        <v>0</v>
      </c>
      <c r="RPA68" s="756">
        <f t="shared" si="457"/>
        <v>0</v>
      </c>
      <c r="RPB68" s="756">
        <f t="shared" si="457"/>
        <v>0</v>
      </c>
      <c r="RPC68" s="756">
        <f t="shared" si="457"/>
        <v>0</v>
      </c>
      <c r="RPD68" s="756">
        <f t="shared" si="457"/>
        <v>0</v>
      </c>
      <c r="RPE68" s="756">
        <f t="shared" si="457"/>
        <v>0</v>
      </c>
      <c r="RPF68" s="756">
        <f t="shared" si="457"/>
        <v>0</v>
      </c>
      <c r="RPG68" s="756">
        <f t="shared" si="457"/>
        <v>0</v>
      </c>
      <c r="RPH68" s="756">
        <f t="shared" si="457"/>
        <v>0</v>
      </c>
      <c r="RPI68" s="756">
        <f t="shared" si="457"/>
        <v>0</v>
      </c>
      <c r="RPJ68" s="756">
        <f t="shared" si="457"/>
        <v>0</v>
      </c>
      <c r="RPK68" s="756">
        <f t="shared" si="457"/>
        <v>0</v>
      </c>
      <c r="RPL68" s="756">
        <f t="shared" si="457"/>
        <v>0</v>
      </c>
      <c r="RPM68" s="756">
        <f t="shared" si="457"/>
        <v>0</v>
      </c>
      <c r="RPN68" s="756">
        <f t="shared" si="457"/>
        <v>0</v>
      </c>
      <c r="RPO68" s="756">
        <f t="shared" si="457"/>
        <v>0</v>
      </c>
      <c r="RPP68" s="756">
        <f t="shared" si="457"/>
        <v>0</v>
      </c>
      <c r="RPQ68" s="756">
        <f t="shared" si="457"/>
        <v>0</v>
      </c>
      <c r="RPR68" s="756">
        <f t="shared" si="457"/>
        <v>0</v>
      </c>
      <c r="RPS68" s="756">
        <f t="shared" si="457"/>
        <v>0</v>
      </c>
      <c r="RPT68" s="756">
        <f t="shared" si="457"/>
        <v>0</v>
      </c>
      <c r="RPU68" s="756">
        <f t="shared" si="457"/>
        <v>0</v>
      </c>
      <c r="RPV68" s="756">
        <f t="shared" si="457"/>
        <v>0</v>
      </c>
      <c r="RPW68" s="756">
        <f t="shared" si="457"/>
        <v>0</v>
      </c>
      <c r="RPX68" s="756">
        <f t="shared" si="457"/>
        <v>0</v>
      </c>
      <c r="RPY68" s="756">
        <f t="shared" si="457"/>
        <v>0</v>
      </c>
      <c r="RPZ68" s="756">
        <f t="shared" si="457"/>
        <v>0</v>
      </c>
      <c r="RQA68" s="756">
        <f t="shared" si="457"/>
        <v>0</v>
      </c>
      <c r="RQB68" s="756">
        <f t="shared" si="457"/>
        <v>0</v>
      </c>
      <c r="RQC68" s="756">
        <f t="shared" si="457"/>
        <v>0</v>
      </c>
      <c r="RQD68" s="756">
        <f t="shared" si="457"/>
        <v>0</v>
      </c>
      <c r="RQE68" s="756">
        <f t="shared" si="457"/>
        <v>0</v>
      </c>
      <c r="RQF68" s="756">
        <f t="shared" si="457"/>
        <v>0</v>
      </c>
      <c r="RQG68" s="756">
        <f t="shared" si="457"/>
        <v>0</v>
      </c>
      <c r="RQH68" s="756">
        <f t="shared" si="457"/>
        <v>0</v>
      </c>
      <c r="RQI68" s="756">
        <f t="shared" si="457"/>
        <v>0</v>
      </c>
      <c r="RQJ68" s="756">
        <f t="shared" si="457"/>
        <v>0</v>
      </c>
      <c r="RQK68" s="756">
        <f t="shared" si="457"/>
        <v>0</v>
      </c>
      <c r="RQL68" s="756">
        <f t="shared" si="457"/>
        <v>0</v>
      </c>
      <c r="RQM68" s="756">
        <f t="shared" si="457"/>
        <v>0</v>
      </c>
      <c r="RQN68" s="756">
        <f t="shared" si="457"/>
        <v>0</v>
      </c>
      <c r="RQO68" s="756">
        <f t="shared" si="457"/>
        <v>0</v>
      </c>
      <c r="RQP68" s="756">
        <f t="shared" si="457"/>
        <v>0</v>
      </c>
      <c r="RQQ68" s="756">
        <f t="shared" si="457"/>
        <v>0</v>
      </c>
      <c r="RQR68" s="756">
        <f t="shared" si="457"/>
        <v>0</v>
      </c>
      <c r="RQS68" s="756">
        <f t="shared" si="457"/>
        <v>0</v>
      </c>
      <c r="RQT68" s="756">
        <f t="shared" si="457"/>
        <v>0</v>
      </c>
      <c r="RQU68" s="756">
        <f t="shared" si="457"/>
        <v>0</v>
      </c>
      <c r="RQV68" s="756">
        <f t="shared" si="457"/>
        <v>0</v>
      </c>
      <c r="RQW68" s="756">
        <f t="shared" si="457"/>
        <v>0</v>
      </c>
      <c r="RQX68" s="756">
        <f t="shared" si="457"/>
        <v>0</v>
      </c>
      <c r="RQY68" s="756">
        <f t="shared" si="457"/>
        <v>0</v>
      </c>
      <c r="RQZ68" s="756">
        <f t="shared" si="457"/>
        <v>0</v>
      </c>
      <c r="RRA68" s="756">
        <f t="shared" si="457"/>
        <v>0</v>
      </c>
      <c r="RRB68" s="756">
        <f t="shared" si="457"/>
        <v>0</v>
      </c>
      <c r="RRC68" s="756">
        <f t="shared" si="457"/>
        <v>0</v>
      </c>
      <c r="RRD68" s="756">
        <f t="shared" si="457"/>
        <v>0</v>
      </c>
      <c r="RRE68" s="756">
        <f t="shared" si="457"/>
        <v>0</v>
      </c>
      <c r="RRF68" s="756">
        <f t="shared" si="457"/>
        <v>0</v>
      </c>
      <c r="RRG68" s="756">
        <f t="shared" ref="RRG68:RTR68" si="458">(RRG59-RRG61)*$C$67</f>
        <v>0</v>
      </c>
      <c r="RRH68" s="756">
        <f t="shared" si="458"/>
        <v>0</v>
      </c>
      <c r="RRI68" s="756">
        <f t="shared" si="458"/>
        <v>0</v>
      </c>
      <c r="RRJ68" s="756">
        <f t="shared" si="458"/>
        <v>0</v>
      </c>
      <c r="RRK68" s="756">
        <f t="shared" si="458"/>
        <v>0</v>
      </c>
      <c r="RRL68" s="756">
        <f t="shared" si="458"/>
        <v>0</v>
      </c>
      <c r="RRM68" s="756">
        <f t="shared" si="458"/>
        <v>0</v>
      </c>
      <c r="RRN68" s="756">
        <f t="shared" si="458"/>
        <v>0</v>
      </c>
      <c r="RRO68" s="756">
        <f t="shared" si="458"/>
        <v>0</v>
      </c>
      <c r="RRP68" s="756">
        <f t="shared" si="458"/>
        <v>0</v>
      </c>
      <c r="RRQ68" s="756">
        <f t="shared" si="458"/>
        <v>0</v>
      </c>
      <c r="RRR68" s="756">
        <f t="shared" si="458"/>
        <v>0</v>
      </c>
      <c r="RRS68" s="756">
        <f t="shared" si="458"/>
        <v>0</v>
      </c>
      <c r="RRT68" s="756">
        <f t="shared" si="458"/>
        <v>0</v>
      </c>
      <c r="RRU68" s="756">
        <f t="shared" si="458"/>
        <v>0</v>
      </c>
      <c r="RRV68" s="756">
        <f t="shared" si="458"/>
        <v>0</v>
      </c>
      <c r="RRW68" s="756">
        <f t="shared" si="458"/>
        <v>0</v>
      </c>
      <c r="RRX68" s="756">
        <f t="shared" si="458"/>
        <v>0</v>
      </c>
      <c r="RRY68" s="756">
        <f t="shared" si="458"/>
        <v>0</v>
      </c>
      <c r="RRZ68" s="756">
        <f t="shared" si="458"/>
        <v>0</v>
      </c>
      <c r="RSA68" s="756">
        <f t="shared" si="458"/>
        <v>0</v>
      </c>
      <c r="RSB68" s="756">
        <f t="shared" si="458"/>
        <v>0</v>
      </c>
      <c r="RSC68" s="756">
        <f t="shared" si="458"/>
        <v>0</v>
      </c>
      <c r="RSD68" s="756">
        <f t="shared" si="458"/>
        <v>0</v>
      </c>
      <c r="RSE68" s="756">
        <f t="shared" si="458"/>
        <v>0</v>
      </c>
      <c r="RSF68" s="756">
        <f t="shared" si="458"/>
        <v>0</v>
      </c>
      <c r="RSG68" s="756">
        <f t="shared" si="458"/>
        <v>0</v>
      </c>
      <c r="RSH68" s="756">
        <f t="shared" si="458"/>
        <v>0</v>
      </c>
      <c r="RSI68" s="756">
        <f t="shared" si="458"/>
        <v>0</v>
      </c>
      <c r="RSJ68" s="756">
        <f t="shared" si="458"/>
        <v>0</v>
      </c>
      <c r="RSK68" s="756">
        <f t="shared" si="458"/>
        <v>0</v>
      </c>
      <c r="RSL68" s="756">
        <f t="shared" si="458"/>
        <v>0</v>
      </c>
      <c r="RSM68" s="756">
        <f t="shared" si="458"/>
        <v>0</v>
      </c>
      <c r="RSN68" s="756">
        <f t="shared" si="458"/>
        <v>0</v>
      </c>
      <c r="RSO68" s="756">
        <f t="shared" si="458"/>
        <v>0</v>
      </c>
      <c r="RSP68" s="756">
        <f t="shared" si="458"/>
        <v>0</v>
      </c>
      <c r="RSQ68" s="756">
        <f t="shared" si="458"/>
        <v>0</v>
      </c>
      <c r="RSR68" s="756">
        <f t="shared" si="458"/>
        <v>0</v>
      </c>
      <c r="RSS68" s="756">
        <f t="shared" si="458"/>
        <v>0</v>
      </c>
      <c r="RST68" s="756">
        <f t="shared" si="458"/>
        <v>0</v>
      </c>
      <c r="RSU68" s="756">
        <f t="shared" si="458"/>
        <v>0</v>
      </c>
      <c r="RSV68" s="756">
        <f t="shared" si="458"/>
        <v>0</v>
      </c>
      <c r="RSW68" s="756">
        <f t="shared" si="458"/>
        <v>0</v>
      </c>
      <c r="RSX68" s="756">
        <f t="shared" si="458"/>
        <v>0</v>
      </c>
      <c r="RSY68" s="756">
        <f t="shared" si="458"/>
        <v>0</v>
      </c>
      <c r="RSZ68" s="756">
        <f t="shared" si="458"/>
        <v>0</v>
      </c>
      <c r="RTA68" s="756">
        <f t="shared" si="458"/>
        <v>0</v>
      </c>
      <c r="RTB68" s="756">
        <f t="shared" si="458"/>
        <v>0</v>
      </c>
      <c r="RTC68" s="756">
        <f t="shared" si="458"/>
        <v>0</v>
      </c>
      <c r="RTD68" s="756">
        <f t="shared" si="458"/>
        <v>0</v>
      </c>
      <c r="RTE68" s="756">
        <f t="shared" si="458"/>
        <v>0</v>
      </c>
      <c r="RTF68" s="756">
        <f t="shared" si="458"/>
        <v>0</v>
      </c>
      <c r="RTG68" s="756">
        <f t="shared" si="458"/>
        <v>0</v>
      </c>
      <c r="RTH68" s="756">
        <f t="shared" si="458"/>
        <v>0</v>
      </c>
      <c r="RTI68" s="756">
        <f t="shared" si="458"/>
        <v>0</v>
      </c>
      <c r="RTJ68" s="756">
        <f t="shared" si="458"/>
        <v>0</v>
      </c>
      <c r="RTK68" s="756">
        <f t="shared" si="458"/>
        <v>0</v>
      </c>
      <c r="RTL68" s="756">
        <f t="shared" si="458"/>
        <v>0</v>
      </c>
      <c r="RTM68" s="756">
        <f t="shared" si="458"/>
        <v>0</v>
      </c>
      <c r="RTN68" s="756">
        <f t="shared" si="458"/>
        <v>0</v>
      </c>
      <c r="RTO68" s="756">
        <f t="shared" si="458"/>
        <v>0</v>
      </c>
      <c r="RTP68" s="756">
        <f t="shared" si="458"/>
        <v>0</v>
      </c>
      <c r="RTQ68" s="756">
        <f t="shared" si="458"/>
        <v>0</v>
      </c>
      <c r="RTR68" s="756">
        <f t="shared" si="458"/>
        <v>0</v>
      </c>
      <c r="RTS68" s="756">
        <f t="shared" ref="RTS68:RWD68" si="459">(RTS59-RTS61)*$C$67</f>
        <v>0</v>
      </c>
      <c r="RTT68" s="756">
        <f t="shared" si="459"/>
        <v>0</v>
      </c>
      <c r="RTU68" s="756">
        <f t="shared" si="459"/>
        <v>0</v>
      </c>
      <c r="RTV68" s="756">
        <f t="shared" si="459"/>
        <v>0</v>
      </c>
      <c r="RTW68" s="756">
        <f t="shared" si="459"/>
        <v>0</v>
      </c>
      <c r="RTX68" s="756">
        <f t="shared" si="459"/>
        <v>0</v>
      </c>
      <c r="RTY68" s="756">
        <f t="shared" si="459"/>
        <v>0</v>
      </c>
      <c r="RTZ68" s="756">
        <f t="shared" si="459"/>
        <v>0</v>
      </c>
      <c r="RUA68" s="756">
        <f t="shared" si="459"/>
        <v>0</v>
      </c>
      <c r="RUB68" s="756">
        <f t="shared" si="459"/>
        <v>0</v>
      </c>
      <c r="RUC68" s="756">
        <f t="shared" si="459"/>
        <v>0</v>
      </c>
      <c r="RUD68" s="756">
        <f t="shared" si="459"/>
        <v>0</v>
      </c>
      <c r="RUE68" s="756">
        <f t="shared" si="459"/>
        <v>0</v>
      </c>
      <c r="RUF68" s="756">
        <f t="shared" si="459"/>
        <v>0</v>
      </c>
      <c r="RUG68" s="756">
        <f t="shared" si="459"/>
        <v>0</v>
      </c>
      <c r="RUH68" s="756">
        <f t="shared" si="459"/>
        <v>0</v>
      </c>
      <c r="RUI68" s="756">
        <f t="shared" si="459"/>
        <v>0</v>
      </c>
      <c r="RUJ68" s="756">
        <f t="shared" si="459"/>
        <v>0</v>
      </c>
      <c r="RUK68" s="756">
        <f t="shared" si="459"/>
        <v>0</v>
      </c>
      <c r="RUL68" s="756">
        <f t="shared" si="459"/>
        <v>0</v>
      </c>
      <c r="RUM68" s="756">
        <f t="shared" si="459"/>
        <v>0</v>
      </c>
      <c r="RUN68" s="756">
        <f t="shared" si="459"/>
        <v>0</v>
      </c>
      <c r="RUO68" s="756">
        <f t="shared" si="459"/>
        <v>0</v>
      </c>
      <c r="RUP68" s="756">
        <f t="shared" si="459"/>
        <v>0</v>
      </c>
      <c r="RUQ68" s="756">
        <f t="shared" si="459"/>
        <v>0</v>
      </c>
      <c r="RUR68" s="756">
        <f t="shared" si="459"/>
        <v>0</v>
      </c>
      <c r="RUS68" s="756">
        <f t="shared" si="459"/>
        <v>0</v>
      </c>
      <c r="RUT68" s="756">
        <f t="shared" si="459"/>
        <v>0</v>
      </c>
      <c r="RUU68" s="756">
        <f t="shared" si="459"/>
        <v>0</v>
      </c>
      <c r="RUV68" s="756">
        <f t="shared" si="459"/>
        <v>0</v>
      </c>
      <c r="RUW68" s="756">
        <f t="shared" si="459"/>
        <v>0</v>
      </c>
      <c r="RUX68" s="756">
        <f t="shared" si="459"/>
        <v>0</v>
      </c>
      <c r="RUY68" s="756">
        <f t="shared" si="459"/>
        <v>0</v>
      </c>
      <c r="RUZ68" s="756">
        <f t="shared" si="459"/>
        <v>0</v>
      </c>
      <c r="RVA68" s="756">
        <f t="shared" si="459"/>
        <v>0</v>
      </c>
      <c r="RVB68" s="756">
        <f t="shared" si="459"/>
        <v>0</v>
      </c>
      <c r="RVC68" s="756">
        <f t="shared" si="459"/>
        <v>0</v>
      </c>
      <c r="RVD68" s="756">
        <f t="shared" si="459"/>
        <v>0</v>
      </c>
      <c r="RVE68" s="756">
        <f t="shared" si="459"/>
        <v>0</v>
      </c>
      <c r="RVF68" s="756">
        <f t="shared" si="459"/>
        <v>0</v>
      </c>
      <c r="RVG68" s="756">
        <f t="shared" si="459"/>
        <v>0</v>
      </c>
      <c r="RVH68" s="756">
        <f t="shared" si="459"/>
        <v>0</v>
      </c>
      <c r="RVI68" s="756">
        <f t="shared" si="459"/>
        <v>0</v>
      </c>
      <c r="RVJ68" s="756">
        <f t="shared" si="459"/>
        <v>0</v>
      </c>
      <c r="RVK68" s="756">
        <f t="shared" si="459"/>
        <v>0</v>
      </c>
      <c r="RVL68" s="756">
        <f t="shared" si="459"/>
        <v>0</v>
      </c>
      <c r="RVM68" s="756">
        <f t="shared" si="459"/>
        <v>0</v>
      </c>
      <c r="RVN68" s="756">
        <f t="shared" si="459"/>
        <v>0</v>
      </c>
      <c r="RVO68" s="756">
        <f t="shared" si="459"/>
        <v>0</v>
      </c>
      <c r="RVP68" s="756">
        <f t="shared" si="459"/>
        <v>0</v>
      </c>
      <c r="RVQ68" s="756">
        <f t="shared" si="459"/>
        <v>0</v>
      </c>
      <c r="RVR68" s="756">
        <f t="shared" si="459"/>
        <v>0</v>
      </c>
      <c r="RVS68" s="756">
        <f t="shared" si="459"/>
        <v>0</v>
      </c>
      <c r="RVT68" s="756">
        <f t="shared" si="459"/>
        <v>0</v>
      </c>
      <c r="RVU68" s="756">
        <f t="shared" si="459"/>
        <v>0</v>
      </c>
      <c r="RVV68" s="756">
        <f t="shared" si="459"/>
        <v>0</v>
      </c>
      <c r="RVW68" s="756">
        <f t="shared" si="459"/>
        <v>0</v>
      </c>
      <c r="RVX68" s="756">
        <f t="shared" si="459"/>
        <v>0</v>
      </c>
      <c r="RVY68" s="756">
        <f t="shared" si="459"/>
        <v>0</v>
      </c>
      <c r="RVZ68" s="756">
        <f t="shared" si="459"/>
        <v>0</v>
      </c>
      <c r="RWA68" s="756">
        <f t="shared" si="459"/>
        <v>0</v>
      </c>
      <c r="RWB68" s="756">
        <f t="shared" si="459"/>
        <v>0</v>
      </c>
      <c r="RWC68" s="756">
        <f t="shared" si="459"/>
        <v>0</v>
      </c>
      <c r="RWD68" s="756">
        <f t="shared" si="459"/>
        <v>0</v>
      </c>
      <c r="RWE68" s="756">
        <f t="shared" ref="RWE68:RYP68" si="460">(RWE59-RWE61)*$C$67</f>
        <v>0</v>
      </c>
      <c r="RWF68" s="756">
        <f t="shared" si="460"/>
        <v>0</v>
      </c>
      <c r="RWG68" s="756">
        <f t="shared" si="460"/>
        <v>0</v>
      </c>
      <c r="RWH68" s="756">
        <f t="shared" si="460"/>
        <v>0</v>
      </c>
      <c r="RWI68" s="756">
        <f t="shared" si="460"/>
        <v>0</v>
      </c>
      <c r="RWJ68" s="756">
        <f t="shared" si="460"/>
        <v>0</v>
      </c>
      <c r="RWK68" s="756">
        <f t="shared" si="460"/>
        <v>0</v>
      </c>
      <c r="RWL68" s="756">
        <f t="shared" si="460"/>
        <v>0</v>
      </c>
      <c r="RWM68" s="756">
        <f t="shared" si="460"/>
        <v>0</v>
      </c>
      <c r="RWN68" s="756">
        <f t="shared" si="460"/>
        <v>0</v>
      </c>
      <c r="RWO68" s="756">
        <f t="shared" si="460"/>
        <v>0</v>
      </c>
      <c r="RWP68" s="756">
        <f t="shared" si="460"/>
        <v>0</v>
      </c>
      <c r="RWQ68" s="756">
        <f t="shared" si="460"/>
        <v>0</v>
      </c>
      <c r="RWR68" s="756">
        <f t="shared" si="460"/>
        <v>0</v>
      </c>
      <c r="RWS68" s="756">
        <f t="shared" si="460"/>
        <v>0</v>
      </c>
      <c r="RWT68" s="756">
        <f t="shared" si="460"/>
        <v>0</v>
      </c>
      <c r="RWU68" s="756">
        <f t="shared" si="460"/>
        <v>0</v>
      </c>
      <c r="RWV68" s="756">
        <f t="shared" si="460"/>
        <v>0</v>
      </c>
      <c r="RWW68" s="756">
        <f t="shared" si="460"/>
        <v>0</v>
      </c>
      <c r="RWX68" s="756">
        <f t="shared" si="460"/>
        <v>0</v>
      </c>
      <c r="RWY68" s="756">
        <f t="shared" si="460"/>
        <v>0</v>
      </c>
      <c r="RWZ68" s="756">
        <f t="shared" si="460"/>
        <v>0</v>
      </c>
      <c r="RXA68" s="756">
        <f t="shared" si="460"/>
        <v>0</v>
      </c>
      <c r="RXB68" s="756">
        <f t="shared" si="460"/>
        <v>0</v>
      </c>
      <c r="RXC68" s="756">
        <f t="shared" si="460"/>
        <v>0</v>
      </c>
      <c r="RXD68" s="756">
        <f t="shared" si="460"/>
        <v>0</v>
      </c>
      <c r="RXE68" s="756">
        <f t="shared" si="460"/>
        <v>0</v>
      </c>
      <c r="RXF68" s="756">
        <f t="shared" si="460"/>
        <v>0</v>
      </c>
      <c r="RXG68" s="756">
        <f t="shared" si="460"/>
        <v>0</v>
      </c>
      <c r="RXH68" s="756">
        <f t="shared" si="460"/>
        <v>0</v>
      </c>
      <c r="RXI68" s="756">
        <f t="shared" si="460"/>
        <v>0</v>
      </c>
      <c r="RXJ68" s="756">
        <f t="shared" si="460"/>
        <v>0</v>
      </c>
      <c r="RXK68" s="756">
        <f t="shared" si="460"/>
        <v>0</v>
      </c>
      <c r="RXL68" s="756">
        <f t="shared" si="460"/>
        <v>0</v>
      </c>
      <c r="RXM68" s="756">
        <f t="shared" si="460"/>
        <v>0</v>
      </c>
      <c r="RXN68" s="756">
        <f t="shared" si="460"/>
        <v>0</v>
      </c>
      <c r="RXO68" s="756">
        <f t="shared" si="460"/>
        <v>0</v>
      </c>
      <c r="RXP68" s="756">
        <f t="shared" si="460"/>
        <v>0</v>
      </c>
      <c r="RXQ68" s="756">
        <f t="shared" si="460"/>
        <v>0</v>
      </c>
      <c r="RXR68" s="756">
        <f t="shared" si="460"/>
        <v>0</v>
      </c>
      <c r="RXS68" s="756">
        <f t="shared" si="460"/>
        <v>0</v>
      </c>
      <c r="RXT68" s="756">
        <f t="shared" si="460"/>
        <v>0</v>
      </c>
      <c r="RXU68" s="756">
        <f t="shared" si="460"/>
        <v>0</v>
      </c>
      <c r="RXV68" s="756">
        <f t="shared" si="460"/>
        <v>0</v>
      </c>
      <c r="RXW68" s="756">
        <f t="shared" si="460"/>
        <v>0</v>
      </c>
      <c r="RXX68" s="756">
        <f t="shared" si="460"/>
        <v>0</v>
      </c>
      <c r="RXY68" s="756">
        <f t="shared" si="460"/>
        <v>0</v>
      </c>
      <c r="RXZ68" s="756">
        <f t="shared" si="460"/>
        <v>0</v>
      </c>
      <c r="RYA68" s="756">
        <f t="shared" si="460"/>
        <v>0</v>
      </c>
      <c r="RYB68" s="756">
        <f t="shared" si="460"/>
        <v>0</v>
      </c>
      <c r="RYC68" s="756">
        <f t="shared" si="460"/>
        <v>0</v>
      </c>
      <c r="RYD68" s="756">
        <f t="shared" si="460"/>
        <v>0</v>
      </c>
      <c r="RYE68" s="756">
        <f t="shared" si="460"/>
        <v>0</v>
      </c>
      <c r="RYF68" s="756">
        <f t="shared" si="460"/>
        <v>0</v>
      </c>
      <c r="RYG68" s="756">
        <f t="shared" si="460"/>
        <v>0</v>
      </c>
      <c r="RYH68" s="756">
        <f t="shared" si="460"/>
        <v>0</v>
      </c>
      <c r="RYI68" s="756">
        <f t="shared" si="460"/>
        <v>0</v>
      </c>
      <c r="RYJ68" s="756">
        <f t="shared" si="460"/>
        <v>0</v>
      </c>
      <c r="RYK68" s="756">
        <f t="shared" si="460"/>
        <v>0</v>
      </c>
      <c r="RYL68" s="756">
        <f t="shared" si="460"/>
        <v>0</v>
      </c>
      <c r="RYM68" s="756">
        <f t="shared" si="460"/>
        <v>0</v>
      </c>
      <c r="RYN68" s="756">
        <f t="shared" si="460"/>
        <v>0</v>
      </c>
      <c r="RYO68" s="756">
        <f t="shared" si="460"/>
        <v>0</v>
      </c>
      <c r="RYP68" s="756">
        <f t="shared" si="460"/>
        <v>0</v>
      </c>
      <c r="RYQ68" s="756">
        <f t="shared" ref="RYQ68:SBB68" si="461">(RYQ59-RYQ61)*$C$67</f>
        <v>0</v>
      </c>
      <c r="RYR68" s="756">
        <f t="shared" si="461"/>
        <v>0</v>
      </c>
      <c r="RYS68" s="756">
        <f t="shared" si="461"/>
        <v>0</v>
      </c>
      <c r="RYT68" s="756">
        <f t="shared" si="461"/>
        <v>0</v>
      </c>
      <c r="RYU68" s="756">
        <f t="shared" si="461"/>
        <v>0</v>
      </c>
      <c r="RYV68" s="756">
        <f t="shared" si="461"/>
        <v>0</v>
      </c>
      <c r="RYW68" s="756">
        <f t="shared" si="461"/>
        <v>0</v>
      </c>
      <c r="RYX68" s="756">
        <f t="shared" si="461"/>
        <v>0</v>
      </c>
      <c r="RYY68" s="756">
        <f t="shared" si="461"/>
        <v>0</v>
      </c>
      <c r="RYZ68" s="756">
        <f t="shared" si="461"/>
        <v>0</v>
      </c>
      <c r="RZA68" s="756">
        <f t="shared" si="461"/>
        <v>0</v>
      </c>
      <c r="RZB68" s="756">
        <f t="shared" si="461"/>
        <v>0</v>
      </c>
      <c r="RZC68" s="756">
        <f t="shared" si="461"/>
        <v>0</v>
      </c>
      <c r="RZD68" s="756">
        <f t="shared" si="461"/>
        <v>0</v>
      </c>
      <c r="RZE68" s="756">
        <f t="shared" si="461"/>
        <v>0</v>
      </c>
      <c r="RZF68" s="756">
        <f t="shared" si="461"/>
        <v>0</v>
      </c>
      <c r="RZG68" s="756">
        <f t="shared" si="461"/>
        <v>0</v>
      </c>
      <c r="RZH68" s="756">
        <f t="shared" si="461"/>
        <v>0</v>
      </c>
      <c r="RZI68" s="756">
        <f t="shared" si="461"/>
        <v>0</v>
      </c>
      <c r="RZJ68" s="756">
        <f t="shared" si="461"/>
        <v>0</v>
      </c>
      <c r="RZK68" s="756">
        <f t="shared" si="461"/>
        <v>0</v>
      </c>
      <c r="RZL68" s="756">
        <f t="shared" si="461"/>
        <v>0</v>
      </c>
      <c r="RZM68" s="756">
        <f t="shared" si="461"/>
        <v>0</v>
      </c>
      <c r="RZN68" s="756">
        <f t="shared" si="461"/>
        <v>0</v>
      </c>
      <c r="RZO68" s="756">
        <f t="shared" si="461"/>
        <v>0</v>
      </c>
      <c r="RZP68" s="756">
        <f t="shared" si="461"/>
        <v>0</v>
      </c>
      <c r="RZQ68" s="756">
        <f t="shared" si="461"/>
        <v>0</v>
      </c>
      <c r="RZR68" s="756">
        <f t="shared" si="461"/>
        <v>0</v>
      </c>
      <c r="RZS68" s="756">
        <f t="shared" si="461"/>
        <v>0</v>
      </c>
      <c r="RZT68" s="756">
        <f t="shared" si="461"/>
        <v>0</v>
      </c>
      <c r="RZU68" s="756">
        <f t="shared" si="461"/>
        <v>0</v>
      </c>
      <c r="RZV68" s="756">
        <f t="shared" si="461"/>
        <v>0</v>
      </c>
      <c r="RZW68" s="756">
        <f t="shared" si="461"/>
        <v>0</v>
      </c>
      <c r="RZX68" s="756">
        <f t="shared" si="461"/>
        <v>0</v>
      </c>
      <c r="RZY68" s="756">
        <f t="shared" si="461"/>
        <v>0</v>
      </c>
      <c r="RZZ68" s="756">
        <f t="shared" si="461"/>
        <v>0</v>
      </c>
      <c r="SAA68" s="756">
        <f t="shared" si="461"/>
        <v>0</v>
      </c>
      <c r="SAB68" s="756">
        <f t="shared" si="461"/>
        <v>0</v>
      </c>
      <c r="SAC68" s="756">
        <f t="shared" si="461"/>
        <v>0</v>
      </c>
      <c r="SAD68" s="756">
        <f t="shared" si="461"/>
        <v>0</v>
      </c>
      <c r="SAE68" s="756">
        <f t="shared" si="461"/>
        <v>0</v>
      </c>
      <c r="SAF68" s="756">
        <f t="shared" si="461"/>
        <v>0</v>
      </c>
      <c r="SAG68" s="756">
        <f t="shared" si="461"/>
        <v>0</v>
      </c>
      <c r="SAH68" s="756">
        <f t="shared" si="461"/>
        <v>0</v>
      </c>
      <c r="SAI68" s="756">
        <f t="shared" si="461"/>
        <v>0</v>
      </c>
      <c r="SAJ68" s="756">
        <f t="shared" si="461"/>
        <v>0</v>
      </c>
      <c r="SAK68" s="756">
        <f t="shared" si="461"/>
        <v>0</v>
      </c>
      <c r="SAL68" s="756">
        <f t="shared" si="461"/>
        <v>0</v>
      </c>
      <c r="SAM68" s="756">
        <f t="shared" si="461"/>
        <v>0</v>
      </c>
      <c r="SAN68" s="756">
        <f t="shared" si="461"/>
        <v>0</v>
      </c>
      <c r="SAO68" s="756">
        <f t="shared" si="461"/>
        <v>0</v>
      </c>
      <c r="SAP68" s="756">
        <f t="shared" si="461"/>
        <v>0</v>
      </c>
      <c r="SAQ68" s="756">
        <f t="shared" si="461"/>
        <v>0</v>
      </c>
      <c r="SAR68" s="756">
        <f t="shared" si="461"/>
        <v>0</v>
      </c>
      <c r="SAS68" s="756">
        <f t="shared" si="461"/>
        <v>0</v>
      </c>
      <c r="SAT68" s="756">
        <f t="shared" si="461"/>
        <v>0</v>
      </c>
      <c r="SAU68" s="756">
        <f t="shared" si="461"/>
        <v>0</v>
      </c>
      <c r="SAV68" s="756">
        <f t="shared" si="461"/>
        <v>0</v>
      </c>
      <c r="SAW68" s="756">
        <f t="shared" si="461"/>
        <v>0</v>
      </c>
      <c r="SAX68" s="756">
        <f t="shared" si="461"/>
        <v>0</v>
      </c>
      <c r="SAY68" s="756">
        <f t="shared" si="461"/>
        <v>0</v>
      </c>
      <c r="SAZ68" s="756">
        <f t="shared" si="461"/>
        <v>0</v>
      </c>
      <c r="SBA68" s="756">
        <f t="shared" si="461"/>
        <v>0</v>
      </c>
      <c r="SBB68" s="756">
        <f t="shared" si="461"/>
        <v>0</v>
      </c>
      <c r="SBC68" s="756">
        <f t="shared" ref="SBC68:SDN68" si="462">(SBC59-SBC61)*$C$67</f>
        <v>0</v>
      </c>
      <c r="SBD68" s="756">
        <f t="shared" si="462"/>
        <v>0</v>
      </c>
      <c r="SBE68" s="756">
        <f t="shared" si="462"/>
        <v>0</v>
      </c>
      <c r="SBF68" s="756">
        <f t="shared" si="462"/>
        <v>0</v>
      </c>
      <c r="SBG68" s="756">
        <f t="shared" si="462"/>
        <v>0</v>
      </c>
      <c r="SBH68" s="756">
        <f t="shared" si="462"/>
        <v>0</v>
      </c>
      <c r="SBI68" s="756">
        <f t="shared" si="462"/>
        <v>0</v>
      </c>
      <c r="SBJ68" s="756">
        <f t="shared" si="462"/>
        <v>0</v>
      </c>
      <c r="SBK68" s="756">
        <f t="shared" si="462"/>
        <v>0</v>
      </c>
      <c r="SBL68" s="756">
        <f t="shared" si="462"/>
        <v>0</v>
      </c>
      <c r="SBM68" s="756">
        <f t="shared" si="462"/>
        <v>0</v>
      </c>
      <c r="SBN68" s="756">
        <f t="shared" si="462"/>
        <v>0</v>
      </c>
      <c r="SBO68" s="756">
        <f t="shared" si="462"/>
        <v>0</v>
      </c>
      <c r="SBP68" s="756">
        <f t="shared" si="462"/>
        <v>0</v>
      </c>
      <c r="SBQ68" s="756">
        <f t="shared" si="462"/>
        <v>0</v>
      </c>
      <c r="SBR68" s="756">
        <f t="shared" si="462"/>
        <v>0</v>
      </c>
      <c r="SBS68" s="756">
        <f t="shared" si="462"/>
        <v>0</v>
      </c>
      <c r="SBT68" s="756">
        <f t="shared" si="462"/>
        <v>0</v>
      </c>
      <c r="SBU68" s="756">
        <f t="shared" si="462"/>
        <v>0</v>
      </c>
      <c r="SBV68" s="756">
        <f t="shared" si="462"/>
        <v>0</v>
      </c>
      <c r="SBW68" s="756">
        <f t="shared" si="462"/>
        <v>0</v>
      </c>
      <c r="SBX68" s="756">
        <f t="shared" si="462"/>
        <v>0</v>
      </c>
      <c r="SBY68" s="756">
        <f t="shared" si="462"/>
        <v>0</v>
      </c>
      <c r="SBZ68" s="756">
        <f t="shared" si="462"/>
        <v>0</v>
      </c>
      <c r="SCA68" s="756">
        <f t="shared" si="462"/>
        <v>0</v>
      </c>
      <c r="SCB68" s="756">
        <f t="shared" si="462"/>
        <v>0</v>
      </c>
      <c r="SCC68" s="756">
        <f t="shared" si="462"/>
        <v>0</v>
      </c>
      <c r="SCD68" s="756">
        <f t="shared" si="462"/>
        <v>0</v>
      </c>
      <c r="SCE68" s="756">
        <f t="shared" si="462"/>
        <v>0</v>
      </c>
      <c r="SCF68" s="756">
        <f t="shared" si="462"/>
        <v>0</v>
      </c>
      <c r="SCG68" s="756">
        <f t="shared" si="462"/>
        <v>0</v>
      </c>
      <c r="SCH68" s="756">
        <f t="shared" si="462"/>
        <v>0</v>
      </c>
      <c r="SCI68" s="756">
        <f t="shared" si="462"/>
        <v>0</v>
      </c>
      <c r="SCJ68" s="756">
        <f t="shared" si="462"/>
        <v>0</v>
      </c>
      <c r="SCK68" s="756">
        <f t="shared" si="462"/>
        <v>0</v>
      </c>
      <c r="SCL68" s="756">
        <f t="shared" si="462"/>
        <v>0</v>
      </c>
      <c r="SCM68" s="756">
        <f t="shared" si="462"/>
        <v>0</v>
      </c>
      <c r="SCN68" s="756">
        <f t="shared" si="462"/>
        <v>0</v>
      </c>
      <c r="SCO68" s="756">
        <f t="shared" si="462"/>
        <v>0</v>
      </c>
      <c r="SCP68" s="756">
        <f t="shared" si="462"/>
        <v>0</v>
      </c>
      <c r="SCQ68" s="756">
        <f t="shared" si="462"/>
        <v>0</v>
      </c>
      <c r="SCR68" s="756">
        <f t="shared" si="462"/>
        <v>0</v>
      </c>
      <c r="SCS68" s="756">
        <f t="shared" si="462"/>
        <v>0</v>
      </c>
      <c r="SCT68" s="756">
        <f t="shared" si="462"/>
        <v>0</v>
      </c>
      <c r="SCU68" s="756">
        <f t="shared" si="462"/>
        <v>0</v>
      </c>
      <c r="SCV68" s="756">
        <f t="shared" si="462"/>
        <v>0</v>
      </c>
      <c r="SCW68" s="756">
        <f t="shared" si="462"/>
        <v>0</v>
      </c>
      <c r="SCX68" s="756">
        <f t="shared" si="462"/>
        <v>0</v>
      </c>
      <c r="SCY68" s="756">
        <f t="shared" si="462"/>
        <v>0</v>
      </c>
      <c r="SCZ68" s="756">
        <f t="shared" si="462"/>
        <v>0</v>
      </c>
      <c r="SDA68" s="756">
        <f t="shared" si="462"/>
        <v>0</v>
      </c>
      <c r="SDB68" s="756">
        <f t="shared" si="462"/>
        <v>0</v>
      </c>
      <c r="SDC68" s="756">
        <f t="shared" si="462"/>
        <v>0</v>
      </c>
      <c r="SDD68" s="756">
        <f t="shared" si="462"/>
        <v>0</v>
      </c>
      <c r="SDE68" s="756">
        <f t="shared" si="462"/>
        <v>0</v>
      </c>
      <c r="SDF68" s="756">
        <f t="shared" si="462"/>
        <v>0</v>
      </c>
      <c r="SDG68" s="756">
        <f t="shared" si="462"/>
        <v>0</v>
      </c>
      <c r="SDH68" s="756">
        <f t="shared" si="462"/>
        <v>0</v>
      </c>
      <c r="SDI68" s="756">
        <f t="shared" si="462"/>
        <v>0</v>
      </c>
      <c r="SDJ68" s="756">
        <f t="shared" si="462"/>
        <v>0</v>
      </c>
      <c r="SDK68" s="756">
        <f t="shared" si="462"/>
        <v>0</v>
      </c>
      <c r="SDL68" s="756">
        <f t="shared" si="462"/>
        <v>0</v>
      </c>
      <c r="SDM68" s="756">
        <f t="shared" si="462"/>
        <v>0</v>
      </c>
      <c r="SDN68" s="756">
        <f t="shared" si="462"/>
        <v>0</v>
      </c>
      <c r="SDO68" s="756">
        <f t="shared" ref="SDO68:SFZ68" si="463">(SDO59-SDO61)*$C$67</f>
        <v>0</v>
      </c>
      <c r="SDP68" s="756">
        <f t="shared" si="463"/>
        <v>0</v>
      </c>
      <c r="SDQ68" s="756">
        <f t="shared" si="463"/>
        <v>0</v>
      </c>
      <c r="SDR68" s="756">
        <f t="shared" si="463"/>
        <v>0</v>
      </c>
      <c r="SDS68" s="756">
        <f t="shared" si="463"/>
        <v>0</v>
      </c>
      <c r="SDT68" s="756">
        <f t="shared" si="463"/>
        <v>0</v>
      </c>
      <c r="SDU68" s="756">
        <f t="shared" si="463"/>
        <v>0</v>
      </c>
      <c r="SDV68" s="756">
        <f t="shared" si="463"/>
        <v>0</v>
      </c>
      <c r="SDW68" s="756">
        <f t="shared" si="463"/>
        <v>0</v>
      </c>
      <c r="SDX68" s="756">
        <f t="shared" si="463"/>
        <v>0</v>
      </c>
      <c r="SDY68" s="756">
        <f t="shared" si="463"/>
        <v>0</v>
      </c>
      <c r="SDZ68" s="756">
        <f t="shared" si="463"/>
        <v>0</v>
      </c>
      <c r="SEA68" s="756">
        <f t="shared" si="463"/>
        <v>0</v>
      </c>
      <c r="SEB68" s="756">
        <f t="shared" si="463"/>
        <v>0</v>
      </c>
      <c r="SEC68" s="756">
        <f t="shared" si="463"/>
        <v>0</v>
      </c>
      <c r="SED68" s="756">
        <f t="shared" si="463"/>
        <v>0</v>
      </c>
      <c r="SEE68" s="756">
        <f t="shared" si="463"/>
        <v>0</v>
      </c>
      <c r="SEF68" s="756">
        <f t="shared" si="463"/>
        <v>0</v>
      </c>
      <c r="SEG68" s="756">
        <f t="shared" si="463"/>
        <v>0</v>
      </c>
      <c r="SEH68" s="756">
        <f t="shared" si="463"/>
        <v>0</v>
      </c>
      <c r="SEI68" s="756">
        <f t="shared" si="463"/>
        <v>0</v>
      </c>
      <c r="SEJ68" s="756">
        <f t="shared" si="463"/>
        <v>0</v>
      </c>
      <c r="SEK68" s="756">
        <f t="shared" si="463"/>
        <v>0</v>
      </c>
      <c r="SEL68" s="756">
        <f t="shared" si="463"/>
        <v>0</v>
      </c>
      <c r="SEM68" s="756">
        <f t="shared" si="463"/>
        <v>0</v>
      </c>
      <c r="SEN68" s="756">
        <f t="shared" si="463"/>
        <v>0</v>
      </c>
      <c r="SEO68" s="756">
        <f t="shared" si="463"/>
        <v>0</v>
      </c>
      <c r="SEP68" s="756">
        <f t="shared" si="463"/>
        <v>0</v>
      </c>
      <c r="SEQ68" s="756">
        <f t="shared" si="463"/>
        <v>0</v>
      </c>
      <c r="SER68" s="756">
        <f t="shared" si="463"/>
        <v>0</v>
      </c>
      <c r="SES68" s="756">
        <f t="shared" si="463"/>
        <v>0</v>
      </c>
      <c r="SET68" s="756">
        <f t="shared" si="463"/>
        <v>0</v>
      </c>
      <c r="SEU68" s="756">
        <f t="shared" si="463"/>
        <v>0</v>
      </c>
      <c r="SEV68" s="756">
        <f t="shared" si="463"/>
        <v>0</v>
      </c>
      <c r="SEW68" s="756">
        <f t="shared" si="463"/>
        <v>0</v>
      </c>
      <c r="SEX68" s="756">
        <f t="shared" si="463"/>
        <v>0</v>
      </c>
      <c r="SEY68" s="756">
        <f t="shared" si="463"/>
        <v>0</v>
      </c>
      <c r="SEZ68" s="756">
        <f t="shared" si="463"/>
        <v>0</v>
      </c>
      <c r="SFA68" s="756">
        <f t="shared" si="463"/>
        <v>0</v>
      </c>
      <c r="SFB68" s="756">
        <f t="shared" si="463"/>
        <v>0</v>
      </c>
      <c r="SFC68" s="756">
        <f t="shared" si="463"/>
        <v>0</v>
      </c>
      <c r="SFD68" s="756">
        <f t="shared" si="463"/>
        <v>0</v>
      </c>
      <c r="SFE68" s="756">
        <f t="shared" si="463"/>
        <v>0</v>
      </c>
      <c r="SFF68" s="756">
        <f t="shared" si="463"/>
        <v>0</v>
      </c>
      <c r="SFG68" s="756">
        <f t="shared" si="463"/>
        <v>0</v>
      </c>
      <c r="SFH68" s="756">
        <f t="shared" si="463"/>
        <v>0</v>
      </c>
      <c r="SFI68" s="756">
        <f t="shared" si="463"/>
        <v>0</v>
      </c>
      <c r="SFJ68" s="756">
        <f t="shared" si="463"/>
        <v>0</v>
      </c>
      <c r="SFK68" s="756">
        <f t="shared" si="463"/>
        <v>0</v>
      </c>
      <c r="SFL68" s="756">
        <f t="shared" si="463"/>
        <v>0</v>
      </c>
      <c r="SFM68" s="756">
        <f t="shared" si="463"/>
        <v>0</v>
      </c>
      <c r="SFN68" s="756">
        <f t="shared" si="463"/>
        <v>0</v>
      </c>
      <c r="SFO68" s="756">
        <f t="shared" si="463"/>
        <v>0</v>
      </c>
      <c r="SFP68" s="756">
        <f t="shared" si="463"/>
        <v>0</v>
      </c>
      <c r="SFQ68" s="756">
        <f t="shared" si="463"/>
        <v>0</v>
      </c>
      <c r="SFR68" s="756">
        <f t="shared" si="463"/>
        <v>0</v>
      </c>
      <c r="SFS68" s="756">
        <f t="shared" si="463"/>
        <v>0</v>
      </c>
      <c r="SFT68" s="756">
        <f t="shared" si="463"/>
        <v>0</v>
      </c>
      <c r="SFU68" s="756">
        <f t="shared" si="463"/>
        <v>0</v>
      </c>
      <c r="SFV68" s="756">
        <f t="shared" si="463"/>
        <v>0</v>
      </c>
      <c r="SFW68" s="756">
        <f t="shared" si="463"/>
        <v>0</v>
      </c>
      <c r="SFX68" s="756">
        <f t="shared" si="463"/>
        <v>0</v>
      </c>
      <c r="SFY68" s="756">
        <f t="shared" si="463"/>
        <v>0</v>
      </c>
      <c r="SFZ68" s="756">
        <f t="shared" si="463"/>
        <v>0</v>
      </c>
      <c r="SGA68" s="756">
        <f t="shared" ref="SGA68:SIL68" si="464">(SGA59-SGA61)*$C$67</f>
        <v>0</v>
      </c>
      <c r="SGB68" s="756">
        <f t="shared" si="464"/>
        <v>0</v>
      </c>
      <c r="SGC68" s="756">
        <f t="shared" si="464"/>
        <v>0</v>
      </c>
      <c r="SGD68" s="756">
        <f t="shared" si="464"/>
        <v>0</v>
      </c>
      <c r="SGE68" s="756">
        <f t="shared" si="464"/>
        <v>0</v>
      </c>
      <c r="SGF68" s="756">
        <f t="shared" si="464"/>
        <v>0</v>
      </c>
      <c r="SGG68" s="756">
        <f t="shared" si="464"/>
        <v>0</v>
      </c>
      <c r="SGH68" s="756">
        <f t="shared" si="464"/>
        <v>0</v>
      </c>
      <c r="SGI68" s="756">
        <f t="shared" si="464"/>
        <v>0</v>
      </c>
      <c r="SGJ68" s="756">
        <f t="shared" si="464"/>
        <v>0</v>
      </c>
      <c r="SGK68" s="756">
        <f t="shared" si="464"/>
        <v>0</v>
      </c>
      <c r="SGL68" s="756">
        <f t="shared" si="464"/>
        <v>0</v>
      </c>
      <c r="SGM68" s="756">
        <f t="shared" si="464"/>
        <v>0</v>
      </c>
      <c r="SGN68" s="756">
        <f t="shared" si="464"/>
        <v>0</v>
      </c>
      <c r="SGO68" s="756">
        <f t="shared" si="464"/>
        <v>0</v>
      </c>
      <c r="SGP68" s="756">
        <f t="shared" si="464"/>
        <v>0</v>
      </c>
      <c r="SGQ68" s="756">
        <f t="shared" si="464"/>
        <v>0</v>
      </c>
      <c r="SGR68" s="756">
        <f t="shared" si="464"/>
        <v>0</v>
      </c>
      <c r="SGS68" s="756">
        <f t="shared" si="464"/>
        <v>0</v>
      </c>
      <c r="SGT68" s="756">
        <f t="shared" si="464"/>
        <v>0</v>
      </c>
      <c r="SGU68" s="756">
        <f t="shared" si="464"/>
        <v>0</v>
      </c>
      <c r="SGV68" s="756">
        <f t="shared" si="464"/>
        <v>0</v>
      </c>
      <c r="SGW68" s="756">
        <f t="shared" si="464"/>
        <v>0</v>
      </c>
      <c r="SGX68" s="756">
        <f t="shared" si="464"/>
        <v>0</v>
      </c>
      <c r="SGY68" s="756">
        <f t="shared" si="464"/>
        <v>0</v>
      </c>
      <c r="SGZ68" s="756">
        <f t="shared" si="464"/>
        <v>0</v>
      </c>
      <c r="SHA68" s="756">
        <f t="shared" si="464"/>
        <v>0</v>
      </c>
      <c r="SHB68" s="756">
        <f t="shared" si="464"/>
        <v>0</v>
      </c>
      <c r="SHC68" s="756">
        <f t="shared" si="464"/>
        <v>0</v>
      </c>
      <c r="SHD68" s="756">
        <f t="shared" si="464"/>
        <v>0</v>
      </c>
      <c r="SHE68" s="756">
        <f t="shared" si="464"/>
        <v>0</v>
      </c>
      <c r="SHF68" s="756">
        <f t="shared" si="464"/>
        <v>0</v>
      </c>
      <c r="SHG68" s="756">
        <f t="shared" si="464"/>
        <v>0</v>
      </c>
      <c r="SHH68" s="756">
        <f t="shared" si="464"/>
        <v>0</v>
      </c>
      <c r="SHI68" s="756">
        <f t="shared" si="464"/>
        <v>0</v>
      </c>
      <c r="SHJ68" s="756">
        <f t="shared" si="464"/>
        <v>0</v>
      </c>
      <c r="SHK68" s="756">
        <f t="shared" si="464"/>
        <v>0</v>
      </c>
      <c r="SHL68" s="756">
        <f t="shared" si="464"/>
        <v>0</v>
      </c>
      <c r="SHM68" s="756">
        <f t="shared" si="464"/>
        <v>0</v>
      </c>
      <c r="SHN68" s="756">
        <f t="shared" si="464"/>
        <v>0</v>
      </c>
      <c r="SHO68" s="756">
        <f t="shared" si="464"/>
        <v>0</v>
      </c>
      <c r="SHP68" s="756">
        <f t="shared" si="464"/>
        <v>0</v>
      </c>
      <c r="SHQ68" s="756">
        <f t="shared" si="464"/>
        <v>0</v>
      </c>
      <c r="SHR68" s="756">
        <f t="shared" si="464"/>
        <v>0</v>
      </c>
      <c r="SHS68" s="756">
        <f t="shared" si="464"/>
        <v>0</v>
      </c>
      <c r="SHT68" s="756">
        <f t="shared" si="464"/>
        <v>0</v>
      </c>
      <c r="SHU68" s="756">
        <f t="shared" si="464"/>
        <v>0</v>
      </c>
      <c r="SHV68" s="756">
        <f t="shared" si="464"/>
        <v>0</v>
      </c>
      <c r="SHW68" s="756">
        <f t="shared" si="464"/>
        <v>0</v>
      </c>
      <c r="SHX68" s="756">
        <f t="shared" si="464"/>
        <v>0</v>
      </c>
      <c r="SHY68" s="756">
        <f t="shared" si="464"/>
        <v>0</v>
      </c>
      <c r="SHZ68" s="756">
        <f t="shared" si="464"/>
        <v>0</v>
      </c>
      <c r="SIA68" s="756">
        <f t="shared" si="464"/>
        <v>0</v>
      </c>
      <c r="SIB68" s="756">
        <f t="shared" si="464"/>
        <v>0</v>
      </c>
      <c r="SIC68" s="756">
        <f t="shared" si="464"/>
        <v>0</v>
      </c>
      <c r="SID68" s="756">
        <f t="shared" si="464"/>
        <v>0</v>
      </c>
      <c r="SIE68" s="756">
        <f t="shared" si="464"/>
        <v>0</v>
      </c>
      <c r="SIF68" s="756">
        <f t="shared" si="464"/>
        <v>0</v>
      </c>
      <c r="SIG68" s="756">
        <f t="shared" si="464"/>
        <v>0</v>
      </c>
      <c r="SIH68" s="756">
        <f t="shared" si="464"/>
        <v>0</v>
      </c>
      <c r="SII68" s="756">
        <f t="shared" si="464"/>
        <v>0</v>
      </c>
      <c r="SIJ68" s="756">
        <f t="shared" si="464"/>
        <v>0</v>
      </c>
      <c r="SIK68" s="756">
        <f t="shared" si="464"/>
        <v>0</v>
      </c>
      <c r="SIL68" s="756">
        <f t="shared" si="464"/>
        <v>0</v>
      </c>
      <c r="SIM68" s="756">
        <f t="shared" ref="SIM68:SKX68" si="465">(SIM59-SIM61)*$C$67</f>
        <v>0</v>
      </c>
      <c r="SIN68" s="756">
        <f t="shared" si="465"/>
        <v>0</v>
      </c>
      <c r="SIO68" s="756">
        <f t="shared" si="465"/>
        <v>0</v>
      </c>
      <c r="SIP68" s="756">
        <f t="shared" si="465"/>
        <v>0</v>
      </c>
      <c r="SIQ68" s="756">
        <f t="shared" si="465"/>
        <v>0</v>
      </c>
      <c r="SIR68" s="756">
        <f t="shared" si="465"/>
        <v>0</v>
      </c>
      <c r="SIS68" s="756">
        <f t="shared" si="465"/>
        <v>0</v>
      </c>
      <c r="SIT68" s="756">
        <f t="shared" si="465"/>
        <v>0</v>
      </c>
      <c r="SIU68" s="756">
        <f t="shared" si="465"/>
        <v>0</v>
      </c>
      <c r="SIV68" s="756">
        <f t="shared" si="465"/>
        <v>0</v>
      </c>
      <c r="SIW68" s="756">
        <f t="shared" si="465"/>
        <v>0</v>
      </c>
      <c r="SIX68" s="756">
        <f t="shared" si="465"/>
        <v>0</v>
      </c>
      <c r="SIY68" s="756">
        <f t="shared" si="465"/>
        <v>0</v>
      </c>
      <c r="SIZ68" s="756">
        <f t="shared" si="465"/>
        <v>0</v>
      </c>
      <c r="SJA68" s="756">
        <f t="shared" si="465"/>
        <v>0</v>
      </c>
      <c r="SJB68" s="756">
        <f t="shared" si="465"/>
        <v>0</v>
      </c>
      <c r="SJC68" s="756">
        <f t="shared" si="465"/>
        <v>0</v>
      </c>
      <c r="SJD68" s="756">
        <f t="shared" si="465"/>
        <v>0</v>
      </c>
      <c r="SJE68" s="756">
        <f t="shared" si="465"/>
        <v>0</v>
      </c>
      <c r="SJF68" s="756">
        <f t="shared" si="465"/>
        <v>0</v>
      </c>
      <c r="SJG68" s="756">
        <f t="shared" si="465"/>
        <v>0</v>
      </c>
      <c r="SJH68" s="756">
        <f t="shared" si="465"/>
        <v>0</v>
      </c>
      <c r="SJI68" s="756">
        <f t="shared" si="465"/>
        <v>0</v>
      </c>
      <c r="SJJ68" s="756">
        <f t="shared" si="465"/>
        <v>0</v>
      </c>
      <c r="SJK68" s="756">
        <f t="shared" si="465"/>
        <v>0</v>
      </c>
      <c r="SJL68" s="756">
        <f t="shared" si="465"/>
        <v>0</v>
      </c>
      <c r="SJM68" s="756">
        <f t="shared" si="465"/>
        <v>0</v>
      </c>
      <c r="SJN68" s="756">
        <f t="shared" si="465"/>
        <v>0</v>
      </c>
      <c r="SJO68" s="756">
        <f t="shared" si="465"/>
        <v>0</v>
      </c>
      <c r="SJP68" s="756">
        <f t="shared" si="465"/>
        <v>0</v>
      </c>
      <c r="SJQ68" s="756">
        <f t="shared" si="465"/>
        <v>0</v>
      </c>
      <c r="SJR68" s="756">
        <f t="shared" si="465"/>
        <v>0</v>
      </c>
      <c r="SJS68" s="756">
        <f t="shared" si="465"/>
        <v>0</v>
      </c>
      <c r="SJT68" s="756">
        <f t="shared" si="465"/>
        <v>0</v>
      </c>
      <c r="SJU68" s="756">
        <f t="shared" si="465"/>
        <v>0</v>
      </c>
      <c r="SJV68" s="756">
        <f t="shared" si="465"/>
        <v>0</v>
      </c>
      <c r="SJW68" s="756">
        <f t="shared" si="465"/>
        <v>0</v>
      </c>
      <c r="SJX68" s="756">
        <f t="shared" si="465"/>
        <v>0</v>
      </c>
      <c r="SJY68" s="756">
        <f t="shared" si="465"/>
        <v>0</v>
      </c>
      <c r="SJZ68" s="756">
        <f t="shared" si="465"/>
        <v>0</v>
      </c>
      <c r="SKA68" s="756">
        <f t="shared" si="465"/>
        <v>0</v>
      </c>
      <c r="SKB68" s="756">
        <f t="shared" si="465"/>
        <v>0</v>
      </c>
      <c r="SKC68" s="756">
        <f t="shared" si="465"/>
        <v>0</v>
      </c>
      <c r="SKD68" s="756">
        <f t="shared" si="465"/>
        <v>0</v>
      </c>
      <c r="SKE68" s="756">
        <f t="shared" si="465"/>
        <v>0</v>
      </c>
      <c r="SKF68" s="756">
        <f t="shared" si="465"/>
        <v>0</v>
      </c>
      <c r="SKG68" s="756">
        <f t="shared" si="465"/>
        <v>0</v>
      </c>
      <c r="SKH68" s="756">
        <f t="shared" si="465"/>
        <v>0</v>
      </c>
      <c r="SKI68" s="756">
        <f t="shared" si="465"/>
        <v>0</v>
      </c>
      <c r="SKJ68" s="756">
        <f t="shared" si="465"/>
        <v>0</v>
      </c>
      <c r="SKK68" s="756">
        <f t="shared" si="465"/>
        <v>0</v>
      </c>
      <c r="SKL68" s="756">
        <f t="shared" si="465"/>
        <v>0</v>
      </c>
      <c r="SKM68" s="756">
        <f t="shared" si="465"/>
        <v>0</v>
      </c>
      <c r="SKN68" s="756">
        <f t="shared" si="465"/>
        <v>0</v>
      </c>
      <c r="SKO68" s="756">
        <f t="shared" si="465"/>
        <v>0</v>
      </c>
      <c r="SKP68" s="756">
        <f t="shared" si="465"/>
        <v>0</v>
      </c>
      <c r="SKQ68" s="756">
        <f t="shared" si="465"/>
        <v>0</v>
      </c>
      <c r="SKR68" s="756">
        <f t="shared" si="465"/>
        <v>0</v>
      </c>
      <c r="SKS68" s="756">
        <f t="shared" si="465"/>
        <v>0</v>
      </c>
      <c r="SKT68" s="756">
        <f t="shared" si="465"/>
        <v>0</v>
      </c>
      <c r="SKU68" s="756">
        <f t="shared" si="465"/>
        <v>0</v>
      </c>
      <c r="SKV68" s="756">
        <f t="shared" si="465"/>
        <v>0</v>
      </c>
      <c r="SKW68" s="756">
        <f t="shared" si="465"/>
        <v>0</v>
      </c>
      <c r="SKX68" s="756">
        <f t="shared" si="465"/>
        <v>0</v>
      </c>
      <c r="SKY68" s="756">
        <f t="shared" ref="SKY68:SNJ68" si="466">(SKY59-SKY61)*$C$67</f>
        <v>0</v>
      </c>
      <c r="SKZ68" s="756">
        <f t="shared" si="466"/>
        <v>0</v>
      </c>
      <c r="SLA68" s="756">
        <f t="shared" si="466"/>
        <v>0</v>
      </c>
      <c r="SLB68" s="756">
        <f t="shared" si="466"/>
        <v>0</v>
      </c>
      <c r="SLC68" s="756">
        <f t="shared" si="466"/>
        <v>0</v>
      </c>
      <c r="SLD68" s="756">
        <f t="shared" si="466"/>
        <v>0</v>
      </c>
      <c r="SLE68" s="756">
        <f t="shared" si="466"/>
        <v>0</v>
      </c>
      <c r="SLF68" s="756">
        <f t="shared" si="466"/>
        <v>0</v>
      </c>
      <c r="SLG68" s="756">
        <f t="shared" si="466"/>
        <v>0</v>
      </c>
      <c r="SLH68" s="756">
        <f t="shared" si="466"/>
        <v>0</v>
      </c>
      <c r="SLI68" s="756">
        <f t="shared" si="466"/>
        <v>0</v>
      </c>
      <c r="SLJ68" s="756">
        <f t="shared" si="466"/>
        <v>0</v>
      </c>
      <c r="SLK68" s="756">
        <f t="shared" si="466"/>
        <v>0</v>
      </c>
      <c r="SLL68" s="756">
        <f t="shared" si="466"/>
        <v>0</v>
      </c>
      <c r="SLM68" s="756">
        <f t="shared" si="466"/>
        <v>0</v>
      </c>
      <c r="SLN68" s="756">
        <f t="shared" si="466"/>
        <v>0</v>
      </c>
      <c r="SLO68" s="756">
        <f t="shared" si="466"/>
        <v>0</v>
      </c>
      <c r="SLP68" s="756">
        <f t="shared" si="466"/>
        <v>0</v>
      </c>
      <c r="SLQ68" s="756">
        <f t="shared" si="466"/>
        <v>0</v>
      </c>
      <c r="SLR68" s="756">
        <f t="shared" si="466"/>
        <v>0</v>
      </c>
      <c r="SLS68" s="756">
        <f t="shared" si="466"/>
        <v>0</v>
      </c>
      <c r="SLT68" s="756">
        <f t="shared" si="466"/>
        <v>0</v>
      </c>
      <c r="SLU68" s="756">
        <f t="shared" si="466"/>
        <v>0</v>
      </c>
      <c r="SLV68" s="756">
        <f t="shared" si="466"/>
        <v>0</v>
      </c>
      <c r="SLW68" s="756">
        <f t="shared" si="466"/>
        <v>0</v>
      </c>
      <c r="SLX68" s="756">
        <f t="shared" si="466"/>
        <v>0</v>
      </c>
      <c r="SLY68" s="756">
        <f t="shared" si="466"/>
        <v>0</v>
      </c>
      <c r="SLZ68" s="756">
        <f t="shared" si="466"/>
        <v>0</v>
      </c>
      <c r="SMA68" s="756">
        <f t="shared" si="466"/>
        <v>0</v>
      </c>
      <c r="SMB68" s="756">
        <f t="shared" si="466"/>
        <v>0</v>
      </c>
      <c r="SMC68" s="756">
        <f t="shared" si="466"/>
        <v>0</v>
      </c>
      <c r="SMD68" s="756">
        <f t="shared" si="466"/>
        <v>0</v>
      </c>
      <c r="SME68" s="756">
        <f t="shared" si="466"/>
        <v>0</v>
      </c>
      <c r="SMF68" s="756">
        <f t="shared" si="466"/>
        <v>0</v>
      </c>
      <c r="SMG68" s="756">
        <f t="shared" si="466"/>
        <v>0</v>
      </c>
      <c r="SMH68" s="756">
        <f t="shared" si="466"/>
        <v>0</v>
      </c>
      <c r="SMI68" s="756">
        <f t="shared" si="466"/>
        <v>0</v>
      </c>
      <c r="SMJ68" s="756">
        <f t="shared" si="466"/>
        <v>0</v>
      </c>
      <c r="SMK68" s="756">
        <f t="shared" si="466"/>
        <v>0</v>
      </c>
      <c r="SML68" s="756">
        <f t="shared" si="466"/>
        <v>0</v>
      </c>
      <c r="SMM68" s="756">
        <f t="shared" si="466"/>
        <v>0</v>
      </c>
      <c r="SMN68" s="756">
        <f t="shared" si="466"/>
        <v>0</v>
      </c>
      <c r="SMO68" s="756">
        <f t="shared" si="466"/>
        <v>0</v>
      </c>
      <c r="SMP68" s="756">
        <f t="shared" si="466"/>
        <v>0</v>
      </c>
      <c r="SMQ68" s="756">
        <f t="shared" si="466"/>
        <v>0</v>
      </c>
      <c r="SMR68" s="756">
        <f t="shared" si="466"/>
        <v>0</v>
      </c>
      <c r="SMS68" s="756">
        <f t="shared" si="466"/>
        <v>0</v>
      </c>
      <c r="SMT68" s="756">
        <f t="shared" si="466"/>
        <v>0</v>
      </c>
      <c r="SMU68" s="756">
        <f t="shared" si="466"/>
        <v>0</v>
      </c>
      <c r="SMV68" s="756">
        <f t="shared" si="466"/>
        <v>0</v>
      </c>
      <c r="SMW68" s="756">
        <f t="shared" si="466"/>
        <v>0</v>
      </c>
      <c r="SMX68" s="756">
        <f t="shared" si="466"/>
        <v>0</v>
      </c>
      <c r="SMY68" s="756">
        <f t="shared" si="466"/>
        <v>0</v>
      </c>
      <c r="SMZ68" s="756">
        <f t="shared" si="466"/>
        <v>0</v>
      </c>
      <c r="SNA68" s="756">
        <f t="shared" si="466"/>
        <v>0</v>
      </c>
      <c r="SNB68" s="756">
        <f t="shared" si="466"/>
        <v>0</v>
      </c>
      <c r="SNC68" s="756">
        <f t="shared" si="466"/>
        <v>0</v>
      </c>
      <c r="SND68" s="756">
        <f t="shared" si="466"/>
        <v>0</v>
      </c>
      <c r="SNE68" s="756">
        <f t="shared" si="466"/>
        <v>0</v>
      </c>
      <c r="SNF68" s="756">
        <f t="shared" si="466"/>
        <v>0</v>
      </c>
      <c r="SNG68" s="756">
        <f t="shared" si="466"/>
        <v>0</v>
      </c>
      <c r="SNH68" s="756">
        <f t="shared" si="466"/>
        <v>0</v>
      </c>
      <c r="SNI68" s="756">
        <f t="shared" si="466"/>
        <v>0</v>
      </c>
      <c r="SNJ68" s="756">
        <f t="shared" si="466"/>
        <v>0</v>
      </c>
      <c r="SNK68" s="756">
        <f t="shared" ref="SNK68:SPV68" si="467">(SNK59-SNK61)*$C$67</f>
        <v>0</v>
      </c>
      <c r="SNL68" s="756">
        <f t="shared" si="467"/>
        <v>0</v>
      </c>
      <c r="SNM68" s="756">
        <f t="shared" si="467"/>
        <v>0</v>
      </c>
      <c r="SNN68" s="756">
        <f t="shared" si="467"/>
        <v>0</v>
      </c>
      <c r="SNO68" s="756">
        <f t="shared" si="467"/>
        <v>0</v>
      </c>
      <c r="SNP68" s="756">
        <f t="shared" si="467"/>
        <v>0</v>
      </c>
      <c r="SNQ68" s="756">
        <f t="shared" si="467"/>
        <v>0</v>
      </c>
      <c r="SNR68" s="756">
        <f t="shared" si="467"/>
        <v>0</v>
      </c>
      <c r="SNS68" s="756">
        <f t="shared" si="467"/>
        <v>0</v>
      </c>
      <c r="SNT68" s="756">
        <f t="shared" si="467"/>
        <v>0</v>
      </c>
      <c r="SNU68" s="756">
        <f t="shared" si="467"/>
        <v>0</v>
      </c>
      <c r="SNV68" s="756">
        <f t="shared" si="467"/>
        <v>0</v>
      </c>
      <c r="SNW68" s="756">
        <f t="shared" si="467"/>
        <v>0</v>
      </c>
      <c r="SNX68" s="756">
        <f t="shared" si="467"/>
        <v>0</v>
      </c>
      <c r="SNY68" s="756">
        <f t="shared" si="467"/>
        <v>0</v>
      </c>
      <c r="SNZ68" s="756">
        <f t="shared" si="467"/>
        <v>0</v>
      </c>
      <c r="SOA68" s="756">
        <f t="shared" si="467"/>
        <v>0</v>
      </c>
      <c r="SOB68" s="756">
        <f t="shared" si="467"/>
        <v>0</v>
      </c>
      <c r="SOC68" s="756">
        <f t="shared" si="467"/>
        <v>0</v>
      </c>
      <c r="SOD68" s="756">
        <f t="shared" si="467"/>
        <v>0</v>
      </c>
      <c r="SOE68" s="756">
        <f t="shared" si="467"/>
        <v>0</v>
      </c>
      <c r="SOF68" s="756">
        <f t="shared" si="467"/>
        <v>0</v>
      </c>
      <c r="SOG68" s="756">
        <f t="shared" si="467"/>
        <v>0</v>
      </c>
      <c r="SOH68" s="756">
        <f t="shared" si="467"/>
        <v>0</v>
      </c>
      <c r="SOI68" s="756">
        <f t="shared" si="467"/>
        <v>0</v>
      </c>
      <c r="SOJ68" s="756">
        <f t="shared" si="467"/>
        <v>0</v>
      </c>
      <c r="SOK68" s="756">
        <f t="shared" si="467"/>
        <v>0</v>
      </c>
      <c r="SOL68" s="756">
        <f t="shared" si="467"/>
        <v>0</v>
      </c>
      <c r="SOM68" s="756">
        <f t="shared" si="467"/>
        <v>0</v>
      </c>
      <c r="SON68" s="756">
        <f t="shared" si="467"/>
        <v>0</v>
      </c>
      <c r="SOO68" s="756">
        <f t="shared" si="467"/>
        <v>0</v>
      </c>
      <c r="SOP68" s="756">
        <f t="shared" si="467"/>
        <v>0</v>
      </c>
      <c r="SOQ68" s="756">
        <f t="shared" si="467"/>
        <v>0</v>
      </c>
      <c r="SOR68" s="756">
        <f t="shared" si="467"/>
        <v>0</v>
      </c>
      <c r="SOS68" s="756">
        <f t="shared" si="467"/>
        <v>0</v>
      </c>
      <c r="SOT68" s="756">
        <f t="shared" si="467"/>
        <v>0</v>
      </c>
      <c r="SOU68" s="756">
        <f t="shared" si="467"/>
        <v>0</v>
      </c>
      <c r="SOV68" s="756">
        <f t="shared" si="467"/>
        <v>0</v>
      </c>
      <c r="SOW68" s="756">
        <f t="shared" si="467"/>
        <v>0</v>
      </c>
      <c r="SOX68" s="756">
        <f t="shared" si="467"/>
        <v>0</v>
      </c>
      <c r="SOY68" s="756">
        <f t="shared" si="467"/>
        <v>0</v>
      </c>
      <c r="SOZ68" s="756">
        <f t="shared" si="467"/>
        <v>0</v>
      </c>
      <c r="SPA68" s="756">
        <f t="shared" si="467"/>
        <v>0</v>
      </c>
      <c r="SPB68" s="756">
        <f t="shared" si="467"/>
        <v>0</v>
      </c>
      <c r="SPC68" s="756">
        <f t="shared" si="467"/>
        <v>0</v>
      </c>
      <c r="SPD68" s="756">
        <f t="shared" si="467"/>
        <v>0</v>
      </c>
      <c r="SPE68" s="756">
        <f t="shared" si="467"/>
        <v>0</v>
      </c>
      <c r="SPF68" s="756">
        <f t="shared" si="467"/>
        <v>0</v>
      </c>
      <c r="SPG68" s="756">
        <f t="shared" si="467"/>
        <v>0</v>
      </c>
      <c r="SPH68" s="756">
        <f t="shared" si="467"/>
        <v>0</v>
      </c>
      <c r="SPI68" s="756">
        <f t="shared" si="467"/>
        <v>0</v>
      </c>
      <c r="SPJ68" s="756">
        <f t="shared" si="467"/>
        <v>0</v>
      </c>
      <c r="SPK68" s="756">
        <f t="shared" si="467"/>
        <v>0</v>
      </c>
      <c r="SPL68" s="756">
        <f t="shared" si="467"/>
        <v>0</v>
      </c>
      <c r="SPM68" s="756">
        <f t="shared" si="467"/>
        <v>0</v>
      </c>
      <c r="SPN68" s="756">
        <f t="shared" si="467"/>
        <v>0</v>
      </c>
      <c r="SPO68" s="756">
        <f t="shared" si="467"/>
        <v>0</v>
      </c>
      <c r="SPP68" s="756">
        <f t="shared" si="467"/>
        <v>0</v>
      </c>
      <c r="SPQ68" s="756">
        <f t="shared" si="467"/>
        <v>0</v>
      </c>
      <c r="SPR68" s="756">
        <f t="shared" si="467"/>
        <v>0</v>
      </c>
      <c r="SPS68" s="756">
        <f t="shared" si="467"/>
        <v>0</v>
      </c>
      <c r="SPT68" s="756">
        <f t="shared" si="467"/>
        <v>0</v>
      </c>
      <c r="SPU68" s="756">
        <f t="shared" si="467"/>
        <v>0</v>
      </c>
      <c r="SPV68" s="756">
        <f t="shared" si="467"/>
        <v>0</v>
      </c>
      <c r="SPW68" s="756">
        <f t="shared" ref="SPW68:SSH68" si="468">(SPW59-SPW61)*$C$67</f>
        <v>0</v>
      </c>
      <c r="SPX68" s="756">
        <f t="shared" si="468"/>
        <v>0</v>
      </c>
      <c r="SPY68" s="756">
        <f t="shared" si="468"/>
        <v>0</v>
      </c>
      <c r="SPZ68" s="756">
        <f t="shared" si="468"/>
        <v>0</v>
      </c>
      <c r="SQA68" s="756">
        <f t="shared" si="468"/>
        <v>0</v>
      </c>
      <c r="SQB68" s="756">
        <f t="shared" si="468"/>
        <v>0</v>
      </c>
      <c r="SQC68" s="756">
        <f t="shared" si="468"/>
        <v>0</v>
      </c>
      <c r="SQD68" s="756">
        <f t="shared" si="468"/>
        <v>0</v>
      </c>
      <c r="SQE68" s="756">
        <f t="shared" si="468"/>
        <v>0</v>
      </c>
      <c r="SQF68" s="756">
        <f t="shared" si="468"/>
        <v>0</v>
      </c>
      <c r="SQG68" s="756">
        <f t="shared" si="468"/>
        <v>0</v>
      </c>
      <c r="SQH68" s="756">
        <f t="shared" si="468"/>
        <v>0</v>
      </c>
      <c r="SQI68" s="756">
        <f t="shared" si="468"/>
        <v>0</v>
      </c>
      <c r="SQJ68" s="756">
        <f t="shared" si="468"/>
        <v>0</v>
      </c>
      <c r="SQK68" s="756">
        <f t="shared" si="468"/>
        <v>0</v>
      </c>
      <c r="SQL68" s="756">
        <f t="shared" si="468"/>
        <v>0</v>
      </c>
      <c r="SQM68" s="756">
        <f t="shared" si="468"/>
        <v>0</v>
      </c>
      <c r="SQN68" s="756">
        <f t="shared" si="468"/>
        <v>0</v>
      </c>
      <c r="SQO68" s="756">
        <f t="shared" si="468"/>
        <v>0</v>
      </c>
      <c r="SQP68" s="756">
        <f t="shared" si="468"/>
        <v>0</v>
      </c>
      <c r="SQQ68" s="756">
        <f t="shared" si="468"/>
        <v>0</v>
      </c>
      <c r="SQR68" s="756">
        <f t="shared" si="468"/>
        <v>0</v>
      </c>
      <c r="SQS68" s="756">
        <f t="shared" si="468"/>
        <v>0</v>
      </c>
      <c r="SQT68" s="756">
        <f t="shared" si="468"/>
        <v>0</v>
      </c>
      <c r="SQU68" s="756">
        <f t="shared" si="468"/>
        <v>0</v>
      </c>
      <c r="SQV68" s="756">
        <f t="shared" si="468"/>
        <v>0</v>
      </c>
      <c r="SQW68" s="756">
        <f t="shared" si="468"/>
        <v>0</v>
      </c>
      <c r="SQX68" s="756">
        <f t="shared" si="468"/>
        <v>0</v>
      </c>
      <c r="SQY68" s="756">
        <f t="shared" si="468"/>
        <v>0</v>
      </c>
      <c r="SQZ68" s="756">
        <f t="shared" si="468"/>
        <v>0</v>
      </c>
      <c r="SRA68" s="756">
        <f t="shared" si="468"/>
        <v>0</v>
      </c>
      <c r="SRB68" s="756">
        <f t="shared" si="468"/>
        <v>0</v>
      </c>
      <c r="SRC68" s="756">
        <f t="shared" si="468"/>
        <v>0</v>
      </c>
      <c r="SRD68" s="756">
        <f t="shared" si="468"/>
        <v>0</v>
      </c>
      <c r="SRE68" s="756">
        <f t="shared" si="468"/>
        <v>0</v>
      </c>
      <c r="SRF68" s="756">
        <f t="shared" si="468"/>
        <v>0</v>
      </c>
      <c r="SRG68" s="756">
        <f t="shared" si="468"/>
        <v>0</v>
      </c>
      <c r="SRH68" s="756">
        <f t="shared" si="468"/>
        <v>0</v>
      </c>
      <c r="SRI68" s="756">
        <f t="shared" si="468"/>
        <v>0</v>
      </c>
      <c r="SRJ68" s="756">
        <f t="shared" si="468"/>
        <v>0</v>
      </c>
      <c r="SRK68" s="756">
        <f t="shared" si="468"/>
        <v>0</v>
      </c>
      <c r="SRL68" s="756">
        <f t="shared" si="468"/>
        <v>0</v>
      </c>
      <c r="SRM68" s="756">
        <f t="shared" si="468"/>
        <v>0</v>
      </c>
      <c r="SRN68" s="756">
        <f t="shared" si="468"/>
        <v>0</v>
      </c>
      <c r="SRO68" s="756">
        <f t="shared" si="468"/>
        <v>0</v>
      </c>
      <c r="SRP68" s="756">
        <f t="shared" si="468"/>
        <v>0</v>
      </c>
      <c r="SRQ68" s="756">
        <f t="shared" si="468"/>
        <v>0</v>
      </c>
      <c r="SRR68" s="756">
        <f t="shared" si="468"/>
        <v>0</v>
      </c>
      <c r="SRS68" s="756">
        <f t="shared" si="468"/>
        <v>0</v>
      </c>
      <c r="SRT68" s="756">
        <f t="shared" si="468"/>
        <v>0</v>
      </c>
      <c r="SRU68" s="756">
        <f t="shared" si="468"/>
        <v>0</v>
      </c>
      <c r="SRV68" s="756">
        <f t="shared" si="468"/>
        <v>0</v>
      </c>
      <c r="SRW68" s="756">
        <f t="shared" si="468"/>
        <v>0</v>
      </c>
      <c r="SRX68" s="756">
        <f t="shared" si="468"/>
        <v>0</v>
      </c>
      <c r="SRY68" s="756">
        <f t="shared" si="468"/>
        <v>0</v>
      </c>
      <c r="SRZ68" s="756">
        <f t="shared" si="468"/>
        <v>0</v>
      </c>
      <c r="SSA68" s="756">
        <f t="shared" si="468"/>
        <v>0</v>
      </c>
      <c r="SSB68" s="756">
        <f t="shared" si="468"/>
        <v>0</v>
      </c>
      <c r="SSC68" s="756">
        <f t="shared" si="468"/>
        <v>0</v>
      </c>
      <c r="SSD68" s="756">
        <f t="shared" si="468"/>
        <v>0</v>
      </c>
      <c r="SSE68" s="756">
        <f t="shared" si="468"/>
        <v>0</v>
      </c>
      <c r="SSF68" s="756">
        <f t="shared" si="468"/>
        <v>0</v>
      </c>
      <c r="SSG68" s="756">
        <f t="shared" si="468"/>
        <v>0</v>
      </c>
      <c r="SSH68" s="756">
        <f t="shared" si="468"/>
        <v>0</v>
      </c>
      <c r="SSI68" s="756">
        <f t="shared" ref="SSI68:SUT68" si="469">(SSI59-SSI61)*$C$67</f>
        <v>0</v>
      </c>
      <c r="SSJ68" s="756">
        <f t="shared" si="469"/>
        <v>0</v>
      </c>
      <c r="SSK68" s="756">
        <f t="shared" si="469"/>
        <v>0</v>
      </c>
      <c r="SSL68" s="756">
        <f t="shared" si="469"/>
        <v>0</v>
      </c>
      <c r="SSM68" s="756">
        <f t="shared" si="469"/>
        <v>0</v>
      </c>
      <c r="SSN68" s="756">
        <f t="shared" si="469"/>
        <v>0</v>
      </c>
      <c r="SSO68" s="756">
        <f t="shared" si="469"/>
        <v>0</v>
      </c>
      <c r="SSP68" s="756">
        <f t="shared" si="469"/>
        <v>0</v>
      </c>
      <c r="SSQ68" s="756">
        <f t="shared" si="469"/>
        <v>0</v>
      </c>
      <c r="SSR68" s="756">
        <f t="shared" si="469"/>
        <v>0</v>
      </c>
      <c r="SSS68" s="756">
        <f t="shared" si="469"/>
        <v>0</v>
      </c>
      <c r="SST68" s="756">
        <f t="shared" si="469"/>
        <v>0</v>
      </c>
      <c r="SSU68" s="756">
        <f t="shared" si="469"/>
        <v>0</v>
      </c>
      <c r="SSV68" s="756">
        <f t="shared" si="469"/>
        <v>0</v>
      </c>
      <c r="SSW68" s="756">
        <f t="shared" si="469"/>
        <v>0</v>
      </c>
      <c r="SSX68" s="756">
        <f t="shared" si="469"/>
        <v>0</v>
      </c>
      <c r="SSY68" s="756">
        <f t="shared" si="469"/>
        <v>0</v>
      </c>
      <c r="SSZ68" s="756">
        <f t="shared" si="469"/>
        <v>0</v>
      </c>
      <c r="STA68" s="756">
        <f t="shared" si="469"/>
        <v>0</v>
      </c>
      <c r="STB68" s="756">
        <f t="shared" si="469"/>
        <v>0</v>
      </c>
      <c r="STC68" s="756">
        <f t="shared" si="469"/>
        <v>0</v>
      </c>
      <c r="STD68" s="756">
        <f t="shared" si="469"/>
        <v>0</v>
      </c>
      <c r="STE68" s="756">
        <f t="shared" si="469"/>
        <v>0</v>
      </c>
      <c r="STF68" s="756">
        <f t="shared" si="469"/>
        <v>0</v>
      </c>
      <c r="STG68" s="756">
        <f t="shared" si="469"/>
        <v>0</v>
      </c>
      <c r="STH68" s="756">
        <f t="shared" si="469"/>
        <v>0</v>
      </c>
      <c r="STI68" s="756">
        <f t="shared" si="469"/>
        <v>0</v>
      </c>
      <c r="STJ68" s="756">
        <f t="shared" si="469"/>
        <v>0</v>
      </c>
      <c r="STK68" s="756">
        <f t="shared" si="469"/>
        <v>0</v>
      </c>
      <c r="STL68" s="756">
        <f t="shared" si="469"/>
        <v>0</v>
      </c>
      <c r="STM68" s="756">
        <f t="shared" si="469"/>
        <v>0</v>
      </c>
      <c r="STN68" s="756">
        <f t="shared" si="469"/>
        <v>0</v>
      </c>
      <c r="STO68" s="756">
        <f t="shared" si="469"/>
        <v>0</v>
      </c>
      <c r="STP68" s="756">
        <f t="shared" si="469"/>
        <v>0</v>
      </c>
      <c r="STQ68" s="756">
        <f t="shared" si="469"/>
        <v>0</v>
      </c>
      <c r="STR68" s="756">
        <f t="shared" si="469"/>
        <v>0</v>
      </c>
      <c r="STS68" s="756">
        <f t="shared" si="469"/>
        <v>0</v>
      </c>
      <c r="STT68" s="756">
        <f t="shared" si="469"/>
        <v>0</v>
      </c>
      <c r="STU68" s="756">
        <f t="shared" si="469"/>
        <v>0</v>
      </c>
      <c r="STV68" s="756">
        <f t="shared" si="469"/>
        <v>0</v>
      </c>
      <c r="STW68" s="756">
        <f t="shared" si="469"/>
        <v>0</v>
      </c>
      <c r="STX68" s="756">
        <f t="shared" si="469"/>
        <v>0</v>
      </c>
      <c r="STY68" s="756">
        <f t="shared" si="469"/>
        <v>0</v>
      </c>
      <c r="STZ68" s="756">
        <f t="shared" si="469"/>
        <v>0</v>
      </c>
      <c r="SUA68" s="756">
        <f t="shared" si="469"/>
        <v>0</v>
      </c>
      <c r="SUB68" s="756">
        <f t="shared" si="469"/>
        <v>0</v>
      </c>
      <c r="SUC68" s="756">
        <f t="shared" si="469"/>
        <v>0</v>
      </c>
      <c r="SUD68" s="756">
        <f t="shared" si="469"/>
        <v>0</v>
      </c>
      <c r="SUE68" s="756">
        <f t="shared" si="469"/>
        <v>0</v>
      </c>
      <c r="SUF68" s="756">
        <f t="shared" si="469"/>
        <v>0</v>
      </c>
      <c r="SUG68" s="756">
        <f t="shared" si="469"/>
        <v>0</v>
      </c>
      <c r="SUH68" s="756">
        <f t="shared" si="469"/>
        <v>0</v>
      </c>
      <c r="SUI68" s="756">
        <f t="shared" si="469"/>
        <v>0</v>
      </c>
      <c r="SUJ68" s="756">
        <f t="shared" si="469"/>
        <v>0</v>
      </c>
      <c r="SUK68" s="756">
        <f t="shared" si="469"/>
        <v>0</v>
      </c>
      <c r="SUL68" s="756">
        <f t="shared" si="469"/>
        <v>0</v>
      </c>
      <c r="SUM68" s="756">
        <f t="shared" si="469"/>
        <v>0</v>
      </c>
      <c r="SUN68" s="756">
        <f t="shared" si="469"/>
        <v>0</v>
      </c>
      <c r="SUO68" s="756">
        <f t="shared" si="469"/>
        <v>0</v>
      </c>
      <c r="SUP68" s="756">
        <f t="shared" si="469"/>
        <v>0</v>
      </c>
      <c r="SUQ68" s="756">
        <f t="shared" si="469"/>
        <v>0</v>
      </c>
      <c r="SUR68" s="756">
        <f t="shared" si="469"/>
        <v>0</v>
      </c>
      <c r="SUS68" s="756">
        <f t="shared" si="469"/>
        <v>0</v>
      </c>
      <c r="SUT68" s="756">
        <f t="shared" si="469"/>
        <v>0</v>
      </c>
      <c r="SUU68" s="756">
        <f t="shared" ref="SUU68:SXF68" si="470">(SUU59-SUU61)*$C$67</f>
        <v>0</v>
      </c>
      <c r="SUV68" s="756">
        <f t="shared" si="470"/>
        <v>0</v>
      </c>
      <c r="SUW68" s="756">
        <f t="shared" si="470"/>
        <v>0</v>
      </c>
      <c r="SUX68" s="756">
        <f t="shared" si="470"/>
        <v>0</v>
      </c>
      <c r="SUY68" s="756">
        <f t="shared" si="470"/>
        <v>0</v>
      </c>
      <c r="SUZ68" s="756">
        <f t="shared" si="470"/>
        <v>0</v>
      </c>
      <c r="SVA68" s="756">
        <f t="shared" si="470"/>
        <v>0</v>
      </c>
      <c r="SVB68" s="756">
        <f t="shared" si="470"/>
        <v>0</v>
      </c>
      <c r="SVC68" s="756">
        <f t="shared" si="470"/>
        <v>0</v>
      </c>
      <c r="SVD68" s="756">
        <f t="shared" si="470"/>
        <v>0</v>
      </c>
      <c r="SVE68" s="756">
        <f t="shared" si="470"/>
        <v>0</v>
      </c>
      <c r="SVF68" s="756">
        <f t="shared" si="470"/>
        <v>0</v>
      </c>
      <c r="SVG68" s="756">
        <f t="shared" si="470"/>
        <v>0</v>
      </c>
      <c r="SVH68" s="756">
        <f t="shared" si="470"/>
        <v>0</v>
      </c>
      <c r="SVI68" s="756">
        <f t="shared" si="470"/>
        <v>0</v>
      </c>
      <c r="SVJ68" s="756">
        <f t="shared" si="470"/>
        <v>0</v>
      </c>
      <c r="SVK68" s="756">
        <f t="shared" si="470"/>
        <v>0</v>
      </c>
      <c r="SVL68" s="756">
        <f t="shared" si="470"/>
        <v>0</v>
      </c>
      <c r="SVM68" s="756">
        <f t="shared" si="470"/>
        <v>0</v>
      </c>
      <c r="SVN68" s="756">
        <f t="shared" si="470"/>
        <v>0</v>
      </c>
      <c r="SVO68" s="756">
        <f t="shared" si="470"/>
        <v>0</v>
      </c>
      <c r="SVP68" s="756">
        <f t="shared" si="470"/>
        <v>0</v>
      </c>
      <c r="SVQ68" s="756">
        <f t="shared" si="470"/>
        <v>0</v>
      </c>
      <c r="SVR68" s="756">
        <f t="shared" si="470"/>
        <v>0</v>
      </c>
      <c r="SVS68" s="756">
        <f t="shared" si="470"/>
        <v>0</v>
      </c>
      <c r="SVT68" s="756">
        <f t="shared" si="470"/>
        <v>0</v>
      </c>
      <c r="SVU68" s="756">
        <f t="shared" si="470"/>
        <v>0</v>
      </c>
      <c r="SVV68" s="756">
        <f t="shared" si="470"/>
        <v>0</v>
      </c>
      <c r="SVW68" s="756">
        <f t="shared" si="470"/>
        <v>0</v>
      </c>
      <c r="SVX68" s="756">
        <f t="shared" si="470"/>
        <v>0</v>
      </c>
      <c r="SVY68" s="756">
        <f t="shared" si="470"/>
        <v>0</v>
      </c>
      <c r="SVZ68" s="756">
        <f t="shared" si="470"/>
        <v>0</v>
      </c>
      <c r="SWA68" s="756">
        <f t="shared" si="470"/>
        <v>0</v>
      </c>
      <c r="SWB68" s="756">
        <f t="shared" si="470"/>
        <v>0</v>
      </c>
      <c r="SWC68" s="756">
        <f t="shared" si="470"/>
        <v>0</v>
      </c>
      <c r="SWD68" s="756">
        <f t="shared" si="470"/>
        <v>0</v>
      </c>
      <c r="SWE68" s="756">
        <f t="shared" si="470"/>
        <v>0</v>
      </c>
      <c r="SWF68" s="756">
        <f t="shared" si="470"/>
        <v>0</v>
      </c>
      <c r="SWG68" s="756">
        <f t="shared" si="470"/>
        <v>0</v>
      </c>
      <c r="SWH68" s="756">
        <f t="shared" si="470"/>
        <v>0</v>
      </c>
      <c r="SWI68" s="756">
        <f t="shared" si="470"/>
        <v>0</v>
      </c>
      <c r="SWJ68" s="756">
        <f t="shared" si="470"/>
        <v>0</v>
      </c>
      <c r="SWK68" s="756">
        <f t="shared" si="470"/>
        <v>0</v>
      </c>
      <c r="SWL68" s="756">
        <f t="shared" si="470"/>
        <v>0</v>
      </c>
      <c r="SWM68" s="756">
        <f t="shared" si="470"/>
        <v>0</v>
      </c>
      <c r="SWN68" s="756">
        <f t="shared" si="470"/>
        <v>0</v>
      </c>
      <c r="SWO68" s="756">
        <f t="shared" si="470"/>
        <v>0</v>
      </c>
      <c r="SWP68" s="756">
        <f t="shared" si="470"/>
        <v>0</v>
      </c>
      <c r="SWQ68" s="756">
        <f t="shared" si="470"/>
        <v>0</v>
      </c>
      <c r="SWR68" s="756">
        <f t="shared" si="470"/>
        <v>0</v>
      </c>
      <c r="SWS68" s="756">
        <f t="shared" si="470"/>
        <v>0</v>
      </c>
      <c r="SWT68" s="756">
        <f t="shared" si="470"/>
        <v>0</v>
      </c>
      <c r="SWU68" s="756">
        <f t="shared" si="470"/>
        <v>0</v>
      </c>
      <c r="SWV68" s="756">
        <f t="shared" si="470"/>
        <v>0</v>
      </c>
      <c r="SWW68" s="756">
        <f t="shared" si="470"/>
        <v>0</v>
      </c>
      <c r="SWX68" s="756">
        <f t="shared" si="470"/>
        <v>0</v>
      </c>
      <c r="SWY68" s="756">
        <f t="shared" si="470"/>
        <v>0</v>
      </c>
      <c r="SWZ68" s="756">
        <f t="shared" si="470"/>
        <v>0</v>
      </c>
      <c r="SXA68" s="756">
        <f t="shared" si="470"/>
        <v>0</v>
      </c>
      <c r="SXB68" s="756">
        <f t="shared" si="470"/>
        <v>0</v>
      </c>
      <c r="SXC68" s="756">
        <f t="shared" si="470"/>
        <v>0</v>
      </c>
      <c r="SXD68" s="756">
        <f t="shared" si="470"/>
        <v>0</v>
      </c>
      <c r="SXE68" s="756">
        <f t="shared" si="470"/>
        <v>0</v>
      </c>
      <c r="SXF68" s="756">
        <f t="shared" si="470"/>
        <v>0</v>
      </c>
      <c r="SXG68" s="756">
        <f t="shared" ref="SXG68:SZR68" si="471">(SXG59-SXG61)*$C$67</f>
        <v>0</v>
      </c>
      <c r="SXH68" s="756">
        <f t="shared" si="471"/>
        <v>0</v>
      </c>
      <c r="SXI68" s="756">
        <f t="shared" si="471"/>
        <v>0</v>
      </c>
      <c r="SXJ68" s="756">
        <f t="shared" si="471"/>
        <v>0</v>
      </c>
      <c r="SXK68" s="756">
        <f t="shared" si="471"/>
        <v>0</v>
      </c>
      <c r="SXL68" s="756">
        <f t="shared" si="471"/>
        <v>0</v>
      </c>
      <c r="SXM68" s="756">
        <f t="shared" si="471"/>
        <v>0</v>
      </c>
      <c r="SXN68" s="756">
        <f t="shared" si="471"/>
        <v>0</v>
      </c>
      <c r="SXO68" s="756">
        <f t="shared" si="471"/>
        <v>0</v>
      </c>
      <c r="SXP68" s="756">
        <f t="shared" si="471"/>
        <v>0</v>
      </c>
      <c r="SXQ68" s="756">
        <f t="shared" si="471"/>
        <v>0</v>
      </c>
      <c r="SXR68" s="756">
        <f t="shared" si="471"/>
        <v>0</v>
      </c>
      <c r="SXS68" s="756">
        <f t="shared" si="471"/>
        <v>0</v>
      </c>
      <c r="SXT68" s="756">
        <f t="shared" si="471"/>
        <v>0</v>
      </c>
      <c r="SXU68" s="756">
        <f t="shared" si="471"/>
        <v>0</v>
      </c>
      <c r="SXV68" s="756">
        <f t="shared" si="471"/>
        <v>0</v>
      </c>
      <c r="SXW68" s="756">
        <f t="shared" si="471"/>
        <v>0</v>
      </c>
      <c r="SXX68" s="756">
        <f t="shared" si="471"/>
        <v>0</v>
      </c>
      <c r="SXY68" s="756">
        <f t="shared" si="471"/>
        <v>0</v>
      </c>
      <c r="SXZ68" s="756">
        <f t="shared" si="471"/>
        <v>0</v>
      </c>
      <c r="SYA68" s="756">
        <f t="shared" si="471"/>
        <v>0</v>
      </c>
      <c r="SYB68" s="756">
        <f t="shared" si="471"/>
        <v>0</v>
      </c>
      <c r="SYC68" s="756">
        <f t="shared" si="471"/>
        <v>0</v>
      </c>
      <c r="SYD68" s="756">
        <f t="shared" si="471"/>
        <v>0</v>
      </c>
      <c r="SYE68" s="756">
        <f t="shared" si="471"/>
        <v>0</v>
      </c>
      <c r="SYF68" s="756">
        <f t="shared" si="471"/>
        <v>0</v>
      </c>
      <c r="SYG68" s="756">
        <f t="shared" si="471"/>
        <v>0</v>
      </c>
      <c r="SYH68" s="756">
        <f t="shared" si="471"/>
        <v>0</v>
      </c>
      <c r="SYI68" s="756">
        <f t="shared" si="471"/>
        <v>0</v>
      </c>
      <c r="SYJ68" s="756">
        <f t="shared" si="471"/>
        <v>0</v>
      </c>
      <c r="SYK68" s="756">
        <f t="shared" si="471"/>
        <v>0</v>
      </c>
      <c r="SYL68" s="756">
        <f t="shared" si="471"/>
        <v>0</v>
      </c>
      <c r="SYM68" s="756">
        <f t="shared" si="471"/>
        <v>0</v>
      </c>
      <c r="SYN68" s="756">
        <f t="shared" si="471"/>
        <v>0</v>
      </c>
      <c r="SYO68" s="756">
        <f t="shared" si="471"/>
        <v>0</v>
      </c>
      <c r="SYP68" s="756">
        <f t="shared" si="471"/>
        <v>0</v>
      </c>
      <c r="SYQ68" s="756">
        <f t="shared" si="471"/>
        <v>0</v>
      </c>
      <c r="SYR68" s="756">
        <f t="shared" si="471"/>
        <v>0</v>
      </c>
      <c r="SYS68" s="756">
        <f t="shared" si="471"/>
        <v>0</v>
      </c>
      <c r="SYT68" s="756">
        <f t="shared" si="471"/>
        <v>0</v>
      </c>
      <c r="SYU68" s="756">
        <f t="shared" si="471"/>
        <v>0</v>
      </c>
      <c r="SYV68" s="756">
        <f t="shared" si="471"/>
        <v>0</v>
      </c>
      <c r="SYW68" s="756">
        <f t="shared" si="471"/>
        <v>0</v>
      </c>
      <c r="SYX68" s="756">
        <f t="shared" si="471"/>
        <v>0</v>
      </c>
      <c r="SYY68" s="756">
        <f t="shared" si="471"/>
        <v>0</v>
      </c>
      <c r="SYZ68" s="756">
        <f t="shared" si="471"/>
        <v>0</v>
      </c>
      <c r="SZA68" s="756">
        <f t="shared" si="471"/>
        <v>0</v>
      </c>
      <c r="SZB68" s="756">
        <f t="shared" si="471"/>
        <v>0</v>
      </c>
      <c r="SZC68" s="756">
        <f t="shared" si="471"/>
        <v>0</v>
      </c>
      <c r="SZD68" s="756">
        <f t="shared" si="471"/>
        <v>0</v>
      </c>
      <c r="SZE68" s="756">
        <f t="shared" si="471"/>
        <v>0</v>
      </c>
      <c r="SZF68" s="756">
        <f t="shared" si="471"/>
        <v>0</v>
      </c>
      <c r="SZG68" s="756">
        <f t="shared" si="471"/>
        <v>0</v>
      </c>
      <c r="SZH68" s="756">
        <f t="shared" si="471"/>
        <v>0</v>
      </c>
      <c r="SZI68" s="756">
        <f t="shared" si="471"/>
        <v>0</v>
      </c>
      <c r="SZJ68" s="756">
        <f t="shared" si="471"/>
        <v>0</v>
      </c>
      <c r="SZK68" s="756">
        <f t="shared" si="471"/>
        <v>0</v>
      </c>
      <c r="SZL68" s="756">
        <f t="shared" si="471"/>
        <v>0</v>
      </c>
      <c r="SZM68" s="756">
        <f t="shared" si="471"/>
        <v>0</v>
      </c>
      <c r="SZN68" s="756">
        <f t="shared" si="471"/>
        <v>0</v>
      </c>
      <c r="SZO68" s="756">
        <f t="shared" si="471"/>
        <v>0</v>
      </c>
      <c r="SZP68" s="756">
        <f t="shared" si="471"/>
        <v>0</v>
      </c>
      <c r="SZQ68" s="756">
        <f t="shared" si="471"/>
        <v>0</v>
      </c>
      <c r="SZR68" s="756">
        <f t="shared" si="471"/>
        <v>0</v>
      </c>
      <c r="SZS68" s="756">
        <f t="shared" ref="SZS68:TCD68" si="472">(SZS59-SZS61)*$C$67</f>
        <v>0</v>
      </c>
      <c r="SZT68" s="756">
        <f t="shared" si="472"/>
        <v>0</v>
      </c>
      <c r="SZU68" s="756">
        <f t="shared" si="472"/>
        <v>0</v>
      </c>
      <c r="SZV68" s="756">
        <f t="shared" si="472"/>
        <v>0</v>
      </c>
      <c r="SZW68" s="756">
        <f t="shared" si="472"/>
        <v>0</v>
      </c>
      <c r="SZX68" s="756">
        <f t="shared" si="472"/>
        <v>0</v>
      </c>
      <c r="SZY68" s="756">
        <f t="shared" si="472"/>
        <v>0</v>
      </c>
      <c r="SZZ68" s="756">
        <f t="shared" si="472"/>
        <v>0</v>
      </c>
      <c r="TAA68" s="756">
        <f t="shared" si="472"/>
        <v>0</v>
      </c>
      <c r="TAB68" s="756">
        <f t="shared" si="472"/>
        <v>0</v>
      </c>
      <c r="TAC68" s="756">
        <f t="shared" si="472"/>
        <v>0</v>
      </c>
      <c r="TAD68" s="756">
        <f t="shared" si="472"/>
        <v>0</v>
      </c>
      <c r="TAE68" s="756">
        <f t="shared" si="472"/>
        <v>0</v>
      </c>
      <c r="TAF68" s="756">
        <f t="shared" si="472"/>
        <v>0</v>
      </c>
      <c r="TAG68" s="756">
        <f t="shared" si="472"/>
        <v>0</v>
      </c>
      <c r="TAH68" s="756">
        <f t="shared" si="472"/>
        <v>0</v>
      </c>
      <c r="TAI68" s="756">
        <f t="shared" si="472"/>
        <v>0</v>
      </c>
      <c r="TAJ68" s="756">
        <f t="shared" si="472"/>
        <v>0</v>
      </c>
      <c r="TAK68" s="756">
        <f t="shared" si="472"/>
        <v>0</v>
      </c>
      <c r="TAL68" s="756">
        <f t="shared" si="472"/>
        <v>0</v>
      </c>
      <c r="TAM68" s="756">
        <f t="shared" si="472"/>
        <v>0</v>
      </c>
      <c r="TAN68" s="756">
        <f t="shared" si="472"/>
        <v>0</v>
      </c>
      <c r="TAO68" s="756">
        <f t="shared" si="472"/>
        <v>0</v>
      </c>
      <c r="TAP68" s="756">
        <f t="shared" si="472"/>
        <v>0</v>
      </c>
      <c r="TAQ68" s="756">
        <f t="shared" si="472"/>
        <v>0</v>
      </c>
      <c r="TAR68" s="756">
        <f t="shared" si="472"/>
        <v>0</v>
      </c>
      <c r="TAS68" s="756">
        <f t="shared" si="472"/>
        <v>0</v>
      </c>
      <c r="TAT68" s="756">
        <f t="shared" si="472"/>
        <v>0</v>
      </c>
      <c r="TAU68" s="756">
        <f t="shared" si="472"/>
        <v>0</v>
      </c>
      <c r="TAV68" s="756">
        <f t="shared" si="472"/>
        <v>0</v>
      </c>
      <c r="TAW68" s="756">
        <f t="shared" si="472"/>
        <v>0</v>
      </c>
      <c r="TAX68" s="756">
        <f t="shared" si="472"/>
        <v>0</v>
      </c>
      <c r="TAY68" s="756">
        <f t="shared" si="472"/>
        <v>0</v>
      </c>
      <c r="TAZ68" s="756">
        <f t="shared" si="472"/>
        <v>0</v>
      </c>
      <c r="TBA68" s="756">
        <f t="shared" si="472"/>
        <v>0</v>
      </c>
      <c r="TBB68" s="756">
        <f t="shared" si="472"/>
        <v>0</v>
      </c>
      <c r="TBC68" s="756">
        <f t="shared" si="472"/>
        <v>0</v>
      </c>
      <c r="TBD68" s="756">
        <f t="shared" si="472"/>
        <v>0</v>
      </c>
      <c r="TBE68" s="756">
        <f t="shared" si="472"/>
        <v>0</v>
      </c>
      <c r="TBF68" s="756">
        <f t="shared" si="472"/>
        <v>0</v>
      </c>
      <c r="TBG68" s="756">
        <f t="shared" si="472"/>
        <v>0</v>
      </c>
      <c r="TBH68" s="756">
        <f t="shared" si="472"/>
        <v>0</v>
      </c>
      <c r="TBI68" s="756">
        <f t="shared" si="472"/>
        <v>0</v>
      </c>
      <c r="TBJ68" s="756">
        <f t="shared" si="472"/>
        <v>0</v>
      </c>
      <c r="TBK68" s="756">
        <f t="shared" si="472"/>
        <v>0</v>
      </c>
      <c r="TBL68" s="756">
        <f t="shared" si="472"/>
        <v>0</v>
      </c>
      <c r="TBM68" s="756">
        <f t="shared" si="472"/>
        <v>0</v>
      </c>
      <c r="TBN68" s="756">
        <f t="shared" si="472"/>
        <v>0</v>
      </c>
      <c r="TBO68" s="756">
        <f t="shared" si="472"/>
        <v>0</v>
      </c>
      <c r="TBP68" s="756">
        <f t="shared" si="472"/>
        <v>0</v>
      </c>
      <c r="TBQ68" s="756">
        <f t="shared" si="472"/>
        <v>0</v>
      </c>
      <c r="TBR68" s="756">
        <f t="shared" si="472"/>
        <v>0</v>
      </c>
      <c r="TBS68" s="756">
        <f t="shared" si="472"/>
        <v>0</v>
      </c>
      <c r="TBT68" s="756">
        <f t="shared" si="472"/>
        <v>0</v>
      </c>
      <c r="TBU68" s="756">
        <f t="shared" si="472"/>
        <v>0</v>
      </c>
      <c r="TBV68" s="756">
        <f t="shared" si="472"/>
        <v>0</v>
      </c>
      <c r="TBW68" s="756">
        <f t="shared" si="472"/>
        <v>0</v>
      </c>
      <c r="TBX68" s="756">
        <f t="shared" si="472"/>
        <v>0</v>
      </c>
      <c r="TBY68" s="756">
        <f t="shared" si="472"/>
        <v>0</v>
      </c>
      <c r="TBZ68" s="756">
        <f t="shared" si="472"/>
        <v>0</v>
      </c>
      <c r="TCA68" s="756">
        <f t="shared" si="472"/>
        <v>0</v>
      </c>
      <c r="TCB68" s="756">
        <f t="shared" si="472"/>
        <v>0</v>
      </c>
      <c r="TCC68" s="756">
        <f t="shared" si="472"/>
        <v>0</v>
      </c>
      <c r="TCD68" s="756">
        <f t="shared" si="472"/>
        <v>0</v>
      </c>
      <c r="TCE68" s="756">
        <f t="shared" ref="TCE68:TEP68" si="473">(TCE59-TCE61)*$C$67</f>
        <v>0</v>
      </c>
      <c r="TCF68" s="756">
        <f t="shared" si="473"/>
        <v>0</v>
      </c>
      <c r="TCG68" s="756">
        <f t="shared" si="473"/>
        <v>0</v>
      </c>
      <c r="TCH68" s="756">
        <f t="shared" si="473"/>
        <v>0</v>
      </c>
      <c r="TCI68" s="756">
        <f t="shared" si="473"/>
        <v>0</v>
      </c>
      <c r="TCJ68" s="756">
        <f t="shared" si="473"/>
        <v>0</v>
      </c>
      <c r="TCK68" s="756">
        <f t="shared" si="473"/>
        <v>0</v>
      </c>
      <c r="TCL68" s="756">
        <f t="shared" si="473"/>
        <v>0</v>
      </c>
      <c r="TCM68" s="756">
        <f t="shared" si="473"/>
        <v>0</v>
      </c>
      <c r="TCN68" s="756">
        <f t="shared" si="473"/>
        <v>0</v>
      </c>
      <c r="TCO68" s="756">
        <f t="shared" si="473"/>
        <v>0</v>
      </c>
      <c r="TCP68" s="756">
        <f t="shared" si="473"/>
        <v>0</v>
      </c>
      <c r="TCQ68" s="756">
        <f t="shared" si="473"/>
        <v>0</v>
      </c>
      <c r="TCR68" s="756">
        <f t="shared" si="473"/>
        <v>0</v>
      </c>
      <c r="TCS68" s="756">
        <f t="shared" si="473"/>
        <v>0</v>
      </c>
      <c r="TCT68" s="756">
        <f t="shared" si="473"/>
        <v>0</v>
      </c>
      <c r="TCU68" s="756">
        <f t="shared" si="473"/>
        <v>0</v>
      </c>
      <c r="TCV68" s="756">
        <f t="shared" si="473"/>
        <v>0</v>
      </c>
      <c r="TCW68" s="756">
        <f t="shared" si="473"/>
        <v>0</v>
      </c>
      <c r="TCX68" s="756">
        <f t="shared" si="473"/>
        <v>0</v>
      </c>
      <c r="TCY68" s="756">
        <f t="shared" si="473"/>
        <v>0</v>
      </c>
      <c r="TCZ68" s="756">
        <f t="shared" si="473"/>
        <v>0</v>
      </c>
      <c r="TDA68" s="756">
        <f t="shared" si="473"/>
        <v>0</v>
      </c>
      <c r="TDB68" s="756">
        <f t="shared" si="473"/>
        <v>0</v>
      </c>
      <c r="TDC68" s="756">
        <f t="shared" si="473"/>
        <v>0</v>
      </c>
      <c r="TDD68" s="756">
        <f t="shared" si="473"/>
        <v>0</v>
      </c>
      <c r="TDE68" s="756">
        <f t="shared" si="473"/>
        <v>0</v>
      </c>
      <c r="TDF68" s="756">
        <f t="shared" si="473"/>
        <v>0</v>
      </c>
      <c r="TDG68" s="756">
        <f t="shared" si="473"/>
        <v>0</v>
      </c>
      <c r="TDH68" s="756">
        <f t="shared" si="473"/>
        <v>0</v>
      </c>
      <c r="TDI68" s="756">
        <f t="shared" si="473"/>
        <v>0</v>
      </c>
      <c r="TDJ68" s="756">
        <f t="shared" si="473"/>
        <v>0</v>
      </c>
      <c r="TDK68" s="756">
        <f t="shared" si="473"/>
        <v>0</v>
      </c>
      <c r="TDL68" s="756">
        <f t="shared" si="473"/>
        <v>0</v>
      </c>
      <c r="TDM68" s="756">
        <f t="shared" si="473"/>
        <v>0</v>
      </c>
      <c r="TDN68" s="756">
        <f t="shared" si="473"/>
        <v>0</v>
      </c>
      <c r="TDO68" s="756">
        <f t="shared" si="473"/>
        <v>0</v>
      </c>
      <c r="TDP68" s="756">
        <f t="shared" si="473"/>
        <v>0</v>
      </c>
      <c r="TDQ68" s="756">
        <f t="shared" si="473"/>
        <v>0</v>
      </c>
      <c r="TDR68" s="756">
        <f t="shared" si="473"/>
        <v>0</v>
      </c>
      <c r="TDS68" s="756">
        <f t="shared" si="473"/>
        <v>0</v>
      </c>
      <c r="TDT68" s="756">
        <f t="shared" si="473"/>
        <v>0</v>
      </c>
      <c r="TDU68" s="756">
        <f t="shared" si="473"/>
        <v>0</v>
      </c>
      <c r="TDV68" s="756">
        <f t="shared" si="473"/>
        <v>0</v>
      </c>
      <c r="TDW68" s="756">
        <f t="shared" si="473"/>
        <v>0</v>
      </c>
      <c r="TDX68" s="756">
        <f t="shared" si="473"/>
        <v>0</v>
      </c>
      <c r="TDY68" s="756">
        <f t="shared" si="473"/>
        <v>0</v>
      </c>
      <c r="TDZ68" s="756">
        <f t="shared" si="473"/>
        <v>0</v>
      </c>
      <c r="TEA68" s="756">
        <f t="shared" si="473"/>
        <v>0</v>
      </c>
      <c r="TEB68" s="756">
        <f t="shared" si="473"/>
        <v>0</v>
      </c>
      <c r="TEC68" s="756">
        <f t="shared" si="473"/>
        <v>0</v>
      </c>
      <c r="TED68" s="756">
        <f t="shared" si="473"/>
        <v>0</v>
      </c>
      <c r="TEE68" s="756">
        <f t="shared" si="473"/>
        <v>0</v>
      </c>
      <c r="TEF68" s="756">
        <f t="shared" si="473"/>
        <v>0</v>
      </c>
      <c r="TEG68" s="756">
        <f t="shared" si="473"/>
        <v>0</v>
      </c>
      <c r="TEH68" s="756">
        <f t="shared" si="473"/>
        <v>0</v>
      </c>
      <c r="TEI68" s="756">
        <f t="shared" si="473"/>
        <v>0</v>
      </c>
      <c r="TEJ68" s="756">
        <f t="shared" si="473"/>
        <v>0</v>
      </c>
      <c r="TEK68" s="756">
        <f t="shared" si="473"/>
        <v>0</v>
      </c>
      <c r="TEL68" s="756">
        <f t="shared" si="473"/>
        <v>0</v>
      </c>
      <c r="TEM68" s="756">
        <f t="shared" si="473"/>
        <v>0</v>
      </c>
      <c r="TEN68" s="756">
        <f t="shared" si="473"/>
        <v>0</v>
      </c>
      <c r="TEO68" s="756">
        <f t="shared" si="473"/>
        <v>0</v>
      </c>
      <c r="TEP68" s="756">
        <f t="shared" si="473"/>
        <v>0</v>
      </c>
      <c r="TEQ68" s="756">
        <f t="shared" ref="TEQ68:THB68" si="474">(TEQ59-TEQ61)*$C$67</f>
        <v>0</v>
      </c>
      <c r="TER68" s="756">
        <f t="shared" si="474"/>
        <v>0</v>
      </c>
      <c r="TES68" s="756">
        <f t="shared" si="474"/>
        <v>0</v>
      </c>
      <c r="TET68" s="756">
        <f t="shared" si="474"/>
        <v>0</v>
      </c>
      <c r="TEU68" s="756">
        <f t="shared" si="474"/>
        <v>0</v>
      </c>
      <c r="TEV68" s="756">
        <f t="shared" si="474"/>
        <v>0</v>
      </c>
      <c r="TEW68" s="756">
        <f t="shared" si="474"/>
        <v>0</v>
      </c>
      <c r="TEX68" s="756">
        <f t="shared" si="474"/>
        <v>0</v>
      </c>
      <c r="TEY68" s="756">
        <f t="shared" si="474"/>
        <v>0</v>
      </c>
      <c r="TEZ68" s="756">
        <f t="shared" si="474"/>
        <v>0</v>
      </c>
      <c r="TFA68" s="756">
        <f t="shared" si="474"/>
        <v>0</v>
      </c>
      <c r="TFB68" s="756">
        <f t="shared" si="474"/>
        <v>0</v>
      </c>
      <c r="TFC68" s="756">
        <f t="shared" si="474"/>
        <v>0</v>
      </c>
      <c r="TFD68" s="756">
        <f t="shared" si="474"/>
        <v>0</v>
      </c>
      <c r="TFE68" s="756">
        <f t="shared" si="474"/>
        <v>0</v>
      </c>
      <c r="TFF68" s="756">
        <f t="shared" si="474"/>
        <v>0</v>
      </c>
      <c r="TFG68" s="756">
        <f t="shared" si="474"/>
        <v>0</v>
      </c>
      <c r="TFH68" s="756">
        <f t="shared" si="474"/>
        <v>0</v>
      </c>
      <c r="TFI68" s="756">
        <f t="shared" si="474"/>
        <v>0</v>
      </c>
      <c r="TFJ68" s="756">
        <f t="shared" si="474"/>
        <v>0</v>
      </c>
      <c r="TFK68" s="756">
        <f t="shared" si="474"/>
        <v>0</v>
      </c>
      <c r="TFL68" s="756">
        <f t="shared" si="474"/>
        <v>0</v>
      </c>
      <c r="TFM68" s="756">
        <f t="shared" si="474"/>
        <v>0</v>
      </c>
      <c r="TFN68" s="756">
        <f t="shared" si="474"/>
        <v>0</v>
      </c>
      <c r="TFO68" s="756">
        <f t="shared" si="474"/>
        <v>0</v>
      </c>
      <c r="TFP68" s="756">
        <f t="shared" si="474"/>
        <v>0</v>
      </c>
      <c r="TFQ68" s="756">
        <f t="shared" si="474"/>
        <v>0</v>
      </c>
      <c r="TFR68" s="756">
        <f t="shared" si="474"/>
        <v>0</v>
      </c>
      <c r="TFS68" s="756">
        <f t="shared" si="474"/>
        <v>0</v>
      </c>
      <c r="TFT68" s="756">
        <f t="shared" si="474"/>
        <v>0</v>
      </c>
      <c r="TFU68" s="756">
        <f t="shared" si="474"/>
        <v>0</v>
      </c>
      <c r="TFV68" s="756">
        <f t="shared" si="474"/>
        <v>0</v>
      </c>
      <c r="TFW68" s="756">
        <f t="shared" si="474"/>
        <v>0</v>
      </c>
      <c r="TFX68" s="756">
        <f t="shared" si="474"/>
        <v>0</v>
      </c>
      <c r="TFY68" s="756">
        <f t="shared" si="474"/>
        <v>0</v>
      </c>
      <c r="TFZ68" s="756">
        <f t="shared" si="474"/>
        <v>0</v>
      </c>
      <c r="TGA68" s="756">
        <f t="shared" si="474"/>
        <v>0</v>
      </c>
      <c r="TGB68" s="756">
        <f t="shared" si="474"/>
        <v>0</v>
      </c>
      <c r="TGC68" s="756">
        <f t="shared" si="474"/>
        <v>0</v>
      </c>
      <c r="TGD68" s="756">
        <f t="shared" si="474"/>
        <v>0</v>
      </c>
      <c r="TGE68" s="756">
        <f t="shared" si="474"/>
        <v>0</v>
      </c>
      <c r="TGF68" s="756">
        <f t="shared" si="474"/>
        <v>0</v>
      </c>
      <c r="TGG68" s="756">
        <f t="shared" si="474"/>
        <v>0</v>
      </c>
      <c r="TGH68" s="756">
        <f t="shared" si="474"/>
        <v>0</v>
      </c>
      <c r="TGI68" s="756">
        <f t="shared" si="474"/>
        <v>0</v>
      </c>
      <c r="TGJ68" s="756">
        <f t="shared" si="474"/>
        <v>0</v>
      </c>
      <c r="TGK68" s="756">
        <f t="shared" si="474"/>
        <v>0</v>
      </c>
      <c r="TGL68" s="756">
        <f t="shared" si="474"/>
        <v>0</v>
      </c>
      <c r="TGM68" s="756">
        <f t="shared" si="474"/>
        <v>0</v>
      </c>
      <c r="TGN68" s="756">
        <f t="shared" si="474"/>
        <v>0</v>
      </c>
      <c r="TGO68" s="756">
        <f t="shared" si="474"/>
        <v>0</v>
      </c>
      <c r="TGP68" s="756">
        <f t="shared" si="474"/>
        <v>0</v>
      </c>
      <c r="TGQ68" s="756">
        <f t="shared" si="474"/>
        <v>0</v>
      </c>
      <c r="TGR68" s="756">
        <f t="shared" si="474"/>
        <v>0</v>
      </c>
      <c r="TGS68" s="756">
        <f t="shared" si="474"/>
        <v>0</v>
      </c>
      <c r="TGT68" s="756">
        <f t="shared" si="474"/>
        <v>0</v>
      </c>
      <c r="TGU68" s="756">
        <f t="shared" si="474"/>
        <v>0</v>
      </c>
      <c r="TGV68" s="756">
        <f t="shared" si="474"/>
        <v>0</v>
      </c>
      <c r="TGW68" s="756">
        <f t="shared" si="474"/>
        <v>0</v>
      </c>
      <c r="TGX68" s="756">
        <f t="shared" si="474"/>
        <v>0</v>
      </c>
      <c r="TGY68" s="756">
        <f t="shared" si="474"/>
        <v>0</v>
      </c>
      <c r="TGZ68" s="756">
        <f t="shared" si="474"/>
        <v>0</v>
      </c>
      <c r="THA68" s="756">
        <f t="shared" si="474"/>
        <v>0</v>
      </c>
      <c r="THB68" s="756">
        <f t="shared" si="474"/>
        <v>0</v>
      </c>
      <c r="THC68" s="756">
        <f t="shared" ref="THC68:TJN68" si="475">(THC59-THC61)*$C$67</f>
        <v>0</v>
      </c>
      <c r="THD68" s="756">
        <f t="shared" si="475"/>
        <v>0</v>
      </c>
      <c r="THE68" s="756">
        <f t="shared" si="475"/>
        <v>0</v>
      </c>
      <c r="THF68" s="756">
        <f t="shared" si="475"/>
        <v>0</v>
      </c>
      <c r="THG68" s="756">
        <f t="shared" si="475"/>
        <v>0</v>
      </c>
      <c r="THH68" s="756">
        <f t="shared" si="475"/>
        <v>0</v>
      </c>
      <c r="THI68" s="756">
        <f t="shared" si="475"/>
        <v>0</v>
      </c>
      <c r="THJ68" s="756">
        <f t="shared" si="475"/>
        <v>0</v>
      </c>
      <c r="THK68" s="756">
        <f t="shared" si="475"/>
        <v>0</v>
      </c>
      <c r="THL68" s="756">
        <f t="shared" si="475"/>
        <v>0</v>
      </c>
      <c r="THM68" s="756">
        <f t="shared" si="475"/>
        <v>0</v>
      </c>
      <c r="THN68" s="756">
        <f t="shared" si="475"/>
        <v>0</v>
      </c>
      <c r="THO68" s="756">
        <f t="shared" si="475"/>
        <v>0</v>
      </c>
      <c r="THP68" s="756">
        <f t="shared" si="475"/>
        <v>0</v>
      </c>
      <c r="THQ68" s="756">
        <f t="shared" si="475"/>
        <v>0</v>
      </c>
      <c r="THR68" s="756">
        <f t="shared" si="475"/>
        <v>0</v>
      </c>
      <c r="THS68" s="756">
        <f t="shared" si="475"/>
        <v>0</v>
      </c>
      <c r="THT68" s="756">
        <f t="shared" si="475"/>
        <v>0</v>
      </c>
      <c r="THU68" s="756">
        <f t="shared" si="475"/>
        <v>0</v>
      </c>
      <c r="THV68" s="756">
        <f t="shared" si="475"/>
        <v>0</v>
      </c>
      <c r="THW68" s="756">
        <f t="shared" si="475"/>
        <v>0</v>
      </c>
      <c r="THX68" s="756">
        <f t="shared" si="475"/>
        <v>0</v>
      </c>
      <c r="THY68" s="756">
        <f t="shared" si="475"/>
        <v>0</v>
      </c>
      <c r="THZ68" s="756">
        <f t="shared" si="475"/>
        <v>0</v>
      </c>
      <c r="TIA68" s="756">
        <f t="shared" si="475"/>
        <v>0</v>
      </c>
      <c r="TIB68" s="756">
        <f t="shared" si="475"/>
        <v>0</v>
      </c>
      <c r="TIC68" s="756">
        <f t="shared" si="475"/>
        <v>0</v>
      </c>
      <c r="TID68" s="756">
        <f t="shared" si="475"/>
        <v>0</v>
      </c>
      <c r="TIE68" s="756">
        <f t="shared" si="475"/>
        <v>0</v>
      </c>
      <c r="TIF68" s="756">
        <f t="shared" si="475"/>
        <v>0</v>
      </c>
      <c r="TIG68" s="756">
        <f t="shared" si="475"/>
        <v>0</v>
      </c>
      <c r="TIH68" s="756">
        <f t="shared" si="475"/>
        <v>0</v>
      </c>
      <c r="TII68" s="756">
        <f t="shared" si="475"/>
        <v>0</v>
      </c>
      <c r="TIJ68" s="756">
        <f t="shared" si="475"/>
        <v>0</v>
      </c>
      <c r="TIK68" s="756">
        <f t="shared" si="475"/>
        <v>0</v>
      </c>
      <c r="TIL68" s="756">
        <f t="shared" si="475"/>
        <v>0</v>
      </c>
      <c r="TIM68" s="756">
        <f t="shared" si="475"/>
        <v>0</v>
      </c>
      <c r="TIN68" s="756">
        <f t="shared" si="475"/>
        <v>0</v>
      </c>
      <c r="TIO68" s="756">
        <f t="shared" si="475"/>
        <v>0</v>
      </c>
      <c r="TIP68" s="756">
        <f t="shared" si="475"/>
        <v>0</v>
      </c>
      <c r="TIQ68" s="756">
        <f t="shared" si="475"/>
        <v>0</v>
      </c>
      <c r="TIR68" s="756">
        <f t="shared" si="475"/>
        <v>0</v>
      </c>
      <c r="TIS68" s="756">
        <f t="shared" si="475"/>
        <v>0</v>
      </c>
      <c r="TIT68" s="756">
        <f t="shared" si="475"/>
        <v>0</v>
      </c>
      <c r="TIU68" s="756">
        <f t="shared" si="475"/>
        <v>0</v>
      </c>
      <c r="TIV68" s="756">
        <f t="shared" si="475"/>
        <v>0</v>
      </c>
      <c r="TIW68" s="756">
        <f t="shared" si="475"/>
        <v>0</v>
      </c>
      <c r="TIX68" s="756">
        <f t="shared" si="475"/>
        <v>0</v>
      </c>
      <c r="TIY68" s="756">
        <f t="shared" si="475"/>
        <v>0</v>
      </c>
      <c r="TIZ68" s="756">
        <f t="shared" si="475"/>
        <v>0</v>
      </c>
      <c r="TJA68" s="756">
        <f t="shared" si="475"/>
        <v>0</v>
      </c>
      <c r="TJB68" s="756">
        <f t="shared" si="475"/>
        <v>0</v>
      </c>
      <c r="TJC68" s="756">
        <f t="shared" si="475"/>
        <v>0</v>
      </c>
      <c r="TJD68" s="756">
        <f t="shared" si="475"/>
        <v>0</v>
      </c>
      <c r="TJE68" s="756">
        <f t="shared" si="475"/>
        <v>0</v>
      </c>
      <c r="TJF68" s="756">
        <f t="shared" si="475"/>
        <v>0</v>
      </c>
      <c r="TJG68" s="756">
        <f t="shared" si="475"/>
        <v>0</v>
      </c>
      <c r="TJH68" s="756">
        <f t="shared" si="475"/>
        <v>0</v>
      </c>
      <c r="TJI68" s="756">
        <f t="shared" si="475"/>
        <v>0</v>
      </c>
      <c r="TJJ68" s="756">
        <f t="shared" si="475"/>
        <v>0</v>
      </c>
      <c r="TJK68" s="756">
        <f t="shared" si="475"/>
        <v>0</v>
      </c>
      <c r="TJL68" s="756">
        <f t="shared" si="475"/>
        <v>0</v>
      </c>
      <c r="TJM68" s="756">
        <f t="shared" si="475"/>
        <v>0</v>
      </c>
      <c r="TJN68" s="756">
        <f t="shared" si="475"/>
        <v>0</v>
      </c>
      <c r="TJO68" s="756">
        <f t="shared" ref="TJO68:TLZ68" si="476">(TJO59-TJO61)*$C$67</f>
        <v>0</v>
      </c>
      <c r="TJP68" s="756">
        <f t="shared" si="476"/>
        <v>0</v>
      </c>
      <c r="TJQ68" s="756">
        <f t="shared" si="476"/>
        <v>0</v>
      </c>
      <c r="TJR68" s="756">
        <f t="shared" si="476"/>
        <v>0</v>
      </c>
      <c r="TJS68" s="756">
        <f t="shared" si="476"/>
        <v>0</v>
      </c>
      <c r="TJT68" s="756">
        <f t="shared" si="476"/>
        <v>0</v>
      </c>
      <c r="TJU68" s="756">
        <f t="shared" si="476"/>
        <v>0</v>
      </c>
      <c r="TJV68" s="756">
        <f t="shared" si="476"/>
        <v>0</v>
      </c>
      <c r="TJW68" s="756">
        <f t="shared" si="476"/>
        <v>0</v>
      </c>
      <c r="TJX68" s="756">
        <f t="shared" si="476"/>
        <v>0</v>
      </c>
      <c r="TJY68" s="756">
        <f t="shared" si="476"/>
        <v>0</v>
      </c>
      <c r="TJZ68" s="756">
        <f t="shared" si="476"/>
        <v>0</v>
      </c>
      <c r="TKA68" s="756">
        <f t="shared" si="476"/>
        <v>0</v>
      </c>
      <c r="TKB68" s="756">
        <f t="shared" si="476"/>
        <v>0</v>
      </c>
      <c r="TKC68" s="756">
        <f t="shared" si="476"/>
        <v>0</v>
      </c>
      <c r="TKD68" s="756">
        <f t="shared" si="476"/>
        <v>0</v>
      </c>
      <c r="TKE68" s="756">
        <f t="shared" si="476"/>
        <v>0</v>
      </c>
      <c r="TKF68" s="756">
        <f t="shared" si="476"/>
        <v>0</v>
      </c>
      <c r="TKG68" s="756">
        <f t="shared" si="476"/>
        <v>0</v>
      </c>
      <c r="TKH68" s="756">
        <f t="shared" si="476"/>
        <v>0</v>
      </c>
      <c r="TKI68" s="756">
        <f t="shared" si="476"/>
        <v>0</v>
      </c>
      <c r="TKJ68" s="756">
        <f t="shared" si="476"/>
        <v>0</v>
      </c>
      <c r="TKK68" s="756">
        <f t="shared" si="476"/>
        <v>0</v>
      </c>
      <c r="TKL68" s="756">
        <f t="shared" si="476"/>
        <v>0</v>
      </c>
      <c r="TKM68" s="756">
        <f t="shared" si="476"/>
        <v>0</v>
      </c>
      <c r="TKN68" s="756">
        <f t="shared" si="476"/>
        <v>0</v>
      </c>
      <c r="TKO68" s="756">
        <f t="shared" si="476"/>
        <v>0</v>
      </c>
      <c r="TKP68" s="756">
        <f t="shared" si="476"/>
        <v>0</v>
      </c>
      <c r="TKQ68" s="756">
        <f t="shared" si="476"/>
        <v>0</v>
      </c>
      <c r="TKR68" s="756">
        <f t="shared" si="476"/>
        <v>0</v>
      </c>
      <c r="TKS68" s="756">
        <f t="shared" si="476"/>
        <v>0</v>
      </c>
      <c r="TKT68" s="756">
        <f t="shared" si="476"/>
        <v>0</v>
      </c>
      <c r="TKU68" s="756">
        <f t="shared" si="476"/>
        <v>0</v>
      </c>
      <c r="TKV68" s="756">
        <f t="shared" si="476"/>
        <v>0</v>
      </c>
      <c r="TKW68" s="756">
        <f t="shared" si="476"/>
        <v>0</v>
      </c>
      <c r="TKX68" s="756">
        <f t="shared" si="476"/>
        <v>0</v>
      </c>
      <c r="TKY68" s="756">
        <f t="shared" si="476"/>
        <v>0</v>
      </c>
      <c r="TKZ68" s="756">
        <f t="shared" si="476"/>
        <v>0</v>
      </c>
      <c r="TLA68" s="756">
        <f t="shared" si="476"/>
        <v>0</v>
      </c>
      <c r="TLB68" s="756">
        <f t="shared" si="476"/>
        <v>0</v>
      </c>
      <c r="TLC68" s="756">
        <f t="shared" si="476"/>
        <v>0</v>
      </c>
      <c r="TLD68" s="756">
        <f t="shared" si="476"/>
        <v>0</v>
      </c>
      <c r="TLE68" s="756">
        <f t="shared" si="476"/>
        <v>0</v>
      </c>
      <c r="TLF68" s="756">
        <f t="shared" si="476"/>
        <v>0</v>
      </c>
      <c r="TLG68" s="756">
        <f t="shared" si="476"/>
        <v>0</v>
      </c>
      <c r="TLH68" s="756">
        <f t="shared" si="476"/>
        <v>0</v>
      </c>
      <c r="TLI68" s="756">
        <f t="shared" si="476"/>
        <v>0</v>
      </c>
      <c r="TLJ68" s="756">
        <f t="shared" si="476"/>
        <v>0</v>
      </c>
      <c r="TLK68" s="756">
        <f t="shared" si="476"/>
        <v>0</v>
      </c>
      <c r="TLL68" s="756">
        <f t="shared" si="476"/>
        <v>0</v>
      </c>
      <c r="TLM68" s="756">
        <f t="shared" si="476"/>
        <v>0</v>
      </c>
      <c r="TLN68" s="756">
        <f t="shared" si="476"/>
        <v>0</v>
      </c>
      <c r="TLO68" s="756">
        <f t="shared" si="476"/>
        <v>0</v>
      </c>
      <c r="TLP68" s="756">
        <f t="shared" si="476"/>
        <v>0</v>
      </c>
      <c r="TLQ68" s="756">
        <f t="shared" si="476"/>
        <v>0</v>
      </c>
      <c r="TLR68" s="756">
        <f t="shared" si="476"/>
        <v>0</v>
      </c>
      <c r="TLS68" s="756">
        <f t="shared" si="476"/>
        <v>0</v>
      </c>
      <c r="TLT68" s="756">
        <f t="shared" si="476"/>
        <v>0</v>
      </c>
      <c r="TLU68" s="756">
        <f t="shared" si="476"/>
        <v>0</v>
      </c>
      <c r="TLV68" s="756">
        <f t="shared" si="476"/>
        <v>0</v>
      </c>
      <c r="TLW68" s="756">
        <f t="shared" si="476"/>
        <v>0</v>
      </c>
      <c r="TLX68" s="756">
        <f t="shared" si="476"/>
        <v>0</v>
      </c>
      <c r="TLY68" s="756">
        <f t="shared" si="476"/>
        <v>0</v>
      </c>
      <c r="TLZ68" s="756">
        <f t="shared" si="476"/>
        <v>0</v>
      </c>
      <c r="TMA68" s="756">
        <f t="shared" ref="TMA68:TOL68" si="477">(TMA59-TMA61)*$C$67</f>
        <v>0</v>
      </c>
      <c r="TMB68" s="756">
        <f t="shared" si="477"/>
        <v>0</v>
      </c>
      <c r="TMC68" s="756">
        <f t="shared" si="477"/>
        <v>0</v>
      </c>
      <c r="TMD68" s="756">
        <f t="shared" si="477"/>
        <v>0</v>
      </c>
      <c r="TME68" s="756">
        <f t="shared" si="477"/>
        <v>0</v>
      </c>
      <c r="TMF68" s="756">
        <f t="shared" si="477"/>
        <v>0</v>
      </c>
      <c r="TMG68" s="756">
        <f t="shared" si="477"/>
        <v>0</v>
      </c>
      <c r="TMH68" s="756">
        <f t="shared" si="477"/>
        <v>0</v>
      </c>
      <c r="TMI68" s="756">
        <f t="shared" si="477"/>
        <v>0</v>
      </c>
      <c r="TMJ68" s="756">
        <f t="shared" si="477"/>
        <v>0</v>
      </c>
      <c r="TMK68" s="756">
        <f t="shared" si="477"/>
        <v>0</v>
      </c>
      <c r="TML68" s="756">
        <f t="shared" si="477"/>
        <v>0</v>
      </c>
      <c r="TMM68" s="756">
        <f t="shared" si="477"/>
        <v>0</v>
      </c>
      <c r="TMN68" s="756">
        <f t="shared" si="477"/>
        <v>0</v>
      </c>
      <c r="TMO68" s="756">
        <f t="shared" si="477"/>
        <v>0</v>
      </c>
      <c r="TMP68" s="756">
        <f t="shared" si="477"/>
        <v>0</v>
      </c>
      <c r="TMQ68" s="756">
        <f t="shared" si="477"/>
        <v>0</v>
      </c>
      <c r="TMR68" s="756">
        <f t="shared" si="477"/>
        <v>0</v>
      </c>
      <c r="TMS68" s="756">
        <f t="shared" si="477"/>
        <v>0</v>
      </c>
      <c r="TMT68" s="756">
        <f t="shared" si="477"/>
        <v>0</v>
      </c>
      <c r="TMU68" s="756">
        <f t="shared" si="477"/>
        <v>0</v>
      </c>
      <c r="TMV68" s="756">
        <f t="shared" si="477"/>
        <v>0</v>
      </c>
      <c r="TMW68" s="756">
        <f t="shared" si="477"/>
        <v>0</v>
      </c>
      <c r="TMX68" s="756">
        <f t="shared" si="477"/>
        <v>0</v>
      </c>
      <c r="TMY68" s="756">
        <f t="shared" si="477"/>
        <v>0</v>
      </c>
      <c r="TMZ68" s="756">
        <f t="shared" si="477"/>
        <v>0</v>
      </c>
      <c r="TNA68" s="756">
        <f t="shared" si="477"/>
        <v>0</v>
      </c>
      <c r="TNB68" s="756">
        <f t="shared" si="477"/>
        <v>0</v>
      </c>
      <c r="TNC68" s="756">
        <f t="shared" si="477"/>
        <v>0</v>
      </c>
      <c r="TND68" s="756">
        <f t="shared" si="477"/>
        <v>0</v>
      </c>
      <c r="TNE68" s="756">
        <f t="shared" si="477"/>
        <v>0</v>
      </c>
      <c r="TNF68" s="756">
        <f t="shared" si="477"/>
        <v>0</v>
      </c>
      <c r="TNG68" s="756">
        <f t="shared" si="477"/>
        <v>0</v>
      </c>
      <c r="TNH68" s="756">
        <f t="shared" si="477"/>
        <v>0</v>
      </c>
      <c r="TNI68" s="756">
        <f t="shared" si="477"/>
        <v>0</v>
      </c>
      <c r="TNJ68" s="756">
        <f t="shared" si="477"/>
        <v>0</v>
      </c>
      <c r="TNK68" s="756">
        <f t="shared" si="477"/>
        <v>0</v>
      </c>
      <c r="TNL68" s="756">
        <f t="shared" si="477"/>
        <v>0</v>
      </c>
      <c r="TNM68" s="756">
        <f t="shared" si="477"/>
        <v>0</v>
      </c>
      <c r="TNN68" s="756">
        <f t="shared" si="477"/>
        <v>0</v>
      </c>
      <c r="TNO68" s="756">
        <f t="shared" si="477"/>
        <v>0</v>
      </c>
      <c r="TNP68" s="756">
        <f t="shared" si="477"/>
        <v>0</v>
      </c>
      <c r="TNQ68" s="756">
        <f t="shared" si="477"/>
        <v>0</v>
      </c>
      <c r="TNR68" s="756">
        <f t="shared" si="477"/>
        <v>0</v>
      </c>
      <c r="TNS68" s="756">
        <f t="shared" si="477"/>
        <v>0</v>
      </c>
      <c r="TNT68" s="756">
        <f t="shared" si="477"/>
        <v>0</v>
      </c>
      <c r="TNU68" s="756">
        <f t="shared" si="477"/>
        <v>0</v>
      </c>
      <c r="TNV68" s="756">
        <f t="shared" si="477"/>
        <v>0</v>
      </c>
      <c r="TNW68" s="756">
        <f t="shared" si="477"/>
        <v>0</v>
      </c>
      <c r="TNX68" s="756">
        <f t="shared" si="477"/>
        <v>0</v>
      </c>
      <c r="TNY68" s="756">
        <f t="shared" si="477"/>
        <v>0</v>
      </c>
      <c r="TNZ68" s="756">
        <f t="shared" si="477"/>
        <v>0</v>
      </c>
      <c r="TOA68" s="756">
        <f t="shared" si="477"/>
        <v>0</v>
      </c>
      <c r="TOB68" s="756">
        <f t="shared" si="477"/>
        <v>0</v>
      </c>
      <c r="TOC68" s="756">
        <f t="shared" si="477"/>
        <v>0</v>
      </c>
      <c r="TOD68" s="756">
        <f t="shared" si="477"/>
        <v>0</v>
      </c>
      <c r="TOE68" s="756">
        <f t="shared" si="477"/>
        <v>0</v>
      </c>
      <c r="TOF68" s="756">
        <f t="shared" si="477"/>
        <v>0</v>
      </c>
      <c r="TOG68" s="756">
        <f t="shared" si="477"/>
        <v>0</v>
      </c>
      <c r="TOH68" s="756">
        <f t="shared" si="477"/>
        <v>0</v>
      </c>
      <c r="TOI68" s="756">
        <f t="shared" si="477"/>
        <v>0</v>
      </c>
      <c r="TOJ68" s="756">
        <f t="shared" si="477"/>
        <v>0</v>
      </c>
      <c r="TOK68" s="756">
        <f t="shared" si="477"/>
        <v>0</v>
      </c>
      <c r="TOL68" s="756">
        <f t="shared" si="477"/>
        <v>0</v>
      </c>
      <c r="TOM68" s="756">
        <f t="shared" ref="TOM68:TQX68" si="478">(TOM59-TOM61)*$C$67</f>
        <v>0</v>
      </c>
      <c r="TON68" s="756">
        <f t="shared" si="478"/>
        <v>0</v>
      </c>
      <c r="TOO68" s="756">
        <f t="shared" si="478"/>
        <v>0</v>
      </c>
      <c r="TOP68" s="756">
        <f t="shared" si="478"/>
        <v>0</v>
      </c>
      <c r="TOQ68" s="756">
        <f t="shared" si="478"/>
        <v>0</v>
      </c>
      <c r="TOR68" s="756">
        <f t="shared" si="478"/>
        <v>0</v>
      </c>
      <c r="TOS68" s="756">
        <f t="shared" si="478"/>
        <v>0</v>
      </c>
      <c r="TOT68" s="756">
        <f t="shared" si="478"/>
        <v>0</v>
      </c>
      <c r="TOU68" s="756">
        <f t="shared" si="478"/>
        <v>0</v>
      </c>
      <c r="TOV68" s="756">
        <f t="shared" si="478"/>
        <v>0</v>
      </c>
      <c r="TOW68" s="756">
        <f t="shared" si="478"/>
        <v>0</v>
      </c>
      <c r="TOX68" s="756">
        <f t="shared" si="478"/>
        <v>0</v>
      </c>
      <c r="TOY68" s="756">
        <f t="shared" si="478"/>
        <v>0</v>
      </c>
      <c r="TOZ68" s="756">
        <f t="shared" si="478"/>
        <v>0</v>
      </c>
      <c r="TPA68" s="756">
        <f t="shared" si="478"/>
        <v>0</v>
      </c>
      <c r="TPB68" s="756">
        <f t="shared" si="478"/>
        <v>0</v>
      </c>
      <c r="TPC68" s="756">
        <f t="shared" si="478"/>
        <v>0</v>
      </c>
      <c r="TPD68" s="756">
        <f t="shared" si="478"/>
        <v>0</v>
      </c>
      <c r="TPE68" s="756">
        <f t="shared" si="478"/>
        <v>0</v>
      </c>
      <c r="TPF68" s="756">
        <f t="shared" si="478"/>
        <v>0</v>
      </c>
      <c r="TPG68" s="756">
        <f t="shared" si="478"/>
        <v>0</v>
      </c>
      <c r="TPH68" s="756">
        <f t="shared" si="478"/>
        <v>0</v>
      </c>
      <c r="TPI68" s="756">
        <f t="shared" si="478"/>
        <v>0</v>
      </c>
      <c r="TPJ68" s="756">
        <f t="shared" si="478"/>
        <v>0</v>
      </c>
      <c r="TPK68" s="756">
        <f t="shared" si="478"/>
        <v>0</v>
      </c>
      <c r="TPL68" s="756">
        <f t="shared" si="478"/>
        <v>0</v>
      </c>
      <c r="TPM68" s="756">
        <f t="shared" si="478"/>
        <v>0</v>
      </c>
      <c r="TPN68" s="756">
        <f t="shared" si="478"/>
        <v>0</v>
      </c>
      <c r="TPO68" s="756">
        <f t="shared" si="478"/>
        <v>0</v>
      </c>
      <c r="TPP68" s="756">
        <f t="shared" si="478"/>
        <v>0</v>
      </c>
      <c r="TPQ68" s="756">
        <f t="shared" si="478"/>
        <v>0</v>
      </c>
      <c r="TPR68" s="756">
        <f t="shared" si="478"/>
        <v>0</v>
      </c>
      <c r="TPS68" s="756">
        <f t="shared" si="478"/>
        <v>0</v>
      </c>
      <c r="TPT68" s="756">
        <f t="shared" si="478"/>
        <v>0</v>
      </c>
      <c r="TPU68" s="756">
        <f t="shared" si="478"/>
        <v>0</v>
      </c>
      <c r="TPV68" s="756">
        <f t="shared" si="478"/>
        <v>0</v>
      </c>
      <c r="TPW68" s="756">
        <f t="shared" si="478"/>
        <v>0</v>
      </c>
      <c r="TPX68" s="756">
        <f t="shared" si="478"/>
        <v>0</v>
      </c>
      <c r="TPY68" s="756">
        <f t="shared" si="478"/>
        <v>0</v>
      </c>
      <c r="TPZ68" s="756">
        <f t="shared" si="478"/>
        <v>0</v>
      </c>
      <c r="TQA68" s="756">
        <f t="shared" si="478"/>
        <v>0</v>
      </c>
      <c r="TQB68" s="756">
        <f t="shared" si="478"/>
        <v>0</v>
      </c>
      <c r="TQC68" s="756">
        <f t="shared" si="478"/>
        <v>0</v>
      </c>
      <c r="TQD68" s="756">
        <f t="shared" si="478"/>
        <v>0</v>
      </c>
      <c r="TQE68" s="756">
        <f t="shared" si="478"/>
        <v>0</v>
      </c>
      <c r="TQF68" s="756">
        <f t="shared" si="478"/>
        <v>0</v>
      </c>
      <c r="TQG68" s="756">
        <f t="shared" si="478"/>
        <v>0</v>
      </c>
      <c r="TQH68" s="756">
        <f t="shared" si="478"/>
        <v>0</v>
      </c>
      <c r="TQI68" s="756">
        <f t="shared" si="478"/>
        <v>0</v>
      </c>
      <c r="TQJ68" s="756">
        <f t="shared" si="478"/>
        <v>0</v>
      </c>
      <c r="TQK68" s="756">
        <f t="shared" si="478"/>
        <v>0</v>
      </c>
      <c r="TQL68" s="756">
        <f t="shared" si="478"/>
        <v>0</v>
      </c>
      <c r="TQM68" s="756">
        <f t="shared" si="478"/>
        <v>0</v>
      </c>
      <c r="TQN68" s="756">
        <f t="shared" si="478"/>
        <v>0</v>
      </c>
      <c r="TQO68" s="756">
        <f t="shared" si="478"/>
        <v>0</v>
      </c>
      <c r="TQP68" s="756">
        <f t="shared" si="478"/>
        <v>0</v>
      </c>
      <c r="TQQ68" s="756">
        <f t="shared" si="478"/>
        <v>0</v>
      </c>
      <c r="TQR68" s="756">
        <f t="shared" si="478"/>
        <v>0</v>
      </c>
      <c r="TQS68" s="756">
        <f t="shared" si="478"/>
        <v>0</v>
      </c>
      <c r="TQT68" s="756">
        <f t="shared" si="478"/>
        <v>0</v>
      </c>
      <c r="TQU68" s="756">
        <f t="shared" si="478"/>
        <v>0</v>
      </c>
      <c r="TQV68" s="756">
        <f t="shared" si="478"/>
        <v>0</v>
      </c>
      <c r="TQW68" s="756">
        <f t="shared" si="478"/>
        <v>0</v>
      </c>
      <c r="TQX68" s="756">
        <f t="shared" si="478"/>
        <v>0</v>
      </c>
      <c r="TQY68" s="756">
        <f t="shared" ref="TQY68:TTJ68" si="479">(TQY59-TQY61)*$C$67</f>
        <v>0</v>
      </c>
      <c r="TQZ68" s="756">
        <f t="shared" si="479"/>
        <v>0</v>
      </c>
      <c r="TRA68" s="756">
        <f t="shared" si="479"/>
        <v>0</v>
      </c>
      <c r="TRB68" s="756">
        <f t="shared" si="479"/>
        <v>0</v>
      </c>
      <c r="TRC68" s="756">
        <f t="shared" si="479"/>
        <v>0</v>
      </c>
      <c r="TRD68" s="756">
        <f t="shared" si="479"/>
        <v>0</v>
      </c>
      <c r="TRE68" s="756">
        <f t="shared" si="479"/>
        <v>0</v>
      </c>
      <c r="TRF68" s="756">
        <f t="shared" si="479"/>
        <v>0</v>
      </c>
      <c r="TRG68" s="756">
        <f t="shared" si="479"/>
        <v>0</v>
      </c>
      <c r="TRH68" s="756">
        <f t="shared" si="479"/>
        <v>0</v>
      </c>
      <c r="TRI68" s="756">
        <f t="shared" si="479"/>
        <v>0</v>
      </c>
      <c r="TRJ68" s="756">
        <f t="shared" si="479"/>
        <v>0</v>
      </c>
      <c r="TRK68" s="756">
        <f t="shared" si="479"/>
        <v>0</v>
      </c>
      <c r="TRL68" s="756">
        <f t="shared" si="479"/>
        <v>0</v>
      </c>
      <c r="TRM68" s="756">
        <f t="shared" si="479"/>
        <v>0</v>
      </c>
      <c r="TRN68" s="756">
        <f t="shared" si="479"/>
        <v>0</v>
      </c>
      <c r="TRO68" s="756">
        <f t="shared" si="479"/>
        <v>0</v>
      </c>
      <c r="TRP68" s="756">
        <f t="shared" si="479"/>
        <v>0</v>
      </c>
      <c r="TRQ68" s="756">
        <f t="shared" si="479"/>
        <v>0</v>
      </c>
      <c r="TRR68" s="756">
        <f t="shared" si="479"/>
        <v>0</v>
      </c>
      <c r="TRS68" s="756">
        <f t="shared" si="479"/>
        <v>0</v>
      </c>
      <c r="TRT68" s="756">
        <f t="shared" si="479"/>
        <v>0</v>
      </c>
      <c r="TRU68" s="756">
        <f t="shared" si="479"/>
        <v>0</v>
      </c>
      <c r="TRV68" s="756">
        <f t="shared" si="479"/>
        <v>0</v>
      </c>
      <c r="TRW68" s="756">
        <f t="shared" si="479"/>
        <v>0</v>
      </c>
      <c r="TRX68" s="756">
        <f t="shared" si="479"/>
        <v>0</v>
      </c>
      <c r="TRY68" s="756">
        <f t="shared" si="479"/>
        <v>0</v>
      </c>
      <c r="TRZ68" s="756">
        <f t="shared" si="479"/>
        <v>0</v>
      </c>
      <c r="TSA68" s="756">
        <f t="shared" si="479"/>
        <v>0</v>
      </c>
      <c r="TSB68" s="756">
        <f t="shared" si="479"/>
        <v>0</v>
      </c>
      <c r="TSC68" s="756">
        <f t="shared" si="479"/>
        <v>0</v>
      </c>
      <c r="TSD68" s="756">
        <f t="shared" si="479"/>
        <v>0</v>
      </c>
      <c r="TSE68" s="756">
        <f t="shared" si="479"/>
        <v>0</v>
      </c>
      <c r="TSF68" s="756">
        <f t="shared" si="479"/>
        <v>0</v>
      </c>
      <c r="TSG68" s="756">
        <f t="shared" si="479"/>
        <v>0</v>
      </c>
      <c r="TSH68" s="756">
        <f t="shared" si="479"/>
        <v>0</v>
      </c>
      <c r="TSI68" s="756">
        <f t="shared" si="479"/>
        <v>0</v>
      </c>
      <c r="TSJ68" s="756">
        <f t="shared" si="479"/>
        <v>0</v>
      </c>
      <c r="TSK68" s="756">
        <f t="shared" si="479"/>
        <v>0</v>
      </c>
      <c r="TSL68" s="756">
        <f t="shared" si="479"/>
        <v>0</v>
      </c>
      <c r="TSM68" s="756">
        <f t="shared" si="479"/>
        <v>0</v>
      </c>
      <c r="TSN68" s="756">
        <f t="shared" si="479"/>
        <v>0</v>
      </c>
      <c r="TSO68" s="756">
        <f t="shared" si="479"/>
        <v>0</v>
      </c>
      <c r="TSP68" s="756">
        <f t="shared" si="479"/>
        <v>0</v>
      </c>
      <c r="TSQ68" s="756">
        <f t="shared" si="479"/>
        <v>0</v>
      </c>
      <c r="TSR68" s="756">
        <f t="shared" si="479"/>
        <v>0</v>
      </c>
      <c r="TSS68" s="756">
        <f t="shared" si="479"/>
        <v>0</v>
      </c>
      <c r="TST68" s="756">
        <f t="shared" si="479"/>
        <v>0</v>
      </c>
      <c r="TSU68" s="756">
        <f t="shared" si="479"/>
        <v>0</v>
      </c>
      <c r="TSV68" s="756">
        <f t="shared" si="479"/>
        <v>0</v>
      </c>
      <c r="TSW68" s="756">
        <f t="shared" si="479"/>
        <v>0</v>
      </c>
      <c r="TSX68" s="756">
        <f t="shared" si="479"/>
        <v>0</v>
      </c>
      <c r="TSY68" s="756">
        <f t="shared" si="479"/>
        <v>0</v>
      </c>
      <c r="TSZ68" s="756">
        <f t="shared" si="479"/>
        <v>0</v>
      </c>
      <c r="TTA68" s="756">
        <f t="shared" si="479"/>
        <v>0</v>
      </c>
      <c r="TTB68" s="756">
        <f t="shared" si="479"/>
        <v>0</v>
      </c>
      <c r="TTC68" s="756">
        <f t="shared" si="479"/>
        <v>0</v>
      </c>
      <c r="TTD68" s="756">
        <f t="shared" si="479"/>
        <v>0</v>
      </c>
      <c r="TTE68" s="756">
        <f t="shared" si="479"/>
        <v>0</v>
      </c>
      <c r="TTF68" s="756">
        <f t="shared" si="479"/>
        <v>0</v>
      </c>
      <c r="TTG68" s="756">
        <f t="shared" si="479"/>
        <v>0</v>
      </c>
      <c r="TTH68" s="756">
        <f t="shared" si="479"/>
        <v>0</v>
      </c>
      <c r="TTI68" s="756">
        <f t="shared" si="479"/>
        <v>0</v>
      </c>
      <c r="TTJ68" s="756">
        <f t="shared" si="479"/>
        <v>0</v>
      </c>
      <c r="TTK68" s="756">
        <f t="shared" ref="TTK68:TVV68" si="480">(TTK59-TTK61)*$C$67</f>
        <v>0</v>
      </c>
      <c r="TTL68" s="756">
        <f t="shared" si="480"/>
        <v>0</v>
      </c>
      <c r="TTM68" s="756">
        <f t="shared" si="480"/>
        <v>0</v>
      </c>
      <c r="TTN68" s="756">
        <f t="shared" si="480"/>
        <v>0</v>
      </c>
      <c r="TTO68" s="756">
        <f t="shared" si="480"/>
        <v>0</v>
      </c>
      <c r="TTP68" s="756">
        <f t="shared" si="480"/>
        <v>0</v>
      </c>
      <c r="TTQ68" s="756">
        <f t="shared" si="480"/>
        <v>0</v>
      </c>
      <c r="TTR68" s="756">
        <f t="shared" si="480"/>
        <v>0</v>
      </c>
      <c r="TTS68" s="756">
        <f t="shared" si="480"/>
        <v>0</v>
      </c>
      <c r="TTT68" s="756">
        <f t="shared" si="480"/>
        <v>0</v>
      </c>
      <c r="TTU68" s="756">
        <f t="shared" si="480"/>
        <v>0</v>
      </c>
      <c r="TTV68" s="756">
        <f t="shared" si="480"/>
        <v>0</v>
      </c>
      <c r="TTW68" s="756">
        <f t="shared" si="480"/>
        <v>0</v>
      </c>
      <c r="TTX68" s="756">
        <f t="shared" si="480"/>
        <v>0</v>
      </c>
      <c r="TTY68" s="756">
        <f t="shared" si="480"/>
        <v>0</v>
      </c>
      <c r="TTZ68" s="756">
        <f t="shared" si="480"/>
        <v>0</v>
      </c>
      <c r="TUA68" s="756">
        <f t="shared" si="480"/>
        <v>0</v>
      </c>
      <c r="TUB68" s="756">
        <f t="shared" si="480"/>
        <v>0</v>
      </c>
      <c r="TUC68" s="756">
        <f t="shared" si="480"/>
        <v>0</v>
      </c>
      <c r="TUD68" s="756">
        <f t="shared" si="480"/>
        <v>0</v>
      </c>
      <c r="TUE68" s="756">
        <f t="shared" si="480"/>
        <v>0</v>
      </c>
      <c r="TUF68" s="756">
        <f t="shared" si="480"/>
        <v>0</v>
      </c>
      <c r="TUG68" s="756">
        <f t="shared" si="480"/>
        <v>0</v>
      </c>
      <c r="TUH68" s="756">
        <f t="shared" si="480"/>
        <v>0</v>
      </c>
      <c r="TUI68" s="756">
        <f t="shared" si="480"/>
        <v>0</v>
      </c>
      <c r="TUJ68" s="756">
        <f t="shared" si="480"/>
        <v>0</v>
      </c>
      <c r="TUK68" s="756">
        <f t="shared" si="480"/>
        <v>0</v>
      </c>
      <c r="TUL68" s="756">
        <f t="shared" si="480"/>
        <v>0</v>
      </c>
      <c r="TUM68" s="756">
        <f t="shared" si="480"/>
        <v>0</v>
      </c>
      <c r="TUN68" s="756">
        <f t="shared" si="480"/>
        <v>0</v>
      </c>
      <c r="TUO68" s="756">
        <f t="shared" si="480"/>
        <v>0</v>
      </c>
      <c r="TUP68" s="756">
        <f t="shared" si="480"/>
        <v>0</v>
      </c>
      <c r="TUQ68" s="756">
        <f t="shared" si="480"/>
        <v>0</v>
      </c>
      <c r="TUR68" s="756">
        <f t="shared" si="480"/>
        <v>0</v>
      </c>
      <c r="TUS68" s="756">
        <f t="shared" si="480"/>
        <v>0</v>
      </c>
      <c r="TUT68" s="756">
        <f t="shared" si="480"/>
        <v>0</v>
      </c>
      <c r="TUU68" s="756">
        <f t="shared" si="480"/>
        <v>0</v>
      </c>
      <c r="TUV68" s="756">
        <f t="shared" si="480"/>
        <v>0</v>
      </c>
      <c r="TUW68" s="756">
        <f t="shared" si="480"/>
        <v>0</v>
      </c>
      <c r="TUX68" s="756">
        <f t="shared" si="480"/>
        <v>0</v>
      </c>
      <c r="TUY68" s="756">
        <f t="shared" si="480"/>
        <v>0</v>
      </c>
      <c r="TUZ68" s="756">
        <f t="shared" si="480"/>
        <v>0</v>
      </c>
      <c r="TVA68" s="756">
        <f t="shared" si="480"/>
        <v>0</v>
      </c>
      <c r="TVB68" s="756">
        <f t="shared" si="480"/>
        <v>0</v>
      </c>
      <c r="TVC68" s="756">
        <f t="shared" si="480"/>
        <v>0</v>
      </c>
      <c r="TVD68" s="756">
        <f t="shared" si="480"/>
        <v>0</v>
      </c>
      <c r="TVE68" s="756">
        <f t="shared" si="480"/>
        <v>0</v>
      </c>
      <c r="TVF68" s="756">
        <f t="shared" si="480"/>
        <v>0</v>
      </c>
      <c r="TVG68" s="756">
        <f t="shared" si="480"/>
        <v>0</v>
      </c>
      <c r="TVH68" s="756">
        <f t="shared" si="480"/>
        <v>0</v>
      </c>
      <c r="TVI68" s="756">
        <f t="shared" si="480"/>
        <v>0</v>
      </c>
      <c r="TVJ68" s="756">
        <f t="shared" si="480"/>
        <v>0</v>
      </c>
      <c r="TVK68" s="756">
        <f t="shared" si="480"/>
        <v>0</v>
      </c>
      <c r="TVL68" s="756">
        <f t="shared" si="480"/>
        <v>0</v>
      </c>
      <c r="TVM68" s="756">
        <f t="shared" si="480"/>
        <v>0</v>
      </c>
      <c r="TVN68" s="756">
        <f t="shared" si="480"/>
        <v>0</v>
      </c>
      <c r="TVO68" s="756">
        <f t="shared" si="480"/>
        <v>0</v>
      </c>
      <c r="TVP68" s="756">
        <f t="shared" si="480"/>
        <v>0</v>
      </c>
      <c r="TVQ68" s="756">
        <f t="shared" si="480"/>
        <v>0</v>
      </c>
      <c r="TVR68" s="756">
        <f t="shared" si="480"/>
        <v>0</v>
      </c>
      <c r="TVS68" s="756">
        <f t="shared" si="480"/>
        <v>0</v>
      </c>
      <c r="TVT68" s="756">
        <f t="shared" si="480"/>
        <v>0</v>
      </c>
      <c r="TVU68" s="756">
        <f t="shared" si="480"/>
        <v>0</v>
      </c>
      <c r="TVV68" s="756">
        <f t="shared" si="480"/>
        <v>0</v>
      </c>
      <c r="TVW68" s="756">
        <f t="shared" ref="TVW68:TYH68" si="481">(TVW59-TVW61)*$C$67</f>
        <v>0</v>
      </c>
      <c r="TVX68" s="756">
        <f t="shared" si="481"/>
        <v>0</v>
      </c>
      <c r="TVY68" s="756">
        <f t="shared" si="481"/>
        <v>0</v>
      </c>
      <c r="TVZ68" s="756">
        <f t="shared" si="481"/>
        <v>0</v>
      </c>
      <c r="TWA68" s="756">
        <f t="shared" si="481"/>
        <v>0</v>
      </c>
      <c r="TWB68" s="756">
        <f t="shared" si="481"/>
        <v>0</v>
      </c>
      <c r="TWC68" s="756">
        <f t="shared" si="481"/>
        <v>0</v>
      </c>
      <c r="TWD68" s="756">
        <f t="shared" si="481"/>
        <v>0</v>
      </c>
      <c r="TWE68" s="756">
        <f t="shared" si="481"/>
        <v>0</v>
      </c>
      <c r="TWF68" s="756">
        <f t="shared" si="481"/>
        <v>0</v>
      </c>
      <c r="TWG68" s="756">
        <f t="shared" si="481"/>
        <v>0</v>
      </c>
      <c r="TWH68" s="756">
        <f t="shared" si="481"/>
        <v>0</v>
      </c>
      <c r="TWI68" s="756">
        <f t="shared" si="481"/>
        <v>0</v>
      </c>
      <c r="TWJ68" s="756">
        <f t="shared" si="481"/>
        <v>0</v>
      </c>
      <c r="TWK68" s="756">
        <f t="shared" si="481"/>
        <v>0</v>
      </c>
      <c r="TWL68" s="756">
        <f t="shared" si="481"/>
        <v>0</v>
      </c>
      <c r="TWM68" s="756">
        <f t="shared" si="481"/>
        <v>0</v>
      </c>
      <c r="TWN68" s="756">
        <f t="shared" si="481"/>
        <v>0</v>
      </c>
      <c r="TWO68" s="756">
        <f t="shared" si="481"/>
        <v>0</v>
      </c>
      <c r="TWP68" s="756">
        <f t="shared" si="481"/>
        <v>0</v>
      </c>
      <c r="TWQ68" s="756">
        <f t="shared" si="481"/>
        <v>0</v>
      </c>
      <c r="TWR68" s="756">
        <f t="shared" si="481"/>
        <v>0</v>
      </c>
      <c r="TWS68" s="756">
        <f t="shared" si="481"/>
        <v>0</v>
      </c>
      <c r="TWT68" s="756">
        <f t="shared" si="481"/>
        <v>0</v>
      </c>
      <c r="TWU68" s="756">
        <f t="shared" si="481"/>
        <v>0</v>
      </c>
      <c r="TWV68" s="756">
        <f t="shared" si="481"/>
        <v>0</v>
      </c>
      <c r="TWW68" s="756">
        <f t="shared" si="481"/>
        <v>0</v>
      </c>
      <c r="TWX68" s="756">
        <f t="shared" si="481"/>
        <v>0</v>
      </c>
      <c r="TWY68" s="756">
        <f t="shared" si="481"/>
        <v>0</v>
      </c>
      <c r="TWZ68" s="756">
        <f t="shared" si="481"/>
        <v>0</v>
      </c>
      <c r="TXA68" s="756">
        <f t="shared" si="481"/>
        <v>0</v>
      </c>
      <c r="TXB68" s="756">
        <f t="shared" si="481"/>
        <v>0</v>
      </c>
      <c r="TXC68" s="756">
        <f t="shared" si="481"/>
        <v>0</v>
      </c>
      <c r="TXD68" s="756">
        <f t="shared" si="481"/>
        <v>0</v>
      </c>
      <c r="TXE68" s="756">
        <f t="shared" si="481"/>
        <v>0</v>
      </c>
      <c r="TXF68" s="756">
        <f t="shared" si="481"/>
        <v>0</v>
      </c>
      <c r="TXG68" s="756">
        <f t="shared" si="481"/>
        <v>0</v>
      </c>
      <c r="TXH68" s="756">
        <f t="shared" si="481"/>
        <v>0</v>
      </c>
      <c r="TXI68" s="756">
        <f t="shared" si="481"/>
        <v>0</v>
      </c>
      <c r="TXJ68" s="756">
        <f t="shared" si="481"/>
        <v>0</v>
      </c>
      <c r="TXK68" s="756">
        <f t="shared" si="481"/>
        <v>0</v>
      </c>
      <c r="TXL68" s="756">
        <f t="shared" si="481"/>
        <v>0</v>
      </c>
      <c r="TXM68" s="756">
        <f t="shared" si="481"/>
        <v>0</v>
      </c>
      <c r="TXN68" s="756">
        <f t="shared" si="481"/>
        <v>0</v>
      </c>
      <c r="TXO68" s="756">
        <f t="shared" si="481"/>
        <v>0</v>
      </c>
      <c r="TXP68" s="756">
        <f t="shared" si="481"/>
        <v>0</v>
      </c>
      <c r="TXQ68" s="756">
        <f t="shared" si="481"/>
        <v>0</v>
      </c>
      <c r="TXR68" s="756">
        <f t="shared" si="481"/>
        <v>0</v>
      </c>
      <c r="TXS68" s="756">
        <f t="shared" si="481"/>
        <v>0</v>
      </c>
      <c r="TXT68" s="756">
        <f t="shared" si="481"/>
        <v>0</v>
      </c>
      <c r="TXU68" s="756">
        <f t="shared" si="481"/>
        <v>0</v>
      </c>
      <c r="TXV68" s="756">
        <f t="shared" si="481"/>
        <v>0</v>
      </c>
      <c r="TXW68" s="756">
        <f t="shared" si="481"/>
        <v>0</v>
      </c>
      <c r="TXX68" s="756">
        <f t="shared" si="481"/>
        <v>0</v>
      </c>
      <c r="TXY68" s="756">
        <f t="shared" si="481"/>
        <v>0</v>
      </c>
      <c r="TXZ68" s="756">
        <f t="shared" si="481"/>
        <v>0</v>
      </c>
      <c r="TYA68" s="756">
        <f t="shared" si="481"/>
        <v>0</v>
      </c>
      <c r="TYB68" s="756">
        <f t="shared" si="481"/>
        <v>0</v>
      </c>
      <c r="TYC68" s="756">
        <f t="shared" si="481"/>
        <v>0</v>
      </c>
      <c r="TYD68" s="756">
        <f t="shared" si="481"/>
        <v>0</v>
      </c>
      <c r="TYE68" s="756">
        <f t="shared" si="481"/>
        <v>0</v>
      </c>
      <c r="TYF68" s="756">
        <f t="shared" si="481"/>
        <v>0</v>
      </c>
      <c r="TYG68" s="756">
        <f t="shared" si="481"/>
        <v>0</v>
      </c>
      <c r="TYH68" s="756">
        <f t="shared" si="481"/>
        <v>0</v>
      </c>
      <c r="TYI68" s="756">
        <f t="shared" ref="TYI68:UAT68" si="482">(TYI59-TYI61)*$C$67</f>
        <v>0</v>
      </c>
      <c r="TYJ68" s="756">
        <f t="shared" si="482"/>
        <v>0</v>
      </c>
      <c r="TYK68" s="756">
        <f t="shared" si="482"/>
        <v>0</v>
      </c>
      <c r="TYL68" s="756">
        <f t="shared" si="482"/>
        <v>0</v>
      </c>
      <c r="TYM68" s="756">
        <f t="shared" si="482"/>
        <v>0</v>
      </c>
      <c r="TYN68" s="756">
        <f t="shared" si="482"/>
        <v>0</v>
      </c>
      <c r="TYO68" s="756">
        <f t="shared" si="482"/>
        <v>0</v>
      </c>
      <c r="TYP68" s="756">
        <f t="shared" si="482"/>
        <v>0</v>
      </c>
      <c r="TYQ68" s="756">
        <f t="shared" si="482"/>
        <v>0</v>
      </c>
      <c r="TYR68" s="756">
        <f t="shared" si="482"/>
        <v>0</v>
      </c>
      <c r="TYS68" s="756">
        <f t="shared" si="482"/>
        <v>0</v>
      </c>
      <c r="TYT68" s="756">
        <f t="shared" si="482"/>
        <v>0</v>
      </c>
      <c r="TYU68" s="756">
        <f t="shared" si="482"/>
        <v>0</v>
      </c>
      <c r="TYV68" s="756">
        <f t="shared" si="482"/>
        <v>0</v>
      </c>
      <c r="TYW68" s="756">
        <f t="shared" si="482"/>
        <v>0</v>
      </c>
      <c r="TYX68" s="756">
        <f t="shared" si="482"/>
        <v>0</v>
      </c>
      <c r="TYY68" s="756">
        <f t="shared" si="482"/>
        <v>0</v>
      </c>
      <c r="TYZ68" s="756">
        <f t="shared" si="482"/>
        <v>0</v>
      </c>
      <c r="TZA68" s="756">
        <f t="shared" si="482"/>
        <v>0</v>
      </c>
      <c r="TZB68" s="756">
        <f t="shared" si="482"/>
        <v>0</v>
      </c>
      <c r="TZC68" s="756">
        <f t="shared" si="482"/>
        <v>0</v>
      </c>
      <c r="TZD68" s="756">
        <f t="shared" si="482"/>
        <v>0</v>
      </c>
      <c r="TZE68" s="756">
        <f t="shared" si="482"/>
        <v>0</v>
      </c>
      <c r="TZF68" s="756">
        <f t="shared" si="482"/>
        <v>0</v>
      </c>
      <c r="TZG68" s="756">
        <f t="shared" si="482"/>
        <v>0</v>
      </c>
      <c r="TZH68" s="756">
        <f t="shared" si="482"/>
        <v>0</v>
      </c>
      <c r="TZI68" s="756">
        <f t="shared" si="482"/>
        <v>0</v>
      </c>
      <c r="TZJ68" s="756">
        <f t="shared" si="482"/>
        <v>0</v>
      </c>
      <c r="TZK68" s="756">
        <f t="shared" si="482"/>
        <v>0</v>
      </c>
      <c r="TZL68" s="756">
        <f t="shared" si="482"/>
        <v>0</v>
      </c>
      <c r="TZM68" s="756">
        <f t="shared" si="482"/>
        <v>0</v>
      </c>
      <c r="TZN68" s="756">
        <f t="shared" si="482"/>
        <v>0</v>
      </c>
      <c r="TZO68" s="756">
        <f t="shared" si="482"/>
        <v>0</v>
      </c>
      <c r="TZP68" s="756">
        <f t="shared" si="482"/>
        <v>0</v>
      </c>
      <c r="TZQ68" s="756">
        <f t="shared" si="482"/>
        <v>0</v>
      </c>
      <c r="TZR68" s="756">
        <f t="shared" si="482"/>
        <v>0</v>
      </c>
      <c r="TZS68" s="756">
        <f t="shared" si="482"/>
        <v>0</v>
      </c>
      <c r="TZT68" s="756">
        <f t="shared" si="482"/>
        <v>0</v>
      </c>
      <c r="TZU68" s="756">
        <f t="shared" si="482"/>
        <v>0</v>
      </c>
      <c r="TZV68" s="756">
        <f t="shared" si="482"/>
        <v>0</v>
      </c>
      <c r="TZW68" s="756">
        <f t="shared" si="482"/>
        <v>0</v>
      </c>
      <c r="TZX68" s="756">
        <f t="shared" si="482"/>
        <v>0</v>
      </c>
      <c r="TZY68" s="756">
        <f t="shared" si="482"/>
        <v>0</v>
      </c>
      <c r="TZZ68" s="756">
        <f t="shared" si="482"/>
        <v>0</v>
      </c>
      <c r="UAA68" s="756">
        <f t="shared" si="482"/>
        <v>0</v>
      </c>
      <c r="UAB68" s="756">
        <f t="shared" si="482"/>
        <v>0</v>
      </c>
      <c r="UAC68" s="756">
        <f t="shared" si="482"/>
        <v>0</v>
      </c>
      <c r="UAD68" s="756">
        <f t="shared" si="482"/>
        <v>0</v>
      </c>
      <c r="UAE68" s="756">
        <f t="shared" si="482"/>
        <v>0</v>
      </c>
      <c r="UAF68" s="756">
        <f t="shared" si="482"/>
        <v>0</v>
      </c>
      <c r="UAG68" s="756">
        <f t="shared" si="482"/>
        <v>0</v>
      </c>
      <c r="UAH68" s="756">
        <f t="shared" si="482"/>
        <v>0</v>
      </c>
      <c r="UAI68" s="756">
        <f t="shared" si="482"/>
        <v>0</v>
      </c>
      <c r="UAJ68" s="756">
        <f t="shared" si="482"/>
        <v>0</v>
      </c>
      <c r="UAK68" s="756">
        <f t="shared" si="482"/>
        <v>0</v>
      </c>
      <c r="UAL68" s="756">
        <f t="shared" si="482"/>
        <v>0</v>
      </c>
      <c r="UAM68" s="756">
        <f t="shared" si="482"/>
        <v>0</v>
      </c>
      <c r="UAN68" s="756">
        <f t="shared" si="482"/>
        <v>0</v>
      </c>
      <c r="UAO68" s="756">
        <f t="shared" si="482"/>
        <v>0</v>
      </c>
      <c r="UAP68" s="756">
        <f t="shared" si="482"/>
        <v>0</v>
      </c>
      <c r="UAQ68" s="756">
        <f t="shared" si="482"/>
        <v>0</v>
      </c>
      <c r="UAR68" s="756">
        <f t="shared" si="482"/>
        <v>0</v>
      </c>
      <c r="UAS68" s="756">
        <f t="shared" si="482"/>
        <v>0</v>
      </c>
      <c r="UAT68" s="756">
        <f t="shared" si="482"/>
        <v>0</v>
      </c>
      <c r="UAU68" s="756">
        <f t="shared" ref="UAU68:UDF68" si="483">(UAU59-UAU61)*$C$67</f>
        <v>0</v>
      </c>
      <c r="UAV68" s="756">
        <f t="shared" si="483"/>
        <v>0</v>
      </c>
      <c r="UAW68" s="756">
        <f t="shared" si="483"/>
        <v>0</v>
      </c>
      <c r="UAX68" s="756">
        <f t="shared" si="483"/>
        <v>0</v>
      </c>
      <c r="UAY68" s="756">
        <f t="shared" si="483"/>
        <v>0</v>
      </c>
      <c r="UAZ68" s="756">
        <f t="shared" si="483"/>
        <v>0</v>
      </c>
      <c r="UBA68" s="756">
        <f t="shared" si="483"/>
        <v>0</v>
      </c>
      <c r="UBB68" s="756">
        <f t="shared" si="483"/>
        <v>0</v>
      </c>
      <c r="UBC68" s="756">
        <f t="shared" si="483"/>
        <v>0</v>
      </c>
      <c r="UBD68" s="756">
        <f t="shared" si="483"/>
        <v>0</v>
      </c>
      <c r="UBE68" s="756">
        <f t="shared" si="483"/>
        <v>0</v>
      </c>
      <c r="UBF68" s="756">
        <f t="shared" si="483"/>
        <v>0</v>
      </c>
      <c r="UBG68" s="756">
        <f t="shared" si="483"/>
        <v>0</v>
      </c>
      <c r="UBH68" s="756">
        <f t="shared" si="483"/>
        <v>0</v>
      </c>
      <c r="UBI68" s="756">
        <f t="shared" si="483"/>
        <v>0</v>
      </c>
      <c r="UBJ68" s="756">
        <f t="shared" si="483"/>
        <v>0</v>
      </c>
      <c r="UBK68" s="756">
        <f t="shared" si="483"/>
        <v>0</v>
      </c>
      <c r="UBL68" s="756">
        <f t="shared" si="483"/>
        <v>0</v>
      </c>
      <c r="UBM68" s="756">
        <f t="shared" si="483"/>
        <v>0</v>
      </c>
      <c r="UBN68" s="756">
        <f t="shared" si="483"/>
        <v>0</v>
      </c>
      <c r="UBO68" s="756">
        <f t="shared" si="483"/>
        <v>0</v>
      </c>
      <c r="UBP68" s="756">
        <f t="shared" si="483"/>
        <v>0</v>
      </c>
      <c r="UBQ68" s="756">
        <f t="shared" si="483"/>
        <v>0</v>
      </c>
      <c r="UBR68" s="756">
        <f t="shared" si="483"/>
        <v>0</v>
      </c>
      <c r="UBS68" s="756">
        <f t="shared" si="483"/>
        <v>0</v>
      </c>
      <c r="UBT68" s="756">
        <f t="shared" si="483"/>
        <v>0</v>
      </c>
      <c r="UBU68" s="756">
        <f t="shared" si="483"/>
        <v>0</v>
      </c>
      <c r="UBV68" s="756">
        <f t="shared" si="483"/>
        <v>0</v>
      </c>
      <c r="UBW68" s="756">
        <f t="shared" si="483"/>
        <v>0</v>
      </c>
      <c r="UBX68" s="756">
        <f t="shared" si="483"/>
        <v>0</v>
      </c>
      <c r="UBY68" s="756">
        <f t="shared" si="483"/>
        <v>0</v>
      </c>
      <c r="UBZ68" s="756">
        <f t="shared" si="483"/>
        <v>0</v>
      </c>
      <c r="UCA68" s="756">
        <f t="shared" si="483"/>
        <v>0</v>
      </c>
      <c r="UCB68" s="756">
        <f t="shared" si="483"/>
        <v>0</v>
      </c>
      <c r="UCC68" s="756">
        <f t="shared" si="483"/>
        <v>0</v>
      </c>
      <c r="UCD68" s="756">
        <f t="shared" si="483"/>
        <v>0</v>
      </c>
      <c r="UCE68" s="756">
        <f t="shared" si="483"/>
        <v>0</v>
      </c>
      <c r="UCF68" s="756">
        <f t="shared" si="483"/>
        <v>0</v>
      </c>
      <c r="UCG68" s="756">
        <f t="shared" si="483"/>
        <v>0</v>
      </c>
      <c r="UCH68" s="756">
        <f t="shared" si="483"/>
        <v>0</v>
      </c>
      <c r="UCI68" s="756">
        <f t="shared" si="483"/>
        <v>0</v>
      </c>
      <c r="UCJ68" s="756">
        <f t="shared" si="483"/>
        <v>0</v>
      </c>
      <c r="UCK68" s="756">
        <f t="shared" si="483"/>
        <v>0</v>
      </c>
      <c r="UCL68" s="756">
        <f t="shared" si="483"/>
        <v>0</v>
      </c>
      <c r="UCM68" s="756">
        <f t="shared" si="483"/>
        <v>0</v>
      </c>
      <c r="UCN68" s="756">
        <f t="shared" si="483"/>
        <v>0</v>
      </c>
      <c r="UCO68" s="756">
        <f t="shared" si="483"/>
        <v>0</v>
      </c>
      <c r="UCP68" s="756">
        <f t="shared" si="483"/>
        <v>0</v>
      </c>
      <c r="UCQ68" s="756">
        <f t="shared" si="483"/>
        <v>0</v>
      </c>
      <c r="UCR68" s="756">
        <f t="shared" si="483"/>
        <v>0</v>
      </c>
      <c r="UCS68" s="756">
        <f t="shared" si="483"/>
        <v>0</v>
      </c>
      <c r="UCT68" s="756">
        <f t="shared" si="483"/>
        <v>0</v>
      </c>
      <c r="UCU68" s="756">
        <f t="shared" si="483"/>
        <v>0</v>
      </c>
      <c r="UCV68" s="756">
        <f t="shared" si="483"/>
        <v>0</v>
      </c>
      <c r="UCW68" s="756">
        <f t="shared" si="483"/>
        <v>0</v>
      </c>
      <c r="UCX68" s="756">
        <f t="shared" si="483"/>
        <v>0</v>
      </c>
      <c r="UCY68" s="756">
        <f t="shared" si="483"/>
        <v>0</v>
      </c>
      <c r="UCZ68" s="756">
        <f t="shared" si="483"/>
        <v>0</v>
      </c>
      <c r="UDA68" s="756">
        <f t="shared" si="483"/>
        <v>0</v>
      </c>
      <c r="UDB68" s="756">
        <f t="shared" si="483"/>
        <v>0</v>
      </c>
      <c r="UDC68" s="756">
        <f t="shared" si="483"/>
        <v>0</v>
      </c>
      <c r="UDD68" s="756">
        <f t="shared" si="483"/>
        <v>0</v>
      </c>
      <c r="UDE68" s="756">
        <f t="shared" si="483"/>
        <v>0</v>
      </c>
      <c r="UDF68" s="756">
        <f t="shared" si="483"/>
        <v>0</v>
      </c>
      <c r="UDG68" s="756">
        <f t="shared" ref="UDG68:UFR68" si="484">(UDG59-UDG61)*$C$67</f>
        <v>0</v>
      </c>
      <c r="UDH68" s="756">
        <f t="shared" si="484"/>
        <v>0</v>
      </c>
      <c r="UDI68" s="756">
        <f t="shared" si="484"/>
        <v>0</v>
      </c>
      <c r="UDJ68" s="756">
        <f t="shared" si="484"/>
        <v>0</v>
      </c>
      <c r="UDK68" s="756">
        <f t="shared" si="484"/>
        <v>0</v>
      </c>
      <c r="UDL68" s="756">
        <f t="shared" si="484"/>
        <v>0</v>
      </c>
      <c r="UDM68" s="756">
        <f t="shared" si="484"/>
        <v>0</v>
      </c>
      <c r="UDN68" s="756">
        <f t="shared" si="484"/>
        <v>0</v>
      </c>
      <c r="UDO68" s="756">
        <f t="shared" si="484"/>
        <v>0</v>
      </c>
      <c r="UDP68" s="756">
        <f t="shared" si="484"/>
        <v>0</v>
      </c>
      <c r="UDQ68" s="756">
        <f t="shared" si="484"/>
        <v>0</v>
      </c>
      <c r="UDR68" s="756">
        <f t="shared" si="484"/>
        <v>0</v>
      </c>
      <c r="UDS68" s="756">
        <f t="shared" si="484"/>
        <v>0</v>
      </c>
      <c r="UDT68" s="756">
        <f t="shared" si="484"/>
        <v>0</v>
      </c>
      <c r="UDU68" s="756">
        <f t="shared" si="484"/>
        <v>0</v>
      </c>
      <c r="UDV68" s="756">
        <f t="shared" si="484"/>
        <v>0</v>
      </c>
      <c r="UDW68" s="756">
        <f t="shared" si="484"/>
        <v>0</v>
      </c>
      <c r="UDX68" s="756">
        <f t="shared" si="484"/>
        <v>0</v>
      </c>
      <c r="UDY68" s="756">
        <f t="shared" si="484"/>
        <v>0</v>
      </c>
      <c r="UDZ68" s="756">
        <f t="shared" si="484"/>
        <v>0</v>
      </c>
      <c r="UEA68" s="756">
        <f t="shared" si="484"/>
        <v>0</v>
      </c>
      <c r="UEB68" s="756">
        <f t="shared" si="484"/>
        <v>0</v>
      </c>
      <c r="UEC68" s="756">
        <f t="shared" si="484"/>
        <v>0</v>
      </c>
      <c r="UED68" s="756">
        <f t="shared" si="484"/>
        <v>0</v>
      </c>
      <c r="UEE68" s="756">
        <f t="shared" si="484"/>
        <v>0</v>
      </c>
      <c r="UEF68" s="756">
        <f t="shared" si="484"/>
        <v>0</v>
      </c>
      <c r="UEG68" s="756">
        <f t="shared" si="484"/>
        <v>0</v>
      </c>
      <c r="UEH68" s="756">
        <f t="shared" si="484"/>
        <v>0</v>
      </c>
      <c r="UEI68" s="756">
        <f t="shared" si="484"/>
        <v>0</v>
      </c>
      <c r="UEJ68" s="756">
        <f t="shared" si="484"/>
        <v>0</v>
      </c>
      <c r="UEK68" s="756">
        <f t="shared" si="484"/>
        <v>0</v>
      </c>
      <c r="UEL68" s="756">
        <f t="shared" si="484"/>
        <v>0</v>
      </c>
      <c r="UEM68" s="756">
        <f t="shared" si="484"/>
        <v>0</v>
      </c>
      <c r="UEN68" s="756">
        <f t="shared" si="484"/>
        <v>0</v>
      </c>
      <c r="UEO68" s="756">
        <f t="shared" si="484"/>
        <v>0</v>
      </c>
      <c r="UEP68" s="756">
        <f t="shared" si="484"/>
        <v>0</v>
      </c>
      <c r="UEQ68" s="756">
        <f t="shared" si="484"/>
        <v>0</v>
      </c>
      <c r="UER68" s="756">
        <f t="shared" si="484"/>
        <v>0</v>
      </c>
      <c r="UES68" s="756">
        <f t="shared" si="484"/>
        <v>0</v>
      </c>
      <c r="UET68" s="756">
        <f t="shared" si="484"/>
        <v>0</v>
      </c>
      <c r="UEU68" s="756">
        <f t="shared" si="484"/>
        <v>0</v>
      </c>
      <c r="UEV68" s="756">
        <f t="shared" si="484"/>
        <v>0</v>
      </c>
      <c r="UEW68" s="756">
        <f t="shared" si="484"/>
        <v>0</v>
      </c>
      <c r="UEX68" s="756">
        <f t="shared" si="484"/>
        <v>0</v>
      </c>
      <c r="UEY68" s="756">
        <f t="shared" si="484"/>
        <v>0</v>
      </c>
      <c r="UEZ68" s="756">
        <f t="shared" si="484"/>
        <v>0</v>
      </c>
      <c r="UFA68" s="756">
        <f t="shared" si="484"/>
        <v>0</v>
      </c>
      <c r="UFB68" s="756">
        <f t="shared" si="484"/>
        <v>0</v>
      </c>
      <c r="UFC68" s="756">
        <f t="shared" si="484"/>
        <v>0</v>
      </c>
      <c r="UFD68" s="756">
        <f t="shared" si="484"/>
        <v>0</v>
      </c>
      <c r="UFE68" s="756">
        <f t="shared" si="484"/>
        <v>0</v>
      </c>
      <c r="UFF68" s="756">
        <f t="shared" si="484"/>
        <v>0</v>
      </c>
      <c r="UFG68" s="756">
        <f t="shared" si="484"/>
        <v>0</v>
      </c>
      <c r="UFH68" s="756">
        <f t="shared" si="484"/>
        <v>0</v>
      </c>
      <c r="UFI68" s="756">
        <f t="shared" si="484"/>
        <v>0</v>
      </c>
      <c r="UFJ68" s="756">
        <f t="shared" si="484"/>
        <v>0</v>
      </c>
      <c r="UFK68" s="756">
        <f t="shared" si="484"/>
        <v>0</v>
      </c>
      <c r="UFL68" s="756">
        <f t="shared" si="484"/>
        <v>0</v>
      </c>
      <c r="UFM68" s="756">
        <f t="shared" si="484"/>
        <v>0</v>
      </c>
      <c r="UFN68" s="756">
        <f t="shared" si="484"/>
        <v>0</v>
      </c>
      <c r="UFO68" s="756">
        <f t="shared" si="484"/>
        <v>0</v>
      </c>
      <c r="UFP68" s="756">
        <f t="shared" si="484"/>
        <v>0</v>
      </c>
      <c r="UFQ68" s="756">
        <f t="shared" si="484"/>
        <v>0</v>
      </c>
      <c r="UFR68" s="756">
        <f t="shared" si="484"/>
        <v>0</v>
      </c>
      <c r="UFS68" s="756">
        <f t="shared" ref="UFS68:UID68" si="485">(UFS59-UFS61)*$C$67</f>
        <v>0</v>
      </c>
      <c r="UFT68" s="756">
        <f t="shared" si="485"/>
        <v>0</v>
      </c>
      <c r="UFU68" s="756">
        <f t="shared" si="485"/>
        <v>0</v>
      </c>
      <c r="UFV68" s="756">
        <f t="shared" si="485"/>
        <v>0</v>
      </c>
      <c r="UFW68" s="756">
        <f t="shared" si="485"/>
        <v>0</v>
      </c>
      <c r="UFX68" s="756">
        <f t="shared" si="485"/>
        <v>0</v>
      </c>
      <c r="UFY68" s="756">
        <f t="shared" si="485"/>
        <v>0</v>
      </c>
      <c r="UFZ68" s="756">
        <f t="shared" si="485"/>
        <v>0</v>
      </c>
      <c r="UGA68" s="756">
        <f t="shared" si="485"/>
        <v>0</v>
      </c>
      <c r="UGB68" s="756">
        <f t="shared" si="485"/>
        <v>0</v>
      </c>
      <c r="UGC68" s="756">
        <f t="shared" si="485"/>
        <v>0</v>
      </c>
      <c r="UGD68" s="756">
        <f t="shared" si="485"/>
        <v>0</v>
      </c>
      <c r="UGE68" s="756">
        <f t="shared" si="485"/>
        <v>0</v>
      </c>
      <c r="UGF68" s="756">
        <f t="shared" si="485"/>
        <v>0</v>
      </c>
      <c r="UGG68" s="756">
        <f t="shared" si="485"/>
        <v>0</v>
      </c>
      <c r="UGH68" s="756">
        <f t="shared" si="485"/>
        <v>0</v>
      </c>
      <c r="UGI68" s="756">
        <f t="shared" si="485"/>
        <v>0</v>
      </c>
      <c r="UGJ68" s="756">
        <f t="shared" si="485"/>
        <v>0</v>
      </c>
      <c r="UGK68" s="756">
        <f t="shared" si="485"/>
        <v>0</v>
      </c>
      <c r="UGL68" s="756">
        <f t="shared" si="485"/>
        <v>0</v>
      </c>
      <c r="UGM68" s="756">
        <f t="shared" si="485"/>
        <v>0</v>
      </c>
      <c r="UGN68" s="756">
        <f t="shared" si="485"/>
        <v>0</v>
      </c>
      <c r="UGO68" s="756">
        <f t="shared" si="485"/>
        <v>0</v>
      </c>
      <c r="UGP68" s="756">
        <f t="shared" si="485"/>
        <v>0</v>
      </c>
      <c r="UGQ68" s="756">
        <f t="shared" si="485"/>
        <v>0</v>
      </c>
      <c r="UGR68" s="756">
        <f t="shared" si="485"/>
        <v>0</v>
      </c>
      <c r="UGS68" s="756">
        <f t="shared" si="485"/>
        <v>0</v>
      </c>
      <c r="UGT68" s="756">
        <f t="shared" si="485"/>
        <v>0</v>
      </c>
      <c r="UGU68" s="756">
        <f t="shared" si="485"/>
        <v>0</v>
      </c>
      <c r="UGV68" s="756">
        <f t="shared" si="485"/>
        <v>0</v>
      </c>
      <c r="UGW68" s="756">
        <f t="shared" si="485"/>
        <v>0</v>
      </c>
      <c r="UGX68" s="756">
        <f t="shared" si="485"/>
        <v>0</v>
      </c>
      <c r="UGY68" s="756">
        <f t="shared" si="485"/>
        <v>0</v>
      </c>
      <c r="UGZ68" s="756">
        <f t="shared" si="485"/>
        <v>0</v>
      </c>
      <c r="UHA68" s="756">
        <f t="shared" si="485"/>
        <v>0</v>
      </c>
      <c r="UHB68" s="756">
        <f t="shared" si="485"/>
        <v>0</v>
      </c>
      <c r="UHC68" s="756">
        <f t="shared" si="485"/>
        <v>0</v>
      </c>
      <c r="UHD68" s="756">
        <f t="shared" si="485"/>
        <v>0</v>
      </c>
      <c r="UHE68" s="756">
        <f t="shared" si="485"/>
        <v>0</v>
      </c>
      <c r="UHF68" s="756">
        <f t="shared" si="485"/>
        <v>0</v>
      </c>
      <c r="UHG68" s="756">
        <f t="shared" si="485"/>
        <v>0</v>
      </c>
      <c r="UHH68" s="756">
        <f t="shared" si="485"/>
        <v>0</v>
      </c>
      <c r="UHI68" s="756">
        <f t="shared" si="485"/>
        <v>0</v>
      </c>
      <c r="UHJ68" s="756">
        <f t="shared" si="485"/>
        <v>0</v>
      </c>
      <c r="UHK68" s="756">
        <f t="shared" si="485"/>
        <v>0</v>
      </c>
      <c r="UHL68" s="756">
        <f t="shared" si="485"/>
        <v>0</v>
      </c>
      <c r="UHM68" s="756">
        <f t="shared" si="485"/>
        <v>0</v>
      </c>
      <c r="UHN68" s="756">
        <f t="shared" si="485"/>
        <v>0</v>
      </c>
      <c r="UHO68" s="756">
        <f t="shared" si="485"/>
        <v>0</v>
      </c>
      <c r="UHP68" s="756">
        <f t="shared" si="485"/>
        <v>0</v>
      </c>
      <c r="UHQ68" s="756">
        <f t="shared" si="485"/>
        <v>0</v>
      </c>
      <c r="UHR68" s="756">
        <f t="shared" si="485"/>
        <v>0</v>
      </c>
      <c r="UHS68" s="756">
        <f t="shared" si="485"/>
        <v>0</v>
      </c>
      <c r="UHT68" s="756">
        <f t="shared" si="485"/>
        <v>0</v>
      </c>
      <c r="UHU68" s="756">
        <f t="shared" si="485"/>
        <v>0</v>
      </c>
      <c r="UHV68" s="756">
        <f t="shared" si="485"/>
        <v>0</v>
      </c>
      <c r="UHW68" s="756">
        <f t="shared" si="485"/>
        <v>0</v>
      </c>
      <c r="UHX68" s="756">
        <f t="shared" si="485"/>
        <v>0</v>
      </c>
      <c r="UHY68" s="756">
        <f t="shared" si="485"/>
        <v>0</v>
      </c>
      <c r="UHZ68" s="756">
        <f t="shared" si="485"/>
        <v>0</v>
      </c>
      <c r="UIA68" s="756">
        <f t="shared" si="485"/>
        <v>0</v>
      </c>
      <c r="UIB68" s="756">
        <f t="shared" si="485"/>
        <v>0</v>
      </c>
      <c r="UIC68" s="756">
        <f t="shared" si="485"/>
        <v>0</v>
      </c>
      <c r="UID68" s="756">
        <f t="shared" si="485"/>
        <v>0</v>
      </c>
      <c r="UIE68" s="756">
        <f t="shared" ref="UIE68:UKP68" si="486">(UIE59-UIE61)*$C$67</f>
        <v>0</v>
      </c>
      <c r="UIF68" s="756">
        <f t="shared" si="486"/>
        <v>0</v>
      </c>
      <c r="UIG68" s="756">
        <f t="shared" si="486"/>
        <v>0</v>
      </c>
      <c r="UIH68" s="756">
        <f t="shared" si="486"/>
        <v>0</v>
      </c>
      <c r="UII68" s="756">
        <f t="shared" si="486"/>
        <v>0</v>
      </c>
      <c r="UIJ68" s="756">
        <f t="shared" si="486"/>
        <v>0</v>
      </c>
      <c r="UIK68" s="756">
        <f t="shared" si="486"/>
        <v>0</v>
      </c>
      <c r="UIL68" s="756">
        <f t="shared" si="486"/>
        <v>0</v>
      </c>
      <c r="UIM68" s="756">
        <f t="shared" si="486"/>
        <v>0</v>
      </c>
      <c r="UIN68" s="756">
        <f t="shared" si="486"/>
        <v>0</v>
      </c>
      <c r="UIO68" s="756">
        <f t="shared" si="486"/>
        <v>0</v>
      </c>
      <c r="UIP68" s="756">
        <f t="shared" si="486"/>
        <v>0</v>
      </c>
      <c r="UIQ68" s="756">
        <f t="shared" si="486"/>
        <v>0</v>
      </c>
      <c r="UIR68" s="756">
        <f t="shared" si="486"/>
        <v>0</v>
      </c>
      <c r="UIS68" s="756">
        <f t="shared" si="486"/>
        <v>0</v>
      </c>
      <c r="UIT68" s="756">
        <f t="shared" si="486"/>
        <v>0</v>
      </c>
      <c r="UIU68" s="756">
        <f t="shared" si="486"/>
        <v>0</v>
      </c>
      <c r="UIV68" s="756">
        <f t="shared" si="486"/>
        <v>0</v>
      </c>
      <c r="UIW68" s="756">
        <f t="shared" si="486"/>
        <v>0</v>
      </c>
      <c r="UIX68" s="756">
        <f t="shared" si="486"/>
        <v>0</v>
      </c>
      <c r="UIY68" s="756">
        <f t="shared" si="486"/>
        <v>0</v>
      </c>
      <c r="UIZ68" s="756">
        <f t="shared" si="486"/>
        <v>0</v>
      </c>
      <c r="UJA68" s="756">
        <f t="shared" si="486"/>
        <v>0</v>
      </c>
      <c r="UJB68" s="756">
        <f t="shared" si="486"/>
        <v>0</v>
      </c>
      <c r="UJC68" s="756">
        <f t="shared" si="486"/>
        <v>0</v>
      </c>
      <c r="UJD68" s="756">
        <f t="shared" si="486"/>
        <v>0</v>
      </c>
      <c r="UJE68" s="756">
        <f t="shared" si="486"/>
        <v>0</v>
      </c>
      <c r="UJF68" s="756">
        <f t="shared" si="486"/>
        <v>0</v>
      </c>
      <c r="UJG68" s="756">
        <f t="shared" si="486"/>
        <v>0</v>
      </c>
      <c r="UJH68" s="756">
        <f t="shared" si="486"/>
        <v>0</v>
      </c>
      <c r="UJI68" s="756">
        <f t="shared" si="486"/>
        <v>0</v>
      </c>
      <c r="UJJ68" s="756">
        <f t="shared" si="486"/>
        <v>0</v>
      </c>
      <c r="UJK68" s="756">
        <f t="shared" si="486"/>
        <v>0</v>
      </c>
      <c r="UJL68" s="756">
        <f t="shared" si="486"/>
        <v>0</v>
      </c>
      <c r="UJM68" s="756">
        <f t="shared" si="486"/>
        <v>0</v>
      </c>
      <c r="UJN68" s="756">
        <f t="shared" si="486"/>
        <v>0</v>
      </c>
      <c r="UJO68" s="756">
        <f t="shared" si="486"/>
        <v>0</v>
      </c>
      <c r="UJP68" s="756">
        <f t="shared" si="486"/>
        <v>0</v>
      </c>
      <c r="UJQ68" s="756">
        <f t="shared" si="486"/>
        <v>0</v>
      </c>
      <c r="UJR68" s="756">
        <f t="shared" si="486"/>
        <v>0</v>
      </c>
      <c r="UJS68" s="756">
        <f t="shared" si="486"/>
        <v>0</v>
      </c>
      <c r="UJT68" s="756">
        <f t="shared" si="486"/>
        <v>0</v>
      </c>
      <c r="UJU68" s="756">
        <f t="shared" si="486"/>
        <v>0</v>
      </c>
      <c r="UJV68" s="756">
        <f t="shared" si="486"/>
        <v>0</v>
      </c>
      <c r="UJW68" s="756">
        <f t="shared" si="486"/>
        <v>0</v>
      </c>
      <c r="UJX68" s="756">
        <f t="shared" si="486"/>
        <v>0</v>
      </c>
      <c r="UJY68" s="756">
        <f t="shared" si="486"/>
        <v>0</v>
      </c>
      <c r="UJZ68" s="756">
        <f t="shared" si="486"/>
        <v>0</v>
      </c>
      <c r="UKA68" s="756">
        <f t="shared" si="486"/>
        <v>0</v>
      </c>
      <c r="UKB68" s="756">
        <f t="shared" si="486"/>
        <v>0</v>
      </c>
      <c r="UKC68" s="756">
        <f t="shared" si="486"/>
        <v>0</v>
      </c>
      <c r="UKD68" s="756">
        <f t="shared" si="486"/>
        <v>0</v>
      </c>
      <c r="UKE68" s="756">
        <f t="shared" si="486"/>
        <v>0</v>
      </c>
      <c r="UKF68" s="756">
        <f t="shared" si="486"/>
        <v>0</v>
      </c>
      <c r="UKG68" s="756">
        <f t="shared" si="486"/>
        <v>0</v>
      </c>
      <c r="UKH68" s="756">
        <f t="shared" si="486"/>
        <v>0</v>
      </c>
      <c r="UKI68" s="756">
        <f t="shared" si="486"/>
        <v>0</v>
      </c>
      <c r="UKJ68" s="756">
        <f t="shared" si="486"/>
        <v>0</v>
      </c>
      <c r="UKK68" s="756">
        <f t="shared" si="486"/>
        <v>0</v>
      </c>
      <c r="UKL68" s="756">
        <f t="shared" si="486"/>
        <v>0</v>
      </c>
      <c r="UKM68" s="756">
        <f t="shared" si="486"/>
        <v>0</v>
      </c>
      <c r="UKN68" s="756">
        <f t="shared" si="486"/>
        <v>0</v>
      </c>
      <c r="UKO68" s="756">
        <f t="shared" si="486"/>
        <v>0</v>
      </c>
      <c r="UKP68" s="756">
        <f t="shared" si="486"/>
        <v>0</v>
      </c>
      <c r="UKQ68" s="756">
        <f t="shared" ref="UKQ68:UNB68" si="487">(UKQ59-UKQ61)*$C$67</f>
        <v>0</v>
      </c>
      <c r="UKR68" s="756">
        <f t="shared" si="487"/>
        <v>0</v>
      </c>
      <c r="UKS68" s="756">
        <f t="shared" si="487"/>
        <v>0</v>
      </c>
      <c r="UKT68" s="756">
        <f t="shared" si="487"/>
        <v>0</v>
      </c>
      <c r="UKU68" s="756">
        <f t="shared" si="487"/>
        <v>0</v>
      </c>
      <c r="UKV68" s="756">
        <f t="shared" si="487"/>
        <v>0</v>
      </c>
      <c r="UKW68" s="756">
        <f t="shared" si="487"/>
        <v>0</v>
      </c>
      <c r="UKX68" s="756">
        <f t="shared" si="487"/>
        <v>0</v>
      </c>
      <c r="UKY68" s="756">
        <f t="shared" si="487"/>
        <v>0</v>
      </c>
      <c r="UKZ68" s="756">
        <f t="shared" si="487"/>
        <v>0</v>
      </c>
      <c r="ULA68" s="756">
        <f t="shared" si="487"/>
        <v>0</v>
      </c>
      <c r="ULB68" s="756">
        <f t="shared" si="487"/>
        <v>0</v>
      </c>
      <c r="ULC68" s="756">
        <f t="shared" si="487"/>
        <v>0</v>
      </c>
      <c r="ULD68" s="756">
        <f t="shared" si="487"/>
        <v>0</v>
      </c>
      <c r="ULE68" s="756">
        <f t="shared" si="487"/>
        <v>0</v>
      </c>
      <c r="ULF68" s="756">
        <f t="shared" si="487"/>
        <v>0</v>
      </c>
      <c r="ULG68" s="756">
        <f t="shared" si="487"/>
        <v>0</v>
      </c>
      <c r="ULH68" s="756">
        <f t="shared" si="487"/>
        <v>0</v>
      </c>
      <c r="ULI68" s="756">
        <f t="shared" si="487"/>
        <v>0</v>
      </c>
      <c r="ULJ68" s="756">
        <f t="shared" si="487"/>
        <v>0</v>
      </c>
      <c r="ULK68" s="756">
        <f t="shared" si="487"/>
        <v>0</v>
      </c>
      <c r="ULL68" s="756">
        <f t="shared" si="487"/>
        <v>0</v>
      </c>
      <c r="ULM68" s="756">
        <f t="shared" si="487"/>
        <v>0</v>
      </c>
      <c r="ULN68" s="756">
        <f t="shared" si="487"/>
        <v>0</v>
      </c>
      <c r="ULO68" s="756">
        <f t="shared" si="487"/>
        <v>0</v>
      </c>
      <c r="ULP68" s="756">
        <f t="shared" si="487"/>
        <v>0</v>
      </c>
      <c r="ULQ68" s="756">
        <f t="shared" si="487"/>
        <v>0</v>
      </c>
      <c r="ULR68" s="756">
        <f t="shared" si="487"/>
        <v>0</v>
      </c>
      <c r="ULS68" s="756">
        <f t="shared" si="487"/>
        <v>0</v>
      </c>
      <c r="ULT68" s="756">
        <f t="shared" si="487"/>
        <v>0</v>
      </c>
      <c r="ULU68" s="756">
        <f t="shared" si="487"/>
        <v>0</v>
      </c>
      <c r="ULV68" s="756">
        <f t="shared" si="487"/>
        <v>0</v>
      </c>
      <c r="ULW68" s="756">
        <f t="shared" si="487"/>
        <v>0</v>
      </c>
      <c r="ULX68" s="756">
        <f t="shared" si="487"/>
        <v>0</v>
      </c>
      <c r="ULY68" s="756">
        <f t="shared" si="487"/>
        <v>0</v>
      </c>
      <c r="ULZ68" s="756">
        <f t="shared" si="487"/>
        <v>0</v>
      </c>
      <c r="UMA68" s="756">
        <f t="shared" si="487"/>
        <v>0</v>
      </c>
      <c r="UMB68" s="756">
        <f t="shared" si="487"/>
        <v>0</v>
      </c>
      <c r="UMC68" s="756">
        <f t="shared" si="487"/>
        <v>0</v>
      </c>
      <c r="UMD68" s="756">
        <f t="shared" si="487"/>
        <v>0</v>
      </c>
      <c r="UME68" s="756">
        <f t="shared" si="487"/>
        <v>0</v>
      </c>
      <c r="UMF68" s="756">
        <f t="shared" si="487"/>
        <v>0</v>
      </c>
      <c r="UMG68" s="756">
        <f t="shared" si="487"/>
        <v>0</v>
      </c>
      <c r="UMH68" s="756">
        <f t="shared" si="487"/>
        <v>0</v>
      </c>
      <c r="UMI68" s="756">
        <f t="shared" si="487"/>
        <v>0</v>
      </c>
      <c r="UMJ68" s="756">
        <f t="shared" si="487"/>
        <v>0</v>
      </c>
      <c r="UMK68" s="756">
        <f t="shared" si="487"/>
        <v>0</v>
      </c>
      <c r="UML68" s="756">
        <f t="shared" si="487"/>
        <v>0</v>
      </c>
      <c r="UMM68" s="756">
        <f t="shared" si="487"/>
        <v>0</v>
      </c>
      <c r="UMN68" s="756">
        <f t="shared" si="487"/>
        <v>0</v>
      </c>
      <c r="UMO68" s="756">
        <f t="shared" si="487"/>
        <v>0</v>
      </c>
      <c r="UMP68" s="756">
        <f t="shared" si="487"/>
        <v>0</v>
      </c>
      <c r="UMQ68" s="756">
        <f t="shared" si="487"/>
        <v>0</v>
      </c>
      <c r="UMR68" s="756">
        <f t="shared" si="487"/>
        <v>0</v>
      </c>
      <c r="UMS68" s="756">
        <f t="shared" si="487"/>
        <v>0</v>
      </c>
      <c r="UMT68" s="756">
        <f t="shared" si="487"/>
        <v>0</v>
      </c>
      <c r="UMU68" s="756">
        <f t="shared" si="487"/>
        <v>0</v>
      </c>
      <c r="UMV68" s="756">
        <f t="shared" si="487"/>
        <v>0</v>
      </c>
      <c r="UMW68" s="756">
        <f t="shared" si="487"/>
        <v>0</v>
      </c>
      <c r="UMX68" s="756">
        <f t="shared" si="487"/>
        <v>0</v>
      </c>
      <c r="UMY68" s="756">
        <f t="shared" si="487"/>
        <v>0</v>
      </c>
      <c r="UMZ68" s="756">
        <f t="shared" si="487"/>
        <v>0</v>
      </c>
      <c r="UNA68" s="756">
        <f t="shared" si="487"/>
        <v>0</v>
      </c>
      <c r="UNB68" s="756">
        <f t="shared" si="487"/>
        <v>0</v>
      </c>
      <c r="UNC68" s="756">
        <f t="shared" ref="UNC68:UPN68" si="488">(UNC59-UNC61)*$C$67</f>
        <v>0</v>
      </c>
      <c r="UND68" s="756">
        <f t="shared" si="488"/>
        <v>0</v>
      </c>
      <c r="UNE68" s="756">
        <f t="shared" si="488"/>
        <v>0</v>
      </c>
      <c r="UNF68" s="756">
        <f t="shared" si="488"/>
        <v>0</v>
      </c>
      <c r="UNG68" s="756">
        <f t="shared" si="488"/>
        <v>0</v>
      </c>
      <c r="UNH68" s="756">
        <f t="shared" si="488"/>
        <v>0</v>
      </c>
      <c r="UNI68" s="756">
        <f t="shared" si="488"/>
        <v>0</v>
      </c>
      <c r="UNJ68" s="756">
        <f t="shared" si="488"/>
        <v>0</v>
      </c>
      <c r="UNK68" s="756">
        <f t="shared" si="488"/>
        <v>0</v>
      </c>
      <c r="UNL68" s="756">
        <f t="shared" si="488"/>
        <v>0</v>
      </c>
      <c r="UNM68" s="756">
        <f t="shared" si="488"/>
        <v>0</v>
      </c>
      <c r="UNN68" s="756">
        <f t="shared" si="488"/>
        <v>0</v>
      </c>
      <c r="UNO68" s="756">
        <f t="shared" si="488"/>
        <v>0</v>
      </c>
      <c r="UNP68" s="756">
        <f t="shared" si="488"/>
        <v>0</v>
      </c>
      <c r="UNQ68" s="756">
        <f t="shared" si="488"/>
        <v>0</v>
      </c>
      <c r="UNR68" s="756">
        <f t="shared" si="488"/>
        <v>0</v>
      </c>
      <c r="UNS68" s="756">
        <f t="shared" si="488"/>
        <v>0</v>
      </c>
      <c r="UNT68" s="756">
        <f t="shared" si="488"/>
        <v>0</v>
      </c>
      <c r="UNU68" s="756">
        <f t="shared" si="488"/>
        <v>0</v>
      </c>
      <c r="UNV68" s="756">
        <f t="shared" si="488"/>
        <v>0</v>
      </c>
      <c r="UNW68" s="756">
        <f t="shared" si="488"/>
        <v>0</v>
      </c>
      <c r="UNX68" s="756">
        <f t="shared" si="488"/>
        <v>0</v>
      </c>
      <c r="UNY68" s="756">
        <f t="shared" si="488"/>
        <v>0</v>
      </c>
      <c r="UNZ68" s="756">
        <f t="shared" si="488"/>
        <v>0</v>
      </c>
      <c r="UOA68" s="756">
        <f t="shared" si="488"/>
        <v>0</v>
      </c>
      <c r="UOB68" s="756">
        <f t="shared" si="488"/>
        <v>0</v>
      </c>
      <c r="UOC68" s="756">
        <f t="shared" si="488"/>
        <v>0</v>
      </c>
      <c r="UOD68" s="756">
        <f t="shared" si="488"/>
        <v>0</v>
      </c>
      <c r="UOE68" s="756">
        <f t="shared" si="488"/>
        <v>0</v>
      </c>
      <c r="UOF68" s="756">
        <f t="shared" si="488"/>
        <v>0</v>
      </c>
      <c r="UOG68" s="756">
        <f t="shared" si="488"/>
        <v>0</v>
      </c>
      <c r="UOH68" s="756">
        <f t="shared" si="488"/>
        <v>0</v>
      </c>
      <c r="UOI68" s="756">
        <f t="shared" si="488"/>
        <v>0</v>
      </c>
      <c r="UOJ68" s="756">
        <f t="shared" si="488"/>
        <v>0</v>
      </c>
      <c r="UOK68" s="756">
        <f t="shared" si="488"/>
        <v>0</v>
      </c>
      <c r="UOL68" s="756">
        <f t="shared" si="488"/>
        <v>0</v>
      </c>
      <c r="UOM68" s="756">
        <f t="shared" si="488"/>
        <v>0</v>
      </c>
      <c r="UON68" s="756">
        <f t="shared" si="488"/>
        <v>0</v>
      </c>
      <c r="UOO68" s="756">
        <f t="shared" si="488"/>
        <v>0</v>
      </c>
      <c r="UOP68" s="756">
        <f t="shared" si="488"/>
        <v>0</v>
      </c>
      <c r="UOQ68" s="756">
        <f t="shared" si="488"/>
        <v>0</v>
      </c>
      <c r="UOR68" s="756">
        <f t="shared" si="488"/>
        <v>0</v>
      </c>
      <c r="UOS68" s="756">
        <f t="shared" si="488"/>
        <v>0</v>
      </c>
      <c r="UOT68" s="756">
        <f t="shared" si="488"/>
        <v>0</v>
      </c>
      <c r="UOU68" s="756">
        <f t="shared" si="488"/>
        <v>0</v>
      </c>
      <c r="UOV68" s="756">
        <f t="shared" si="488"/>
        <v>0</v>
      </c>
      <c r="UOW68" s="756">
        <f t="shared" si="488"/>
        <v>0</v>
      </c>
      <c r="UOX68" s="756">
        <f t="shared" si="488"/>
        <v>0</v>
      </c>
      <c r="UOY68" s="756">
        <f t="shared" si="488"/>
        <v>0</v>
      </c>
      <c r="UOZ68" s="756">
        <f t="shared" si="488"/>
        <v>0</v>
      </c>
      <c r="UPA68" s="756">
        <f t="shared" si="488"/>
        <v>0</v>
      </c>
      <c r="UPB68" s="756">
        <f t="shared" si="488"/>
        <v>0</v>
      </c>
      <c r="UPC68" s="756">
        <f t="shared" si="488"/>
        <v>0</v>
      </c>
      <c r="UPD68" s="756">
        <f t="shared" si="488"/>
        <v>0</v>
      </c>
      <c r="UPE68" s="756">
        <f t="shared" si="488"/>
        <v>0</v>
      </c>
      <c r="UPF68" s="756">
        <f t="shared" si="488"/>
        <v>0</v>
      </c>
      <c r="UPG68" s="756">
        <f t="shared" si="488"/>
        <v>0</v>
      </c>
      <c r="UPH68" s="756">
        <f t="shared" si="488"/>
        <v>0</v>
      </c>
      <c r="UPI68" s="756">
        <f t="shared" si="488"/>
        <v>0</v>
      </c>
      <c r="UPJ68" s="756">
        <f t="shared" si="488"/>
        <v>0</v>
      </c>
      <c r="UPK68" s="756">
        <f t="shared" si="488"/>
        <v>0</v>
      </c>
      <c r="UPL68" s="756">
        <f t="shared" si="488"/>
        <v>0</v>
      </c>
      <c r="UPM68" s="756">
        <f t="shared" si="488"/>
        <v>0</v>
      </c>
      <c r="UPN68" s="756">
        <f t="shared" si="488"/>
        <v>0</v>
      </c>
      <c r="UPO68" s="756">
        <f t="shared" ref="UPO68:URZ68" si="489">(UPO59-UPO61)*$C$67</f>
        <v>0</v>
      </c>
      <c r="UPP68" s="756">
        <f t="shared" si="489"/>
        <v>0</v>
      </c>
      <c r="UPQ68" s="756">
        <f t="shared" si="489"/>
        <v>0</v>
      </c>
      <c r="UPR68" s="756">
        <f t="shared" si="489"/>
        <v>0</v>
      </c>
      <c r="UPS68" s="756">
        <f t="shared" si="489"/>
        <v>0</v>
      </c>
      <c r="UPT68" s="756">
        <f t="shared" si="489"/>
        <v>0</v>
      </c>
      <c r="UPU68" s="756">
        <f t="shared" si="489"/>
        <v>0</v>
      </c>
      <c r="UPV68" s="756">
        <f t="shared" si="489"/>
        <v>0</v>
      </c>
      <c r="UPW68" s="756">
        <f t="shared" si="489"/>
        <v>0</v>
      </c>
      <c r="UPX68" s="756">
        <f t="shared" si="489"/>
        <v>0</v>
      </c>
      <c r="UPY68" s="756">
        <f t="shared" si="489"/>
        <v>0</v>
      </c>
      <c r="UPZ68" s="756">
        <f t="shared" si="489"/>
        <v>0</v>
      </c>
      <c r="UQA68" s="756">
        <f t="shared" si="489"/>
        <v>0</v>
      </c>
      <c r="UQB68" s="756">
        <f t="shared" si="489"/>
        <v>0</v>
      </c>
      <c r="UQC68" s="756">
        <f t="shared" si="489"/>
        <v>0</v>
      </c>
      <c r="UQD68" s="756">
        <f t="shared" si="489"/>
        <v>0</v>
      </c>
      <c r="UQE68" s="756">
        <f t="shared" si="489"/>
        <v>0</v>
      </c>
      <c r="UQF68" s="756">
        <f t="shared" si="489"/>
        <v>0</v>
      </c>
      <c r="UQG68" s="756">
        <f t="shared" si="489"/>
        <v>0</v>
      </c>
      <c r="UQH68" s="756">
        <f t="shared" si="489"/>
        <v>0</v>
      </c>
      <c r="UQI68" s="756">
        <f t="shared" si="489"/>
        <v>0</v>
      </c>
      <c r="UQJ68" s="756">
        <f t="shared" si="489"/>
        <v>0</v>
      </c>
      <c r="UQK68" s="756">
        <f t="shared" si="489"/>
        <v>0</v>
      </c>
      <c r="UQL68" s="756">
        <f t="shared" si="489"/>
        <v>0</v>
      </c>
      <c r="UQM68" s="756">
        <f t="shared" si="489"/>
        <v>0</v>
      </c>
      <c r="UQN68" s="756">
        <f t="shared" si="489"/>
        <v>0</v>
      </c>
      <c r="UQO68" s="756">
        <f t="shared" si="489"/>
        <v>0</v>
      </c>
      <c r="UQP68" s="756">
        <f t="shared" si="489"/>
        <v>0</v>
      </c>
      <c r="UQQ68" s="756">
        <f t="shared" si="489"/>
        <v>0</v>
      </c>
      <c r="UQR68" s="756">
        <f t="shared" si="489"/>
        <v>0</v>
      </c>
      <c r="UQS68" s="756">
        <f t="shared" si="489"/>
        <v>0</v>
      </c>
      <c r="UQT68" s="756">
        <f t="shared" si="489"/>
        <v>0</v>
      </c>
      <c r="UQU68" s="756">
        <f t="shared" si="489"/>
        <v>0</v>
      </c>
      <c r="UQV68" s="756">
        <f t="shared" si="489"/>
        <v>0</v>
      </c>
      <c r="UQW68" s="756">
        <f t="shared" si="489"/>
        <v>0</v>
      </c>
      <c r="UQX68" s="756">
        <f t="shared" si="489"/>
        <v>0</v>
      </c>
      <c r="UQY68" s="756">
        <f t="shared" si="489"/>
        <v>0</v>
      </c>
      <c r="UQZ68" s="756">
        <f t="shared" si="489"/>
        <v>0</v>
      </c>
      <c r="URA68" s="756">
        <f t="shared" si="489"/>
        <v>0</v>
      </c>
      <c r="URB68" s="756">
        <f t="shared" si="489"/>
        <v>0</v>
      </c>
      <c r="URC68" s="756">
        <f t="shared" si="489"/>
        <v>0</v>
      </c>
      <c r="URD68" s="756">
        <f t="shared" si="489"/>
        <v>0</v>
      </c>
      <c r="URE68" s="756">
        <f t="shared" si="489"/>
        <v>0</v>
      </c>
      <c r="URF68" s="756">
        <f t="shared" si="489"/>
        <v>0</v>
      </c>
      <c r="URG68" s="756">
        <f t="shared" si="489"/>
        <v>0</v>
      </c>
      <c r="URH68" s="756">
        <f t="shared" si="489"/>
        <v>0</v>
      </c>
      <c r="URI68" s="756">
        <f t="shared" si="489"/>
        <v>0</v>
      </c>
      <c r="URJ68" s="756">
        <f t="shared" si="489"/>
        <v>0</v>
      </c>
      <c r="URK68" s="756">
        <f t="shared" si="489"/>
        <v>0</v>
      </c>
      <c r="URL68" s="756">
        <f t="shared" si="489"/>
        <v>0</v>
      </c>
      <c r="URM68" s="756">
        <f t="shared" si="489"/>
        <v>0</v>
      </c>
      <c r="URN68" s="756">
        <f t="shared" si="489"/>
        <v>0</v>
      </c>
      <c r="URO68" s="756">
        <f t="shared" si="489"/>
        <v>0</v>
      </c>
      <c r="URP68" s="756">
        <f t="shared" si="489"/>
        <v>0</v>
      </c>
      <c r="URQ68" s="756">
        <f t="shared" si="489"/>
        <v>0</v>
      </c>
      <c r="URR68" s="756">
        <f t="shared" si="489"/>
        <v>0</v>
      </c>
      <c r="URS68" s="756">
        <f t="shared" si="489"/>
        <v>0</v>
      </c>
      <c r="URT68" s="756">
        <f t="shared" si="489"/>
        <v>0</v>
      </c>
      <c r="URU68" s="756">
        <f t="shared" si="489"/>
        <v>0</v>
      </c>
      <c r="URV68" s="756">
        <f t="shared" si="489"/>
        <v>0</v>
      </c>
      <c r="URW68" s="756">
        <f t="shared" si="489"/>
        <v>0</v>
      </c>
      <c r="URX68" s="756">
        <f t="shared" si="489"/>
        <v>0</v>
      </c>
      <c r="URY68" s="756">
        <f t="shared" si="489"/>
        <v>0</v>
      </c>
      <c r="URZ68" s="756">
        <f t="shared" si="489"/>
        <v>0</v>
      </c>
      <c r="USA68" s="756">
        <f t="shared" ref="USA68:UUL68" si="490">(USA59-USA61)*$C$67</f>
        <v>0</v>
      </c>
      <c r="USB68" s="756">
        <f t="shared" si="490"/>
        <v>0</v>
      </c>
      <c r="USC68" s="756">
        <f t="shared" si="490"/>
        <v>0</v>
      </c>
      <c r="USD68" s="756">
        <f t="shared" si="490"/>
        <v>0</v>
      </c>
      <c r="USE68" s="756">
        <f t="shared" si="490"/>
        <v>0</v>
      </c>
      <c r="USF68" s="756">
        <f t="shared" si="490"/>
        <v>0</v>
      </c>
      <c r="USG68" s="756">
        <f t="shared" si="490"/>
        <v>0</v>
      </c>
      <c r="USH68" s="756">
        <f t="shared" si="490"/>
        <v>0</v>
      </c>
      <c r="USI68" s="756">
        <f t="shared" si="490"/>
        <v>0</v>
      </c>
      <c r="USJ68" s="756">
        <f t="shared" si="490"/>
        <v>0</v>
      </c>
      <c r="USK68" s="756">
        <f t="shared" si="490"/>
        <v>0</v>
      </c>
      <c r="USL68" s="756">
        <f t="shared" si="490"/>
        <v>0</v>
      </c>
      <c r="USM68" s="756">
        <f t="shared" si="490"/>
        <v>0</v>
      </c>
      <c r="USN68" s="756">
        <f t="shared" si="490"/>
        <v>0</v>
      </c>
      <c r="USO68" s="756">
        <f t="shared" si="490"/>
        <v>0</v>
      </c>
      <c r="USP68" s="756">
        <f t="shared" si="490"/>
        <v>0</v>
      </c>
      <c r="USQ68" s="756">
        <f t="shared" si="490"/>
        <v>0</v>
      </c>
      <c r="USR68" s="756">
        <f t="shared" si="490"/>
        <v>0</v>
      </c>
      <c r="USS68" s="756">
        <f t="shared" si="490"/>
        <v>0</v>
      </c>
      <c r="UST68" s="756">
        <f t="shared" si="490"/>
        <v>0</v>
      </c>
      <c r="USU68" s="756">
        <f t="shared" si="490"/>
        <v>0</v>
      </c>
      <c r="USV68" s="756">
        <f t="shared" si="490"/>
        <v>0</v>
      </c>
      <c r="USW68" s="756">
        <f t="shared" si="490"/>
        <v>0</v>
      </c>
      <c r="USX68" s="756">
        <f t="shared" si="490"/>
        <v>0</v>
      </c>
      <c r="USY68" s="756">
        <f t="shared" si="490"/>
        <v>0</v>
      </c>
      <c r="USZ68" s="756">
        <f t="shared" si="490"/>
        <v>0</v>
      </c>
      <c r="UTA68" s="756">
        <f t="shared" si="490"/>
        <v>0</v>
      </c>
      <c r="UTB68" s="756">
        <f t="shared" si="490"/>
        <v>0</v>
      </c>
      <c r="UTC68" s="756">
        <f t="shared" si="490"/>
        <v>0</v>
      </c>
      <c r="UTD68" s="756">
        <f t="shared" si="490"/>
        <v>0</v>
      </c>
      <c r="UTE68" s="756">
        <f t="shared" si="490"/>
        <v>0</v>
      </c>
      <c r="UTF68" s="756">
        <f t="shared" si="490"/>
        <v>0</v>
      </c>
      <c r="UTG68" s="756">
        <f t="shared" si="490"/>
        <v>0</v>
      </c>
      <c r="UTH68" s="756">
        <f t="shared" si="490"/>
        <v>0</v>
      </c>
      <c r="UTI68" s="756">
        <f t="shared" si="490"/>
        <v>0</v>
      </c>
      <c r="UTJ68" s="756">
        <f t="shared" si="490"/>
        <v>0</v>
      </c>
      <c r="UTK68" s="756">
        <f t="shared" si="490"/>
        <v>0</v>
      </c>
      <c r="UTL68" s="756">
        <f t="shared" si="490"/>
        <v>0</v>
      </c>
      <c r="UTM68" s="756">
        <f t="shared" si="490"/>
        <v>0</v>
      </c>
      <c r="UTN68" s="756">
        <f t="shared" si="490"/>
        <v>0</v>
      </c>
      <c r="UTO68" s="756">
        <f t="shared" si="490"/>
        <v>0</v>
      </c>
      <c r="UTP68" s="756">
        <f t="shared" si="490"/>
        <v>0</v>
      </c>
      <c r="UTQ68" s="756">
        <f t="shared" si="490"/>
        <v>0</v>
      </c>
      <c r="UTR68" s="756">
        <f t="shared" si="490"/>
        <v>0</v>
      </c>
      <c r="UTS68" s="756">
        <f t="shared" si="490"/>
        <v>0</v>
      </c>
      <c r="UTT68" s="756">
        <f t="shared" si="490"/>
        <v>0</v>
      </c>
      <c r="UTU68" s="756">
        <f t="shared" si="490"/>
        <v>0</v>
      </c>
      <c r="UTV68" s="756">
        <f t="shared" si="490"/>
        <v>0</v>
      </c>
      <c r="UTW68" s="756">
        <f t="shared" si="490"/>
        <v>0</v>
      </c>
      <c r="UTX68" s="756">
        <f t="shared" si="490"/>
        <v>0</v>
      </c>
      <c r="UTY68" s="756">
        <f t="shared" si="490"/>
        <v>0</v>
      </c>
      <c r="UTZ68" s="756">
        <f t="shared" si="490"/>
        <v>0</v>
      </c>
      <c r="UUA68" s="756">
        <f t="shared" si="490"/>
        <v>0</v>
      </c>
      <c r="UUB68" s="756">
        <f t="shared" si="490"/>
        <v>0</v>
      </c>
      <c r="UUC68" s="756">
        <f t="shared" si="490"/>
        <v>0</v>
      </c>
      <c r="UUD68" s="756">
        <f t="shared" si="490"/>
        <v>0</v>
      </c>
      <c r="UUE68" s="756">
        <f t="shared" si="490"/>
        <v>0</v>
      </c>
      <c r="UUF68" s="756">
        <f t="shared" si="490"/>
        <v>0</v>
      </c>
      <c r="UUG68" s="756">
        <f t="shared" si="490"/>
        <v>0</v>
      </c>
      <c r="UUH68" s="756">
        <f t="shared" si="490"/>
        <v>0</v>
      </c>
      <c r="UUI68" s="756">
        <f t="shared" si="490"/>
        <v>0</v>
      </c>
      <c r="UUJ68" s="756">
        <f t="shared" si="490"/>
        <v>0</v>
      </c>
      <c r="UUK68" s="756">
        <f t="shared" si="490"/>
        <v>0</v>
      </c>
      <c r="UUL68" s="756">
        <f t="shared" si="490"/>
        <v>0</v>
      </c>
      <c r="UUM68" s="756">
        <f t="shared" ref="UUM68:UWX68" si="491">(UUM59-UUM61)*$C$67</f>
        <v>0</v>
      </c>
      <c r="UUN68" s="756">
        <f t="shared" si="491"/>
        <v>0</v>
      </c>
      <c r="UUO68" s="756">
        <f t="shared" si="491"/>
        <v>0</v>
      </c>
      <c r="UUP68" s="756">
        <f t="shared" si="491"/>
        <v>0</v>
      </c>
      <c r="UUQ68" s="756">
        <f t="shared" si="491"/>
        <v>0</v>
      </c>
      <c r="UUR68" s="756">
        <f t="shared" si="491"/>
        <v>0</v>
      </c>
      <c r="UUS68" s="756">
        <f t="shared" si="491"/>
        <v>0</v>
      </c>
      <c r="UUT68" s="756">
        <f t="shared" si="491"/>
        <v>0</v>
      </c>
      <c r="UUU68" s="756">
        <f t="shared" si="491"/>
        <v>0</v>
      </c>
      <c r="UUV68" s="756">
        <f t="shared" si="491"/>
        <v>0</v>
      </c>
      <c r="UUW68" s="756">
        <f t="shared" si="491"/>
        <v>0</v>
      </c>
      <c r="UUX68" s="756">
        <f t="shared" si="491"/>
        <v>0</v>
      </c>
      <c r="UUY68" s="756">
        <f t="shared" si="491"/>
        <v>0</v>
      </c>
      <c r="UUZ68" s="756">
        <f t="shared" si="491"/>
        <v>0</v>
      </c>
      <c r="UVA68" s="756">
        <f t="shared" si="491"/>
        <v>0</v>
      </c>
      <c r="UVB68" s="756">
        <f t="shared" si="491"/>
        <v>0</v>
      </c>
      <c r="UVC68" s="756">
        <f t="shared" si="491"/>
        <v>0</v>
      </c>
      <c r="UVD68" s="756">
        <f t="shared" si="491"/>
        <v>0</v>
      </c>
      <c r="UVE68" s="756">
        <f t="shared" si="491"/>
        <v>0</v>
      </c>
      <c r="UVF68" s="756">
        <f t="shared" si="491"/>
        <v>0</v>
      </c>
      <c r="UVG68" s="756">
        <f t="shared" si="491"/>
        <v>0</v>
      </c>
      <c r="UVH68" s="756">
        <f t="shared" si="491"/>
        <v>0</v>
      </c>
      <c r="UVI68" s="756">
        <f t="shared" si="491"/>
        <v>0</v>
      </c>
      <c r="UVJ68" s="756">
        <f t="shared" si="491"/>
        <v>0</v>
      </c>
      <c r="UVK68" s="756">
        <f t="shared" si="491"/>
        <v>0</v>
      </c>
      <c r="UVL68" s="756">
        <f t="shared" si="491"/>
        <v>0</v>
      </c>
      <c r="UVM68" s="756">
        <f t="shared" si="491"/>
        <v>0</v>
      </c>
      <c r="UVN68" s="756">
        <f t="shared" si="491"/>
        <v>0</v>
      </c>
      <c r="UVO68" s="756">
        <f t="shared" si="491"/>
        <v>0</v>
      </c>
      <c r="UVP68" s="756">
        <f t="shared" si="491"/>
        <v>0</v>
      </c>
      <c r="UVQ68" s="756">
        <f t="shared" si="491"/>
        <v>0</v>
      </c>
      <c r="UVR68" s="756">
        <f t="shared" si="491"/>
        <v>0</v>
      </c>
      <c r="UVS68" s="756">
        <f t="shared" si="491"/>
        <v>0</v>
      </c>
      <c r="UVT68" s="756">
        <f t="shared" si="491"/>
        <v>0</v>
      </c>
      <c r="UVU68" s="756">
        <f t="shared" si="491"/>
        <v>0</v>
      </c>
      <c r="UVV68" s="756">
        <f t="shared" si="491"/>
        <v>0</v>
      </c>
      <c r="UVW68" s="756">
        <f t="shared" si="491"/>
        <v>0</v>
      </c>
      <c r="UVX68" s="756">
        <f t="shared" si="491"/>
        <v>0</v>
      </c>
      <c r="UVY68" s="756">
        <f t="shared" si="491"/>
        <v>0</v>
      </c>
      <c r="UVZ68" s="756">
        <f t="shared" si="491"/>
        <v>0</v>
      </c>
      <c r="UWA68" s="756">
        <f t="shared" si="491"/>
        <v>0</v>
      </c>
      <c r="UWB68" s="756">
        <f t="shared" si="491"/>
        <v>0</v>
      </c>
      <c r="UWC68" s="756">
        <f t="shared" si="491"/>
        <v>0</v>
      </c>
      <c r="UWD68" s="756">
        <f t="shared" si="491"/>
        <v>0</v>
      </c>
      <c r="UWE68" s="756">
        <f t="shared" si="491"/>
        <v>0</v>
      </c>
      <c r="UWF68" s="756">
        <f t="shared" si="491"/>
        <v>0</v>
      </c>
      <c r="UWG68" s="756">
        <f t="shared" si="491"/>
        <v>0</v>
      </c>
      <c r="UWH68" s="756">
        <f t="shared" si="491"/>
        <v>0</v>
      </c>
      <c r="UWI68" s="756">
        <f t="shared" si="491"/>
        <v>0</v>
      </c>
      <c r="UWJ68" s="756">
        <f t="shared" si="491"/>
        <v>0</v>
      </c>
      <c r="UWK68" s="756">
        <f t="shared" si="491"/>
        <v>0</v>
      </c>
      <c r="UWL68" s="756">
        <f t="shared" si="491"/>
        <v>0</v>
      </c>
      <c r="UWM68" s="756">
        <f t="shared" si="491"/>
        <v>0</v>
      </c>
      <c r="UWN68" s="756">
        <f t="shared" si="491"/>
        <v>0</v>
      </c>
      <c r="UWO68" s="756">
        <f t="shared" si="491"/>
        <v>0</v>
      </c>
      <c r="UWP68" s="756">
        <f t="shared" si="491"/>
        <v>0</v>
      </c>
      <c r="UWQ68" s="756">
        <f t="shared" si="491"/>
        <v>0</v>
      </c>
      <c r="UWR68" s="756">
        <f t="shared" si="491"/>
        <v>0</v>
      </c>
      <c r="UWS68" s="756">
        <f t="shared" si="491"/>
        <v>0</v>
      </c>
      <c r="UWT68" s="756">
        <f t="shared" si="491"/>
        <v>0</v>
      </c>
      <c r="UWU68" s="756">
        <f t="shared" si="491"/>
        <v>0</v>
      </c>
      <c r="UWV68" s="756">
        <f t="shared" si="491"/>
        <v>0</v>
      </c>
      <c r="UWW68" s="756">
        <f t="shared" si="491"/>
        <v>0</v>
      </c>
      <c r="UWX68" s="756">
        <f t="shared" si="491"/>
        <v>0</v>
      </c>
      <c r="UWY68" s="756">
        <f t="shared" ref="UWY68:UZJ68" si="492">(UWY59-UWY61)*$C$67</f>
        <v>0</v>
      </c>
      <c r="UWZ68" s="756">
        <f t="shared" si="492"/>
        <v>0</v>
      </c>
      <c r="UXA68" s="756">
        <f t="shared" si="492"/>
        <v>0</v>
      </c>
      <c r="UXB68" s="756">
        <f t="shared" si="492"/>
        <v>0</v>
      </c>
      <c r="UXC68" s="756">
        <f t="shared" si="492"/>
        <v>0</v>
      </c>
      <c r="UXD68" s="756">
        <f t="shared" si="492"/>
        <v>0</v>
      </c>
      <c r="UXE68" s="756">
        <f t="shared" si="492"/>
        <v>0</v>
      </c>
      <c r="UXF68" s="756">
        <f t="shared" si="492"/>
        <v>0</v>
      </c>
      <c r="UXG68" s="756">
        <f t="shared" si="492"/>
        <v>0</v>
      </c>
      <c r="UXH68" s="756">
        <f t="shared" si="492"/>
        <v>0</v>
      </c>
      <c r="UXI68" s="756">
        <f t="shared" si="492"/>
        <v>0</v>
      </c>
      <c r="UXJ68" s="756">
        <f t="shared" si="492"/>
        <v>0</v>
      </c>
      <c r="UXK68" s="756">
        <f t="shared" si="492"/>
        <v>0</v>
      </c>
      <c r="UXL68" s="756">
        <f t="shared" si="492"/>
        <v>0</v>
      </c>
      <c r="UXM68" s="756">
        <f t="shared" si="492"/>
        <v>0</v>
      </c>
      <c r="UXN68" s="756">
        <f t="shared" si="492"/>
        <v>0</v>
      </c>
      <c r="UXO68" s="756">
        <f t="shared" si="492"/>
        <v>0</v>
      </c>
      <c r="UXP68" s="756">
        <f t="shared" si="492"/>
        <v>0</v>
      </c>
      <c r="UXQ68" s="756">
        <f t="shared" si="492"/>
        <v>0</v>
      </c>
      <c r="UXR68" s="756">
        <f t="shared" si="492"/>
        <v>0</v>
      </c>
      <c r="UXS68" s="756">
        <f t="shared" si="492"/>
        <v>0</v>
      </c>
      <c r="UXT68" s="756">
        <f t="shared" si="492"/>
        <v>0</v>
      </c>
      <c r="UXU68" s="756">
        <f t="shared" si="492"/>
        <v>0</v>
      </c>
      <c r="UXV68" s="756">
        <f t="shared" si="492"/>
        <v>0</v>
      </c>
      <c r="UXW68" s="756">
        <f t="shared" si="492"/>
        <v>0</v>
      </c>
      <c r="UXX68" s="756">
        <f t="shared" si="492"/>
        <v>0</v>
      </c>
      <c r="UXY68" s="756">
        <f t="shared" si="492"/>
        <v>0</v>
      </c>
      <c r="UXZ68" s="756">
        <f t="shared" si="492"/>
        <v>0</v>
      </c>
      <c r="UYA68" s="756">
        <f t="shared" si="492"/>
        <v>0</v>
      </c>
      <c r="UYB68" s="756">
        <f t="shared" si="492"/>
        <v>0</v>
      </c>
      <c r="UYC68" s="756">
        <f t="shared" si="492"/>
        <v>0</v>
      </c>
      <c r="UYD68" s="756">
        <f t="shared" si="492"/>
        <v>0</v>
      </c>
      <c r="UYE68" s="756">
        <f t="shared" si="492"/>
        <v>0</v>
      </c>
      <c r="UYF68" s="756">
        <f t="shared" si="492"/>
        <v>0</v>
      </c>
      <c r="UYG68" s="756">
        <f t="shared" si="492"/>
        <v>0</v>
      </c>
      <c r="UYH68" s="756">
        <f t="shared" si="492"/>
        <v>0</v>
      </c>
      <c r="UYI68" s="756">
        <f t="shared" si="492"/>
        <v>0</v>
      </c>
      <c r="UYJ68" s="756">
        <f t="shared" si="492"/>
        <v>0</v>
      </c>
      <c r="UYK68" s="756">
        <f t="shared" si="492"/>
        <v>0</v>
      </c>
      <c r="UYL68" s="756">
        <f t="shared" si="492"/>
        <v>0</v>
      </c>
      <c r="UYM68" s="756">
        <f t="shared" si="492"/>
        <v>0</v>
      </c>
      <c r="UYN68" s="756">
        <f t="shared" si="492"/>
        <v>0</v>
      </c>
      <c r="UYO68" s="756">
        <f t="shared" si="492"/>
        <v>0</v>
      </c>
      <c r="UYP68" s="756">
        <f t="shared" si="492"/>
        <v>0</v>
      </c>
      <c r="UYQ68" s="756">
        <f t="shared" si="492"/>
        <v>0</v>
      </c>
      <c r="UYR68" s="756">
        <f t="shared" si="492"/>
        <v>0</v>
      </c>
      <c r="UYS68" s="756">
        <f t="shared" si="492"/>
        <v>0</v>
      </c>
      <c r="UYT68" s="756">
        <f t="shared" si="492"/>
        <v>0</v>
      </c>
      <c r="UYU68" s="756">
        <f t="shared" si="492"/>
        <v>0</v>
      </c>
      <c r="UYV68" s="756">
        <f t="shared" si="492"/>
        <v>0</v>
      </c>
      <c r="UYW68" s="756">
        <f t="shared" si="492"/>
        <v>0</v>
      </c>
      <c r="UYX68" s="756">
        <f t="shared" si="492"/>
        <v>0</v>
      </c>
      <c r="UYY68" s="756">
        <f t="shared" si="492"/>
        <v>0</v>
      </c>
      <c r="UYZ68" s="756">
        <f t="shared" si="492"/>
        <v>0</v>
      </c>
      <c r="UZA68" s="756">
        <f t="shared" si="492"/>
        <v>0</v>
      </c>
      <c r="UZB68" s="756">
        <f t="shared" si="492"/>
        <v>0</v>
      </c>
      <c r="UZC68" s="756">
        <f t="shared" si="492"/>
        <v>0</v>
      </c>
      <c r="UZD68" s="756">
        <f t="shared" si="492"/>
        <v>0</v>
      </c>
      <c r="UZE68" s="756">
        <f t="shared" si="492"/>
        <v>0</v>
      </c>
      <c r="UZF68" s="756">
        <f t="shared" si="492"/>
        <v>0</v>
      </c>
      <c r="UZG68" s="756">
        <f t="shared" si="492"/>
        <v>0</v>
      </c>
      <c r="UZH68" s="756">
        <f t="shared" si="492"/>
        <v>0</v>
      </c>
      <c r="UZI68" s="756">
        <f t="shared" si="492"/>
        <v>0</v>
      </c>
      <c r="UZJ68" s="756">
        <f t="shared" si="492"/>
        <v>0</v>
      </c>
      <c r="UZK68" s="756">
        <f t="shared" ref="UZK68:VBV68" si="493">(UZK59-UZK61)*$C$67</f>
        <v>0</v>
      </c>
      <c r="UZL68" s="756">
        <f t="shared" si="493"/>
        <v>0</v>
      </c>
      <c r="UZM68" s="756">
        <f t="shared" si="493"/>
        <v>0</v>
      </c>
      <c r="UZN68" s="756">
        <f t="shared" si="493"/>
        <v>0</v>
      </c>
      <c r="UZO68" s="756">
        <f t="shared" si="493"/>
        <v>0</v>
      </c>
      <c r="UZP68" s="756">
        <f t="shared" si="493"/>
        <v>0</v>
      </c>
      <c r="UZQ68" s="756">
        <f t="shared" si="493"/>
        <v>0</v>
      </c>
      <c r="UZR68" s="756">
        <f t="shared" si="493"/>
        <v>0</v>
      </c>
      <c r="UZS68" s="756">
        <f t="shared" si="493"/>
        <v>0</v>
      </c>
      <c r="UZT68" s="756">
        <f t="shared" si="493"/>
        <v>0</v>
      </c>
      <c r="UZU68" s="756">
        <f t="shared" si="493"/>
        <v>0</v>
      </c>
      <c r="UZV68" s="756">
        <f t="shared" si="493"/>
        <v>0</v>
      </c>
      <c r="UZW68" s="756">
        <f t="shared" si="493"/>
        <v>0</v>
      </c>
      <c r="UZX68" s="756">
        <f t="shared" si="493"/>
        <v>0</v>
      </c>
      <c r="UZY68" s="756">
        <f t="shared" si="493"/>
        <v>0</v>
      </c>
      <c r="UZZ68" s="756">
        <f t="shared" si="493"/>
        <v>0</v>
      </c>
      <c r="VAA68" s="756">
        <f t="shared" si="493"/>
        <v>0</v>
      </c>
      <c r="VAB68" s="756">
        <f t="shared" si="493"/>
        <v>0</v>
      </c>
      <c r="VAC68" s="756">
        <f t="shared" si="493"/>
        <v>0</v>
      </c>
      <c r="VAD68" s="756">
        <f t="shared" si="493"/>
        <v>0</v>
      </c>
      <c r="VAE68" s="756">
        <f t="shared" si="493"/>
        <v>0</v>
      </c>
      <c r="VAF68" s="756">
        <f t="shared" si="493"/>
        <v>0</v>
      </c>
      <c r="VAG68" s="756">
        <f t="shared" si="493"/>
        <v>0</v>
      </c>
      <c r="VAH68" s="756">
        <f t="shared" si="493"/>
        <v>0</v>
      </c>
      <c r="VAI68" s="756">
        <f t="shared" si="493"/>
        <v>0</v>
      </c>
      <c r="VAJ68" s="756">
        <f t="shared" si="493"/>
        <v>0</v>
      </c>
      <c r="VAK68" s="756">
        <f t="shared" si="493"/>
        <v>0</v>
      </c>
      <c r="VAL68" s="756">
        <f t="shared" si="493"/>
        <v>0</v>
      </c>
      <c r="VAM68" s="756">
        <f t="shared" si="493"/>
        <v>0</v>
      </c>
      <c r="VAN68" s="756">
        <f t="shared" si="493"/>
        <v>0</v>
      </c>
      <c r="VAO68" s="756">
        <f t="shared" si="493"/>
        <v>0</v>
      </c>
      <c r="VAP68" s="756">
        <f t="shared" si="493"/>
        <v>0</v>
      </c>
      <c r="VAQ68" s="756">
        <f t="shared" si="493"/>
        <v>0</v>
      </c>
      <c r="VAR68" s="756">
        <f t="shared" si="493"/>
        <v>0</v>
      </c>
      <c r="VAS68" s="756">
        <f t="shared" si="493"/>
        <v>0</v>
      </c>
      <c r="VAT68" s="756">
        <f t="shared" si="493"/>
        <v>0</v>
      </c>
      <c r="VAU68" s="756">
        <f t="shared" si="493"/>
        <v>0</v>
      </c>
      <c r="VAV68" s="756">
        <f t="shared" si="493"/>
        <v>0</v>
      </c>
      <c r="VAW68" s="756">
        <f t="shared" si="493"/>
        <v>0</v>
      </c>
      <c r="VAX68" s="756">
        <f t="shared" si="493"/>
        <v>0</v>
      </c>
      <c r="VAY68" s="756">
        <f t="shared" si="493"/>
        <v>0</v>
      </c>
      <c r="VAZ68" s="756">
        <f t="shared" si="493"/>
        <v>0</v>
      </c>
      <c r="VBA68" s="756">
        <f t="shared" si="493"/>
        <v>0</v>
      </c>
      <c r="VBB68" s="756">
        <f t="shared" si="493"/>
        <v>0</v>
      </c>
      <c r="VBC68" s="756">
        <f t="shared" si="493"/>
        <v>0</v>
      </c>
      <c r="VBD68" s="756">
        <f t="shared" si="493"/>
        <v>0</v>
      </c>
      <c r="VBE68" s="756">
        <f t="shared" si="493"/>
        <v>0</v>
      </c>
      <c r="VBF68" s="756">
        <f t="shared" si="493"/>
        <v>0</v>
      </c>
      <c r="VBG68" s="756">
        <f t="shared" si="493"/>
        <v>0</v>
      </c>
      <c r="VBH68" s="756">
        <f t="shared" si="493"/>
        <v>0</v>
      </c>
      <c r="VBI68" s="756">
        <f t="shared" si="493"/>
        <v>0</v>
      </c>
      <c r="VBJ68" s="756">
        <f t="shared" si="493"/>
        <v>0</v>
      </c>
      <c r="VBK68" s="756">
        <f t="shared" si="493"/>
        <v>0</v>
      </c>
      <c r="VBL68" s="756">
        <f t="shared" si="493"/>
        <v>0</v>
      </c>
      <c r="VBM68" s="756">
        <f t="shared" si="493"/>
        <v>0</v>
      </c>
      <c r="VBN68" s="756">
        <f t="shared" si="493"/>
        <v>0</v>
      </c>
      <c r="VBO68" s="756">
        <f t="shared" si="493"/>
        <v>0</v>
      </c>
      <c r="VBP68" s="756">
        <f t="shared" si="493"/>
        <v>0</v>
      </c>
      <c r="VBQ68" s="756">
        <f t="shared" si="493"/>
        <v>0</v>
      </c>
      <c r="VBR68" s="756">
        <f t="shared" si="493"/>
        <v>0</v>
      </c>
      <c r="VBS68" s="756">
        <f t="shared" si="493"/>
        <v>0</v>
      </c>
      <c r="VBT68" s="756">
        <f t="shared" si="493"/>
        <v>0</v>
      </c>
      <c r="VBU68" s="756">
        <f t="shared" si="493"/>
        <v>0</v>
      </c>
      <c r="VBV68" s="756">
        <f t="shared" si="493"/>
        <v>0</v>
      </c>
      <c r="VBW68" s="756">
        <f t="shared" ref="VBW68:VEH68" si="494">(VBW59-VBW61)*$C$67</f>
        <v>0</v>
      </c>
      <c r="VBX68" s="756">
        <f t="shared" si="494"/>
        <v>0</v>
      </c>
      <c r="VBY68" s="756">
        <f t="shared" si="494"/>
        <v>0</v>
      </c>
      <c r="VBZ68" s="756">
        <f t="shared" si="494"/>
        <v>0</v>
      </c>
      <c r="VCA68" s="756">
        <f t="shared" si="494"/>
        <v>0</v>
      </c>
      <c r="VCB68" s="756">
        <f t="shared" si="494"/>
        <v>0</v>
      </c>
      <c r="VCC68" s="756">
        <f t="shared" si="494"/>
        <v>0</v>
      </c>
      <c r="VCD68" s="756">
        <f t="shared" si="494"/>
        <v>0</v>
      </c>
      <c r="VCE68" s="756">
        <f t="shared" si="494"/>
        <v>0</v>
      </c>
      <c r="VCF68" s="756">
        <f t="shared" si="494"/>
        <v>0</v>
      </c>
      <c r="VCG68" s="756">
        <f t="shared" si="494"/>
        <v>0</v>
      </c>
      <c r="VCH68" s="756">
        <f t="shared" si="494"/>
        <v>0</v>
      </c>
      <c r="VCI68" s="756">
        <f t="shared" si="494"/>
        <v>0</v>
      </c>
      <c r="VCJ68" s="756">
        <f t="shared" si="494"/>
        <v>0</v>
      </c>
      <c r="VCK68" s="756">
        <f t="shared" si="494"/>
        <v>0</v>
      </c>
      <c r="VCL68" s="756">
        <f t="shared" si="494"/>
        <v>0</v>
      </c>
      <c r="VCM68" s="756">
        <f t="shared" si="494"/>
        <v>0</v>
      </c>
      <c r="VCN68" s="756">
        <f t="shared" si="494"/>
        <v>0</v>
      </c>
      <c r="VCO68" s="756">
        <f t="shared" si="494"/>
        <v>0</v>
      </c>
      <c r="VCP68" s="756">
        <f t="shared" si="494"/>
        <v>0</v>
      </c>
      <c r="VCQ68" s="756">
        <f t="shared" si="494"/>
        <v>0</v>
      </c>
      <c r="VCR68" s="756">
        <f t="shared" si="494"/>
        <v>0</v>
      </c>
      <c r="VCS68" s="756">
        <f t="shared" si="494"/>
        <v>0</v>
      </c>
      <c r="VCT68" s="756">
        <f t="shared" si="494"/>
        <v>0</v>
      </c>
      <c r="VCU68" s="756">
        <f t="shared" si="494"/>
        <v>0</v>
      </c>
      <c r="VCV68" s="756">
        <f t="shared" si="494"/>
        <v>0</v>
      </c>
      <c r="VCW68" s="756">
        <f t="shared" si="494"/>
        <v>0</v>
      </c>
      <c r="VCX68" s="756">
        <f t="shared" si="494"/>
        <v>0</v>
      </c>
      <c r="VCY68" s="756">
        <f t="shared" si="494"/>
        <v>0</v>
      </c>
      <c r="VCZ68" s="756">
        <f t="shared" si="494"/>
        <v>0</v>
      </c>
      <c r="VDA68" s="756">
        <f t="shared" si="494"/>
        <v>0</v>
      </c>
      <c r="VDB68" s="756">
        <f t="shared" si="494"/>
        <v>0</v>
      </c>
      <c r="VDC68" s="756">
        <f t="shared" si="494"/>
        <v>0</v>
      </c>
      <c r="VDD68" s="756">
        <f t="shared" si="494"/>
        <v>0</v>
      </c>
      <c r="VDE68" s="756">
        <f t="shared" si="494"/>
        <v>0</v>
      </c>
      <c r="VDF68" s="756">
        <f t="shared" si="494"/>
        <v>0</v>
      </c>
      <c r="VDG68" s="756">
        <f t="shared" si="494"/>
        <v>0</v>
      </c>
      <c r="VDH68" s="756">
        <f t="shared" si="494"/>
        <v>0</v>
      </c>
      <c r="VDI68" s="756">
        <f t="shared" si="494"/>
        <v>0</v>
      </c>
      <c r="VDJ68" s="756">
        <f t="shared" si="494"/>
        <v>0</v>
      </c>
      <c r="VDK68" s="756">
        <f t="shared" si="494"/>
        <v>0</v>
      </c>
      <c r="VDL68" s="756">
        <f t="shared" si="494"/>
        <v>0</v>
      </c>
      <c r="VDM68" s="756">
        <f t="shared" si="494"/>
        <v>0</v>
      </c>
      <c r="VDN68" s="756">
        <f t="shared" si="494"/>
        <v>0</v>
      </c>
      <c r="VDO68" s="756">
        <f t="shared" si="494"/>
        <v>0</v>
      </c>
      <c r="VDP68" s="756">
        <f t="shared" si="494"/>
        <v>0</v>
      </c>
      <c r="VDQ68" s="756">
        <f t="shared" si="494"/>
        <v>0</v>
      </c>
      <c r="VDR68" s="756">
        <f t="shared" si="494"/>
        <v>0</v>
      </c>
      <c r="VDS68" s="756">
        <f t="shared" si="494"/>
        <v>0</v>
      </c>
      <c r="VDT68" s="756">
        <f t="shared" si="494"/>
        <v>0</v>
      </c>
      <c r="VDU68" s="756">
        <f t="shared" si="494"/>
        <v>0</v>
      </c>
      <c r="VDV68" s="756">
        <f t="shared" si="494"/>
        <v>0</v>
      </c>
      <c r="VDW68" s="756">
        <f t="shared" si="494"/>
        <v>0</v>
      </c>
      <c r="VDX68" s="756">
        <f t="shared" si="494"/>
        <v>0</v>
      </c>
      <c r="VDY68" s="756">
        <f t="shared" si="494"/>
        <v>0</v>
      </c>
      <c r="VDZ68" s="756">
        <f t="shared" si="494"/>
        <v>0</v>
      </c>
      <c r="VEA68" s="756">
        <f t="shared" si="494"/>
        <v>0</v>
      </c>
      <c r="VEB68" s="756">
        <f t="shared" si="494"/>
        <v>0</v>
      </c>
      <c r="VEC68" s="756">
        <f t="shared" si="494"/>
        <v>0</v>
      </c>
      <c r="VED68" s="756">
        <f t="shared" si="494"/>
        <v>0</v>
      </c>
      <c r="VEE68" s="756">
        <f t="shared" si="494"/>
        <v>0</v>
      </c>
      <c r="VEF68" s="756">
        <f t="shared" si="494"/>
        <v>0</v>
      </c>
      <c r="VEG68" s="756">
        <f t="shared" si="494"/>
        <v>0</v>
      </c>
      <c r="VEH68" s="756">
        <f t="shared" si="494"/>
        <v>0</v>
      </c>
      <c r="VEI68" s="756">
        <f t="shared" ref="VEI68:VGT68" si="495">(VEI59-VEI61)*$C$67</f>
        <v>0</v>
      </c>
      <c r="VEJ68" s="756">
        <f t="shared" si="495"/>
        <v>0</v>
      </c>
      <c r="VEK68" s="756">
        <f t="shared" si="495"/>
        <v>0</v>
      </c>
      <c r="VEL68" s="756">
        <f t="shared" si="495"/>
        <v>0</v>
      </c>
      <c r="VEM68" s="756">
        <f t="shared" si="495"/>
        <v>0</v>
      </c>
      <c r="VEN68" s="756">
        <f t="shared" si="495"/>
        <v>0</v>
      </c>
      <c r="VEO68" s="756">
        <f t="shared" si="495"/>
        <v>0</v>
      </c>
      <c r="VEP68" s="756">
        <f t="shared" si="495"/>
        <v>0</v>
      </c>
      <c r="VEQ68" s="756">
        <f t="shared" si="495"/>
        <v>0</v>
      </c>
      <c r="VER68" s="756">
        <f t="shared" si="495"/>
        <v>0</v>
      </c>
      <c r="VES68" s="756">
        <f t="shared" si="495"/>
        <v>0</v>
      </c>
      <c r="VET68" s="756">
        <f t="shared" si="495"/>
        <v>0</v>
      </c>
      <c r="VEU68" s="756">
        <f t="shared" si="495"/>
        <v>0</v>
      </c>
      <c r="VEV68" s="756">
        <f t="shared" si="495"/>
        <v>0</v>
      </c>
      <c r="VEW68" s="756">
        <f t="shared" si="495"/>
        <v>0</v>
      </c>
      <c r="VEX68" s="756">
        <f t="shared" si="495"/>
        <v>0</v>
      </c>
      <c r="VEY68" s="756">
        <f t="shared" si="495"/>
        <v>0</v>
      </c>
      <c r="VEZ68" s="756">
        <f t="shared" si="495"/>
        <v>0</v>
      </c>
      <c r="VFA68" s="756">
        <f t="shared" si="495"/>
        <v>0</v>
      </c>
      <c r="VFB68" s="756">
        <f t="shared" si="495"/>
        <v>0</v>
      </c>
      <c r="VFC68" s="756">
        <f t="shared" si="495"/>
        <v>0</v>
      </c>
      <c r="VFD68" s="756">
        <f t="shared" si="495"/>
        <v>0</v>
      </c>
      <c r="VFE68" s="756">
        <f t="shared" si="495"/>
        <v>0</v>
      </c>
      <c r="VFF68" s="756">
        <f t="shared" si="495"/>
        <v>0</v>
      </c>
      <c r="VFG68" s="756">
        <f t="shared" si="495"/>
        <v>0</v>
      </c>
      <c r="VFH68" s="756">
        <f t="shared" si="495"/>
        <v>0</v>
      </c>
      <c r="VFI68" s="756">
        <f t="shared" si="495"/>
        <v>0</v>
      </c>
      <c r="VFJ68" s="756">
        <f t="shared" si="495"/>
        <v>0</v>
      </c>
      <c r="VFK68" s="756">
        <f t="shared" si="495"/>
        <v>0</v>
      </c>
      <c r="VFL68" s="756">
        <f t="shared" si="495"/>
        <v>0</v>
      </c>
      <c r="VFM68" s="756">
        <f t="shared" si="495"/>
        <v>0</v>
      </c>
      <c r="VFN68" s="756">
        <f t="shared" si="495"/>
        <v>0</v>
      </c>
      <c r="VFO68" s="756">
        <f t="shared" si="495"/>
        <v>0</v>
      </c>
      <c r="VFP68" s="756">
        <f t="shared" si="495"/>
        <v>0</v>
      </c>
      <c r="VFQ68" s="756">
        <f t="shared" si="495"/>
        <v>0</v>
      </c>
      <c r="VFR68" s="756">
        <f t="shared" si="495"/>
        <v>0</v>
      </c>
      <c r="VFS68" s="756">
        <f t="shared" si="495"/>
        <v>0</v>
      </c>
      <c r="VFT68" s="756">
        <f t="shared" si="495"/>
        <v>0</v>
      </c>
      <c r="VFU68" s="756">
        <f t="shared" si="495"/>
        <v>0</v>
      </c>
      <c r="VFV68" s="756">
        <f t="shared" si="495"/>
        <v>0</v>
      </c>
      <c r="VFW68" s="756">
        <f t="shared" si="495"/>
        <v>0</v>
      </c>
      <c r="VFX68" s="756">
        <f t="shared" si="495"/>
        <v>0</v>
      </c>
      <c r="VFY68" s="756">
        <f t="shared" si="495"/>
        <v>0</v>
      </c>
      <c r="VFZ68" s="756">
        <f t="shared" si="495"/>
        <v>0</v>
      </c>
      <c r="VGA68" s="756">
        <f t="shared" si="495"/>
        <v>0</v>
      </c>
      <c r="VGB68" s="756">
        <f t="shared" si="495"/>
        <v>0</v>
      </c>
      <c r="VGC68" s="756">
        <f t="shared" si="495"/>
        <v>0</v>
      </c>
      <c r="VGD68" s="756">
        <f t="shared" si="495"/>
        <v>0</v>
      </c>
      <c r="VGE68" s="756">
        <f t="shared" si="495"/>
        <v>0</v>
      </c>
      <c r="VGF68" s="756">
        <f t="shared" si="495"/>
        <v>0</v>
      </c>
      <c r="VGG68" s="756">
        <f t="shared" si="495"/>
        <v>0</v>
      </c>
      <c r="VGH68" s="756">
        <f t="shared" si="495"/>
        <v>0</v>
      </c>
      <c r="VGI68" s="756">
        <f t="shared" si="495"/>
        <v>0</v>
      </c>
      <c r="VGJ68" s="756">
        <f t="shared" si="495"/>
        <v>0</v>
      </c>
      <c r="VGK68" s="756">
        <f t="shared" si="495"/>
        <v>0</v>
      </c>
      <c r="VGL68" s="756">
        <f t="shared" si="495"/>
        <v>0</v>
      </c>
      <c r="VGM68" s="756">
        <f t="shared" si="495"/>
        <v>0</v>
      </c>
      <c r="VGN68" s="756">
        <f t="shared" si="495"/>
        <v>0</v>
      </c>
      <c r="VGO68" s="756">
        <f t="shared" si="495"/>
        <v>0</v>
      </c>
      <c r="VGP68" s="756">
        <f t="shared" si="495"/>
        <v>0</v>
      </c>
      <c r="VGQ68" s="756">
        <f t="shared" si="495"/>
        <v>0</v>
      </c>
      <c r="VGR68" s="756">
        <f t="shared" si="495"/>
        <v>0</v>
      </c>
      <c r="VGS68" s="756">
        <f t="shared" si="495"/>
        <v>0</v>
      </c>
      <c r="VGT68" s="756">
        <f t="shared" si="495"/>
        <v>0</v>
      </c>
      <c r="VGU68" s="756">
        <f t="shared" ref="VGU68:VJF68" si="496">(VGU59-VGU61)*$C$67</f>
        <v>0</v>
      </c>
      <c r="VGV68" s="756">
        <f t="shared" si="496"/>
        <v>0</v>
      </c>
      <c r="VGW68" s="756">
        <f t="shared" si="496"/>
        <v>0</v>
      </c>
      <c r="VGX68" s="756">
        <f t="shared" si="496"/>
        <v>0</v>
      </c>
      <c r="VGY68" s="756">
        <f t="shared" si="496"/>
        <v>0</v>
      </c>
      <c r="VGZ68" s="756">
        <f t="shared" si="496"/>
        <v>0</v>
      </c>
      <c r="VHA68" s="756">
        <f t="shared" si="496"/>
        <v>0</v>
      </c>
      <c r="VHB68" s="756">
        <f t="shared" si="496"/>
        <v>0</v>
      </c>
      <c r="VHC68" s="756">
        <f t="shared" si="496"/>
        <v>0</v>
      </c>
      <c r="VHD68" s="756">
        <f t="shared" si="496"/>
        <v>0</v>
      </c>
      <c r="VHE68" s="756">
        <f t="shared" si="496"/>
        <v>0</v>
      </c>
      <c r="VHF68" s="756">
        <f t="shared" si="496"/>
        <v>0</v>
      </c>
      <c r="VHG68" s="756">
        <f t="shared" si="496"/>
        <v>0</v>
      </c>
      <c r="VHH68" s="756">
        <f t="shared" si="496"/>
        <v>0</v>
      </c>
      <c r="VHI68" s="756">
        <f t="shared" si="496"/>
        <v>0</v>
      </c>
      <c r="VHJ68" s="756">
        <f t="shared" si="496"/>
        <v>0</v>
      </c>
      <c r="VHK68" s="756">
        <f t="shared" si="496"/>
        <v>0</v>
      </c>
      <c r="VHL68" s="756">
        <f t="shared" si="496"/>
        <v>0</v>
      </c>
      <c r="VHM68" s="756">
        <f t="shared" si="496"/>
        <v>0</v>
      </c>
      <c r="VHN68" s="756">
        <f t="shared" si="496"/>
        <v>0</v>
      </c>
      <c r="VHO68" s="756">
        <f t="shared" si="496"/>
        <v>0</v>
      </c>
      <c r="VHP68" s="756">
        <f t="shared" si="496"/>
        <v>0</v>
      </c>
      <c r="VHQ68" s="756">
        <f t="shared" si="496"/>
        <v>0</v>
      </c>
      <c r="VHR68" s="756">
        <f t="shared" si="496"/>
        <v>0</v>
      </c>
      <c r="VHS68" s="756">
        <f t="shared" si="496"/>
        <v>0</v>
      </c>
      <c r="VHT68" s="756">
        <f t="shared" si="496"/>
        <v>0</v>
      </c>
      <c r="VHU68" s="756">
        <f t="shared" si="496"/>
        <v>0</v>
      </c>
      <c r="VHV68" s="756">
        <f t="shared" si="496"/>
        <v>0</v>
      </c>
      <c r="VHW68" s="756">
        <f t="shared" si="496"/>
        <v>0</v>
      </c>
      <c r="VHX68" s="756">
        <f t="shared" si="496"/>
        <v>0</v>
      </c>
      <c r="VHY68" s="756">
        <f t="shared" si="496"/>
        <v>0</v>
      </c>
      <c r="VHZ68" s="756">
        <f t="shared" si="496"/>
        <v>0</v>
      </c>
      <c r="VIA68" s="756">
        <f t="shared" si="496"/>
        <v>0</v>
      </c>
      <c r="VIB68" s="756">
        <f t="shared" si="496"/>
        <v>0</v>
      </c>
      <c r="VIC68" s="756">
        <f t="shared" si="496"/>
        <v>0</v>
      </c>
      <c r="VID68" s="756">
        <f t="shared" si="496"/>
        <v>0</v>
      </c>
      <c r="VIE68" s="756">
        <f t="shared" si="496"/>
        <v>0</v>
      </c>
      <c r="VIF68" s="756">
        <f t="shared" si="496"/>
        <v>0</v>
      </c>
      <c r="VIG68" s="756">
        <f t="shared" si="496"/>
        <v>0</v>
      </c>
      <c r="VIH68" s="756">
        <f t="shared" si="496"/>
        <v>0</v>
      </c>
      <c r="VII68" s="756">
        <f t="shared" si="496"/>
        <v>0</v>
      </c>
      <c r="VIJ68" s="756">
        <f t="shared" si="496"/>
        <v>0</v>
      </c>
      <c r="VIK68" s="756">
        <f t="shared" si="496"/>
        <v>0</v>
      </c>
      <c r="VIL68" s="756">
        <f t="shared" si="496"/>
        <v>0</v>
      </c>
      <c r="VIM68" s="756">
        <f t="shared" si="496"/>
        <v>0</v>
      </c>
      <c r="VIN68" s="756">
        <f t="shared" si="496"/>
        <v>0</v>
      </c>
      <c r="VIO68" s="756">
        <f t="shared" si="496"/>
        <v>0</v>
      </c>
      <c r="VIP68" s="756">
        <f t="shared" si="496"/>
        <v>0</v>
      </c>
      <c r="VIQ68" s="756">
        <f t="shared" si="496"/>
        <v>0</v>
      </c>
      <c r="VIR68" s="756">
        <f t="shared" si="496"/>
        <v>0</v>
      </c>
      <c r="VIS68" s="756">
        <f t="shared" si="496"/>
        <v>0</v>
      </c>
      <c r="VIT68" s="756">
        <f t="shared" si="496"/>
        <v>0</v>
      </c>
      <c r="VIU68" s="756">
        <f t="shared" si="496"/>
        <v>0</v>
      </c>
      <c r="VIV68" s="756">
        <f t="shared" si="496"/>
        <v>0</v>
      </c>
      <c r="VIW68" s="756">
        <f t="shared" si="496"/>
        <v>0</v>
      </c>
      <c r="VIX68" s="756">
        <f t="shared" si="496"/>
        <v>0</v>
      </c>
      <c r="VIY68" s="756">
        <f t="shared" si="496"/>
        <v>0</v>
      </c>
      <c r="VIZ68" s="756">
        <f t="shared" si="496"/>
        <v>0</v>
      </c>
      <c r="VJA68" s="756">
        <f t="shared" si="496"/>
        <v>0</v>
      </c>
      <c r="VJB68" s="756">
        <f t="shared" si="496"/>
        <v>0</v>
      </c>
      <c r="VJC68" s="756">
        <f t="shared" si="496"/>
        <v>0</v>
      </c>
      <c r="VJD68" s="756">
        <f t="shared" si="496"/>
        <v>0</v>
      </c>
      <c r="VJE68" s="756">
        <f t="shared" si="496"/>
        <v>0</v>
      </c>
      <c r="VJF68" s="756">
        <f t="shared" si="496"/>
        <v>0</v>
      </c>
      <c r="VJG68" s="756">
        <f t="shared" ref="VJG68:VLR68" si="497">(VJG59-VJG61)*$C$67</f>
        <v>0</v>
      </c>
      <c r="VJH68" s="756">
        <f t="shared" si="497"/>
        <v>0</v>
      </c>
      <c r="VJI68" s="756">
        <f t="shared" si="497"/>
        <v>0</v>
      </c>
      <c r="VJJ68" s="756">
        <f t="shared" si="497"/>
        <v>0</v>
      </c>
      <c r="VJK68" s="756">
        <f t="shared" si="497"/>
        <v>0</v>
      </c>
      <c r="VJL68" s="756">
        <f t="shared" si="497"/>
        <v>0</v>
      </c>
      <c r="VJM68" s="756">
        <f t="shared" si="497"/>
        <v>0</v>
      </c>
      <c r="VJN68" s="756">
        <f t="shared" si="497"/>
        <v>0</v>
      </c>
      <c r="VJO68" s="756">
        <f t="shared" si="497"/>
        <v>0</v>
      </c>
      <c r="VJP68" s="756">
        <f t="shared" si="497"/>
        <v>0</v>
      </c>
      <c r="VJQ68" s="756">
        <f t="shared" si="497"/>
        <v>0</v>
      </c>
      <c r="VJR68" s="756">
        <f t="shared" si="497"/>
        <v>0</v>
      </c>
      <c r="VJS68" s="756">
        <f t="shared" si="497"/>
        <v>0</v>
      </c>
      <c r="VJT68" s="756">
        <f t="shared" si="497"/>
        <v>0</v>
      </c>
      <c r="VJU68" s="756">
        <f t="shared" si="497"/>
        <v>0</v>
      </c>
      <c r="VJV68" s="756">
        <f t="shared" si="497"/>
        <v>0</v>
      </c>
      <c r="VJW68" s="756">
        <f t="shared" si="497"/>
        <v>0</v>
      </c>
      <c r="VJX68" s="756">
        <f t="shared" si="497"/>
        <v>0</v>
      </c>
      <c r="VJY68" s="756">
        <f t="shared" si="497"/>
        <v>0</v>
      </c>
      <c r="VJZ68" s="756">
        <f t="shared" si="497"/>
        <v>0</v>
      </c>
      <c r="VKA68" s="756">
        <f t="shared" si="497"/>
        <v>0</v>
      </c>
      <c r="VKB68" s="756">
        <f t="shared" si="497"/>
        <v>0</v>
      </c>
      <c r="VKC68" s="756">
        <f t="shared" si="497"/>
        <v>0</v>
      </c>
      <c r="VKD68" s="756">
        <f t="shared" si="497"/>
        <v>0</v>
      </c>
      <c r="VKE68" s="756">
        <f t="shared" si="497"/>
        <v>0</v>
      </c>
      <c r="VKF68" s="756">
        <f t="shared" si="497"/>
        <v>0</v>
      </c>
      <c r="VKG68" s="756">
        <f t="shared" si="497"/>
        <v>0</v>
      </c>
      <c r="VKH68" s="756">
        <f t="shared" si="497"/>
        <v>0</v>
      </c>
      <c r="VKI68" s="756">
        <f t="shared" si="497"/>
        <v>0</v>
      </c>
      <c r="VKJ68" s="756">
        <f t="shared" si="497"/>
        <v>0</v>
      </c>
      <c r="VKK68" s="756">
        <f t="shared" si="497"/>
        <v>0</v>
      </c>
      <c r="VKL68" s="756">
        <f t="shared" si="497"/>
        <v>0</v>
      </c>
      <c r="VKM68" s="756">
        <f t="shared" si="497"/>
        <v>0</v>
      </c>
      <c r="VKN68" s="756">
        <f t="shared" si="497"/>
        <v>0</v>
      </c>
      <c r="VKO68" s="756">
        <f t="shared" si="497"/>
        <v>0</v>
      </c>
      <c r="VKP68" s="756">
        <f t="shared" si="497"/>
        <v>0</v>
      </c>
      <c r="VKQ68" s="756">
        <f t="shared" si="497"/>
        <v>0</v>
      </c>
      <c r="VKR68" s="756">
        <f t="shared" si="497"/>
        <v>0</v>
      </c>
      <c r="VKS68" s="756">
        <f t="shared" si="497"/>
        <v>0</v>
      </c>
      <c r="VKT68" s="756">
        <f t="shared" si="497"/>
        <v>0</v>
      </c>
      <c r="VKU68" s="756">
        <f t="shared" si="497"/>
        <v>0</v>
      </c>
      <c r="VKV68" s="756">
        <f t="shared" si="497"/>
        <v>0</v>
      </c>
      <c r="VKW68" s="756">
        <f t="shared" si="497"/>
        <v>0</v>
      </c>
      <c r="VKX68" s="756">
        <f t="shared" si="497"/>
        <v>0</v>
      </c>
      <c r="VKY68" s="756">
        <f t="shared" si="497"/>
        <v>0</v>
      </c>
      <c r="VKZ68" s="756">
        <f t="shared" si="497"/>
        <v>0</v>
      </c>
      <c r="VLA68" s="756">
        <f t="shared" si="497"/>
        <v>0</v>
      </c>
      <c r="VLB68" s="756">
        <f t="shared" si="497"/>
        <v>0</v>
      </c>
      <c r="VLC68" s="756">
        <f t="shared" si="497"/>
        <v>0</v>
      </c>
      <c r="VLD68" s="756">
        <f t="shared" si="497"/>
        <v>0</v>
      </c>
      <c r="VLE68" s="756">
        <f t="shared" si="497"/>
        <v>0</v>
      </c>
      <c r="VLF68" s="756">
        <f t="shared" si="497"/>
        <v>0</v>
      </c>
      <c r="VLG68" s="756">
        <f t="shared" si="497"/>
        <v>0</v>
      </c>
      <c r="VLH68" s="756">
        <f t="shared" si="497"/>
        <v>0</v>
      </c>
      <c r="VLI68" s="756">
        <f t="shared" si="497"/>
        <v>0</v>
      </c>
      <c r="VLJ68" s="756">
        <f t="shared" si="497"/>
        <v>0</v>
      </c>
      <c r="VLK68" s="756">
        <f t="shared" si="497"/>
        <v>0</v>
      </c>
      <c r="VLL68" s="756">
        <f t="shared" si="497"/>
        <v>0</v>
      </c>
      <c r="VLM68" s="756">
        <f t="shared" si="497"/>
        <v>0</v>
      </c>
      <c r="VLN68" s="756">
        <f t="shared" si="497"/>
        <v>0</v>
      </c>
      <c r="VLO68" s="756">
        <f t="shared" si="497"/>
        <v>0</v>
      </c>
      <c r="VLP68" s="756">
        <f t="shared" si="497"/>
        <v>0</v>
      </c>
      <c r="VLQ68" s="756">
        <f t="shared" si="497"/>
        <v>0</v>
      </c>
      <c r="VLR68" s="756">
        <f t="shared" si="497"/>
        <v>0</v>
      </c>
      <c r="VLS68" s="756">
        <f t="shared" ref="VLS68:VOD68" si="498">(VLS59-VLS61)*$C$67</f>
        <v>0</v>
      </c>
      <c r="VLT68" s="756">
        <f t="shared" si="498"/>
        <v>0</v>
      </c>
      <c r="VLU68" s="756">
        <f t="shared" si="498"/>
        <v>0</v>
      </c>
      <c r="VLV68" s="756">
        <f t="shared" si="498"/>
        <v>0</v>
      </c>
      <c r="VLW68" s="756">
        <f t="shared" si="498"/>
        <v>0</v>
      </c>
      <c r="VLX68" s="756">
        <f t="shared" si="498"/>
        <v>0</v>
      </c>
      <c r="VLY68" s="756">
        <f t="shared" si="498"/>
        <v>0</v>
      </c>
      <c r="VLZ68" s="756">
        <f t="shared" si="498"/>
        <v>0</v>
      </c>
      <c r="VMA68" s="756">
        <f t="shared" si="498"/>
        <v>0</v>
      </c>
      <c r="VMB68" s="756">
        <f t="shared" si="498"/>
        <v>0</v>
      </c>
      <c r="VMC68" s="756">
        <f t="shared" si="498"/>
        <v>0</v>
      </c>
      <c r="VMD68" s="756">
        <f t="shared" si="498"/>
        <v>0</v>
      </c>
      <c r="VME68" s="756">
        <f t="shared" si="498"/>
        <v>0</v>
      </c>
      <c r="VMF68" s="756">
        <f t="shared" si="498"/>
        <v>0</v>
      </c>
      <c r="VMG68" s="756">
        <f t="shared" si="498"/>
        <v>0</v>
      </c>
      <c r="VMH68" s="756">
        <f t="shared" si="498"/>
        <v>0</v>
      </c>
      <c r="VMI68" s="756">
        <f t="shared" si="498"/>
        <v>0</v>
      </c>
      <c r="VMJ68" s="756">
        <f t="shared" si="498"/>
        <v>0</v>
      </c>
      <c r="VMK68" s="756">
        <f t="shared" si="498"/>
        <v>0</v>
      </c>
      <c r="VML68" s="756">
        <f t="shared" si="498"/>
        <v>0</v>
      </c>
      <c r="VMM68" s="756">
        <f t="shared" si="498"/>
        <v>0</v>
      </c>
      <c r="VMN68" s="756">
        <f t="shared" si="498"/>
        <v>0</v>
      </c>
      <c r="VMO68" s="756">
        <f t="shared" si="498"/>
        <v>0</v>
      </c>
      <c r="VMP68" s="756">
        <f t="shared" si="498"/>
        <v>0</v>
      </c>
      <c r="VMQ68" s="756">
        <f t="shared" si="498"/>
        <v>0</v>
      </c>
      <c r="VMR68" s="756">
        <f t="shared" si="498"/>
        <v>0</v>
      </c>
      <c r="VMS68" s="756">
        <f t="shared" si="498"/>
        <v>0</v>
      </c>
      <c r="VMT68" s="756">
        <f t="shared" si="498"/>
        <v>0</v>
      </c>
      <c r="VMU68" s="756">
        <f t="shared" si="498"/>
        <v>0</v>
      </c>
      <c r="VMV68" s="756">
        <f t="shared" si="498"/>
        <v>0</v>
      </c>
      <c r="VMW68" s="756">
        <f t="shared" si="498"/>
        <v>0</v>
      </c>
      <c r="VMX68" s="756">
        <f t="shared" si="498"/>
        <v>0</v>
      </c>
      <c r="VMY68" s="756">
        <f t="shared" si="498"/>
        <v>0</v>
      </c>
      <c r="VMZ68" s="756">
        <f t="shared" si="498"/>
        <v>0</v>
      </c>
      <c r="VNA68" s="756">
        <f t="shared" si="498"/>
        <v>0</v>
      </c>
      <c r="VNB68" s="756">
        <f t="shared" si="498"/>
        <v>0</v>
      </c>
      <c r="VNC68" s="756">
        <f t="shared" si="498"/>
        <v>0</v>
      </c>
      <c r="VND68" s="756">
        <f t="shared" si="498"/>
        <v>0</v>
      </c>
      <c r="VNE68" s="756">
        <f t="shared" si="498"/>
        <v>0</v>
      </c>
      <c r="VNF68" s="756">
        <f t="shared" si="498"/>
        <v>0</v>
      </c>
      <c r="VNG68" s="756">
        <f t="shared" si="498"/>
        <v>0</v>
      </c>
      <c r="VNH68" s="756">
        <f t="shared" si="498"/>
        <v>0</v>
      </c>
      <c r="VNI68" s="756">
        <f t="shared" si="498"/>
        <v>0</v>
      </c>
      <c r="VNJ68" s="756">
        <f t="shared" si="498"/>
        <v>0</v>
      </c>
      <c r="VNK68" s="756">
        <f t="shared" si="498"/>
        <v>0</v>
      </c>
      <c r="VNL68" s="756">
        <f t="shared" si="498"/>
        <v>0</v>
      </c>
      <c r="VNM68" s="756">
        <f t="shared" si="498"/>
        <v>0</v>
      </c>
      <c r="VNN68" s="756">
        <f t="shared" si="498"/>
        <v>0</v>
      </c>
      <c r="VNO68" s="756">
        <f t="shared" si="498"/>
        <v>0</v>
      </c>
      <c r="VNP68" s="756">
        <f t="shared" si="498"/>
        <v>0</v>
      </c>
      <c r="VNQ68" s="756">
        <f t="shared" si="498"/>
        <v>0</v>
      </c>
      <c r="VNR68" s="756">
        <f t="shared" si="498"/>
        <v>0</v>
      </c>
      <c r="VNS68" s="756">
        <f t="shared" si="498"/>
        <v>0</v>
      </c>
      <c r="VNT68" s="756">
        <f t="shared" si="498"/>
        <v>0</v>
      </c>
      <c r="VNU68" s="756">
        <f t="shared" si="498"/>
        <v>0</v>
      </c>
      <c r="VNV68" s="756">
        <f t="shared" si="498"/>
        <v>0</v>
      </c>
      <c r="VNW68" s="756">
        <f t="shared" si="498"/>
        <v>0</v>
      </c>
      <c r="VNX68" s="756">
        <f t="shared" si="498"/>
        <v>0</v>
      </c>
      <c r="VNY68" s="756">
        <f t="shared" si="498"/>
        <v>0</v>
      </c>
      <c r="VNZ68" s="756">
        <f t="shared" si="498"/>
        <v>0</v>
      </c>
      <c r="VOA68" s="756">
        <f t="shared" si="498"/>
        <v>0</v>
      </c>
      <c r="VOB68" s="756">
        <f t="shared" si="498"/>
        <v>0</v>
      </c>
      <c r="VOC68" s="756">
        <f t="shared" si="498"/>
        <v>0</v>
      </c>
      <c r="VOD68" s="756">
        <f t="shared" si="498"/>
        <v>0</v>
      </c>
      <c r="VOE68" s="756">
        <f t="shared" ref="VOE68:VQP68" si="499">(VOE59-VOE61)*$C$67</f>
        <v>0</v>
      </c>
      <c r="VOF68" s="756">
        <f t="shared" si="499"/>
        <v>0</v>
      </c>
      <c r="VOG68" s="756">
        <f t="shared" si="499"/>
        <v>0</v>
      </c>
      <c r="VOH68" s="756">
        <f t="shared" si="499"/>
        <v>0</v>
      </c>
      <c r="VOI68" s="756">
        <f t="shared" si="499"/>
        <v>0</v>
      </c>
      <c r="VOJ68" s="756">
        <f t="shared" si="499"/>
        <v>0</v>
      </c>
      <c r="VOK68" s="756">
        <f t="shared" si="499"/>
        <v>0</v>
      </c>
      <c r="VOL68" s="756">
        <f t="shared" si="499"/>
        <v>0</v>
      </c>
      <c r="VOM68" s="756">
        <f t="shared" si="499"/>
        <v>0</v>
      </c>
      <c r="VON68" s="756">
        <f t="shared" si="499"/>
        <v>0</v>
      </c>
      <c r="VOO68" s="756">
        <f t="shared" si="499"/>
        <v>0</v>
      </c>
      <c r="VOP68" s="756">
        <f t="shared" si="499"/>
        <v>0</v>
      </c>
      <c r="VOQ68" s="756">
        <f t="shared" si="499"/>
        <v>0</v>
      </c>
      <c r="VOR68" s="756">
        <f t="shared" si="499"/>
        <v>0</v>
      </c>
      <c r="VOS68" s="756">
        <f t="shared" si="499"/>
        <v>0</v>
      </c>
      <c r="VOT68" s="756">
        <f t="shared" si="499"/>
        <v>0</v>
      </c>
      <c r="VOU68" s="756">
        <f t="shared" si="499"/>
        <v>0</v>
      </c>
      <c r="VOV68" s="756">
        <f t="shared" si="499"/>
        <v>0</v>
      </c>
      <c r="VOW68" s="756">
        <f t="shared" si="499"/>
        <v>0</v>
      </c>
      <c r="VOX68" s="756">
        <f t="shared" si="499"/>
        <v>0</v>
      </c>
      <c r="VOY68" s="756">
        <f t="shared" si="499"/>
        <v>0</v>
      </c>
      <c r="VOZ68" s="756">
        <f t="shared" si="499"/>
        <v>0</v>
      </c>
      <c r="VPA68" s="756">
        <f t="shared" si="499"/>
        <v>0</v>
      </c>
      <c r="VPB68" s="756">
        <f t="shared" si="499"/>
        <v>0</v>
      </c>
      <c r="VPC68" s="756">
        <f t="shared" si="499"/>
        <v>0</v>
      </c>
      <c r="VPD68" s="756">
        <f t="shared" si="499"/>
        <v>0</v>
      </c>
      <c r="VPE68" s="756">
        <f t="shared" si="499"/>
        <v>0</v>
      </c>
      <c r="VPF68" s="756">
        <f t="shared" si="499"/>
        <v>0</v>
      </c>
      <c r="VPG68" s="756">
        <f t="shared" si="499"/>
        <v>0</v>
      </c>
      <c r="VPH68" s="756">
        <f t="shared" si="499"/>
        <v>0</v>
      </c>
      <c r="VPI68" s="756">
        <f t="shared" si="499"/>
        <v>0</v>
      </c>
      <c r="VPJ68" s="756">
        <f t="shared" si="499"/>
        <v>0</v>
      </c>
      <c r="VPK68" s="756">
        <f t="shared" si="499"/>
        <v>0</v>
      </c>
      <c r="VPL68" s="756">
        <f t="shared" si="499"/>
        <v>0</v>
      </c>
      <c r="VPM68" s="756">
        <f t="shared" si="499"/>
        <v>0</v>
      </c>
      <c r="VPN68" s="756">
        <f t="shared" si="499"/>
        <v>0</v>
      </c>
      <c r="VPO68" s="756">
        <f t="shared" si="499"/>
        <v>0</v>
      </c>
      <c r="VPP68" s="756">
        <f t="shared" si="499"/>
        <v>0</v>
      </c>
      <c r="VPQ68" s="756">
        <f t="shared" si="499"/>
        <v>0</v>
      </c>
      <c r="VPR68" s="756">
        <f t="shared" si="499"/>
        <v>0</v>
      </c>
      <c r="VPS68" s="756">
        <f t="shared" si="499"/>
        <v>0</v>
      </c>
      <c r="VPT68" s="756">
        <f t="shared" si="499"/>
        <v>0</v>
      </c>
      <c r="VPU68" s="756">
        <f t="shared" si="499"/>
        <v>0</v>
      </c>
      <c r="VPV68" s="756">
        <f t="shared" si="499"/>
        <v>0</v>
      </c>
      <c r="VPW68" s="756">
        <f t="shared" si="499"/>
        <v>0</v>
      </c>
      <c r="VPX68" s="756">
        <f t="shared" si="499"/>
        <v>0</v>
      </c>
      <c r="VPY68" s="756">
        <f t="shared" si="499"/>
        <v>0</v>
      </c>
      <c r="VPZ68" s="756">
        <f t="shared" si="499"/>
        <v>0</v>
      </c>
      <c r="VQA68" s="756">
        <f t="shared" si="499"/>
        <v>0</v>
      </c>
      <c r="VQB68" s="756">
        <f t="shared" si="499"/>
        <v>0</v>
      </c>
      <c r="VQC68" s="756">
        <f t="shared" si="499"/>
        <v>0</v>
      </c>
      <c r="VQD68" s="756">
        <f t="shared" si="499"/>
        <v>0</v>
      </c>
      <c r="VQE68" s="756">
        <f t="shared" si="499"/>
        <v>0</v>
      </c>
      <c r="VQF68" s="756">
        <f t="shared" si="499"/>
        <v>0</v>
      </c>
      <c r="VQG68" s="756">
        <f t="shared" si="499"/>
        <v>0</v>
      </c>
      <c r="VQH68" s="756">
        <f t="shared" si="499"/>
        <v>0</v>
      </c>
      <c r="VQI68" s="756">
        <f t="shared" si="499"/>
        <v>0</v>
      </c>
      <c r="VQJ68" s="756">
        <f t="shared" si="499"/>
        <v>0</v>
      </c>
      <c r="VQK68" s="756">
        <f t="shared" si="499"/>
        <v>0</v>
      </c>
      <c r="VQL68" s="756">
        <f t="shared" si="499"/>
        <v>0</v>
      </c>
      <c r="VQM68" s="756">
        <f t="shared" si="499"/>
        <v>0</v>
      </c>
      <c r="VQN68" s="756">
        <f t="shared" si="499"/>
        <v>0</v>
      </c>
      <c r="VQO68" s="756">
        <f t="shared" si="499"/>
        <v>0</v>
      </c>
      <c r="VQP68" s="756">
        <f t="shared" si="499"/>
        <v>0</v>
      </c>
      <c r="VQQ68" s="756">
        <f t="shared" ref="VQQ68:VTB68" si="500">(VQQ59-VQQ61)*$C$67</f>
        <v>0</v>
      </c>
      <c r="VQR68" s="756">
        <f t="shared" si="500"/>
        <v>0</v>
      </c>
      <c r="VQS68" s="756">
        <f t="shared" si="500"/>
        <v>0</v>
      </c>
      <c r="VQT68" s="756">
        <f t="shared" si="500"/>
        <v>0</v>
      </c>
      <c r="VQU68" s="756">
        <f t="shared" si="500"/>
        <v>0</v>
      </c>
      <c r="VQV68" s="756">
        <f t="shared" si="500"/>
        <v>0</v>
      </c>
      <c r="VQW68" s="756">
        <f t="shared" si="500"/>
        <v>0</v>
      </c>
      <c r="VQX68" s="756">
        <f t="shared" si="500"/>
        <v>0</v>
      </c>
      <c r="VQY68" s="756">
        <f t="shared" si="500"/>
        <v>0</v>
      </c>
      <c r="VQZ68" s="756">
        <f t="shared" si="500"/>
        <v>0</v>
      </c>
      <c r="VRA68" s="756">
        <f t="shared" si="500"/>
        <v>0</v>
      </c>
      <c r="VRB68" s="756">
        <f t="shared" si="500"/>
        <v>0</v>
      </c>
      <c r="VRC68" s="756">
        <f t="shared" si="500"/>
        <v>0</v>
      </c>
      <c r="VRD68" s="756">
        <f t="shared" si="500"/>
        <v>0</v>
      </c>
      <c r="VRE68" s="756">
        <f t="shared" si="500"/>
        <v>0</v>
      </c>
      <c r="VRF68" s="756">
        <f t="shared" si="500"/>
        <v>0</v>
      </c>
      <c r="VRG68" s="756">
        <f t="shared" si="500"/>
        <v>0</v>
      </c>
      <c r="VRH68" s="756">
        <f t="shared" si="500"/>
        <v>0</v>
      </c>
      <c r="VRI68" s="756">
        <f t="shared" si="500"/>
        <v>0</v>
      </c>
      <c r="VRJ68" s="756">
        <f t="shared" si="500"/>
        <v>0</v>
      </c>
      <c r="VRK68" s="756">
        <f t="shared" si="500"/>
        <v>0</v>
      </c>
      <c r="VRL68" s="756">
        <f t="shared" si="500"/>
        <v>0</v>
      </c>
      <c r="VRM68" s="756">
        <f t="shared" si="500"/>
        <v>0</v>
      </c>
      <c r="VRN68" s="756">
        <f t="shared" si="500"/>
        <v>0</v>
      </c>
      <c r="VRO68" s="756">
        <f t="shared" si="500"/>
        <v>0</v>
      </c>
      <c r="VRP68" s="756">
        <f t="shared" si="500"/>
        <v>0</v>
      </c>
      <c r="VRQ68" s="756">
        <f t="shared" si="500"/>
        <v>0</v>
      </c>
      <c r="VRR68" s="756">
        <f t="shared" si="500"/>
        <v>0</v>
      </c>
      <c r="VRS68" s="756">
        <f t="shared" si="500"/>
        <v>0</v>
      </c>
      <c r="VRT68" s="756">
        <f t="shared" si="500"/>
        <v>0</v>
      </c>
      <c r="VRU68" s="756">
        <f t="shared" si="500"/>
        <v>0</v>
      </c>
      <c r="VRV68" s="756">
        <f t="shared" si="500"/>
        <v>0</v>
      </c>
      <c r="VRW68" s="756">
        <f t="shared" si="500"/>
        <v>0</v>
      </c>
      <c r="VRX68" s="756">
        <f t="shared" si="500"/>
        <v>0</v>
      </c>
      <c r="VRY68" s="756">
        <f t="shared" si="500"/>
        <v>0</v>
      </c>
      <c r="VRZ68" s="756">
        <f t="shared" si="500"/>
        <v>0</v>
      </c>
      <c r="VSA68" s="756">
        <f t="shared" si="500"/>
        <v>0</v>
      </c>
      <c r="VSB68" s="756">
        <f t="shared" si="500"/>
        <v>0</v>
      </c>
      <c r="VSC68" s="756">
        <f t="shared" si="500"/>
        <v>0</v>
      </c>
      <c r="VSD68" s="756">
        <f t="shared" si="500"/>
        <v>0</v>
      </c>
      <c r="VSE68" s="756">
        <f t="shared" si="500"/>
        <v>0</v>
      </c>
      <c r="VSF68" s="756">
        <f t="shared" si="500"/>
        <v>0</v>
      </c>
      <c r="VSG68" s="756">
        <f t="shared" si="500"/>
        <v>0</v>
      </c>
      <c r="VSH68" s="756">
        <f t="shared" si="500"/>
        <v>0</v>
      </c>
      <c r="VSI68" s="756">
        <f t="shared" si="500"/>
        <v>0</v>
      </c>
      <c r="VSJ68" s="756">
        <f t="shared" si="500"/>
        <v>0</v>
      </c>
      <c r="VSK68" s="756">
        <f t="shared" si="500"/>
        <v>0</v>
      </c>
      <c r="VSL68" s="756">
        <f t="shared" si="500"/>
        <v>0</v>
      </c>
      <c r="VSM68" s="756">
        <f t="shared" si="500"/>
        <v>0</v>
      </c>
      <c r="VSN68" s="756">
        <f t="shared" si="500"/>
        <v>0</v>
      </c>
      <c r="VSO68" s="756">
        <f t="shared" si="500"/>
        <v>0</v>
      </c>
      <c r="VSP68" s="756">
        <f t="shared" si="500"/>
        <v>0</v>
      </c>
      <c r="VSQ68" s="756">
        <f t="shared" si="500"/>
        <v>0</v>
      </c>
      <c r="VSR68" s="756">
        <f t="shared" si="500"/>
        <v>0</v>
      </c>
      <c r="VSS68" s="756">
        <f t="shared" si="500"/>
        <v>0</v>
      </c>
      <c r="VST68" s="756">
        <f t="shared" si="500"/>
        <v>0</v>
      </c>
      <c r="VSU68" s="756">
        <f t="shared" si="500"/>
        <v>0</v>
      </c>
      <c r="VSV68" s="756">
        <f t="shared" si="500"/>
        <v>0</v>
      </c>
      <c r="VSW68" s="756">
        <f t="shared" si="500"/>
        <v>0</v>
      </c>
      <c r="VSX68" s="756">
        <f t="shared" si="500"/>
        <v>0</v>
      </c>
      <c r="VSY68" s="756">
        <f t="shared" si="500"/>
        <v>0</v>
      </c>
      <c r="VSZ68" s="756">
        <f t="shared" si="500"/>
        <v>0</v>
      </c>
      <c r="VTA68" s="756">
        <f t="shared" si="500"/>
        <v>0</v>
      </c>
      <c r="VTB68" s="756">
        <f t="shared" si="500"/>
        <v>0</v>
      </c>
      <c r="VTC68" s="756">
        <f t="shared" ref="VTC68:VVN68" si="501">(VTC59-VTC61)*$C$67</f>
        <v>0</v>
      </c>
      <c r="VTD68" s="756">
        <f t="shared" si="501"/>
        <v>0</v>
      </c>
      <c r="VTE68" s="756">
        <f t="shared" si="501"/>
        <v>0</v>
      </c>
      <c r="VTF68" s="756">
        <f t="shared" si="501"/>
        <v>0</v>
      </c>
      <c r="VTG68" s="756">
        <f t="shared" si="501"/>
        <v>0</v>
      </c>
      <c r="VTH68" s="756">
        <f t="shared" si="501"/>
        <v>0</v>
      </c>
      <c r="VTI68" s="756">
        <f t="shared" si="501"/>
        <v>0</v>
      </c>
      <c r="VTJ68" s="756">
        <f t="shared" si="501"/>
        <v>0</v>
      </c>
      <c r="VTK68" s="756">
        <f t="shared" si="501"/>
        <v>0</v>
      </c>
      <c r="VTL68" s="756">
        <f t="shared" si="501"/>
        <v>0</v>
      </c>
      <c r="VTM68" s="756">
        <f t="shared" si="501"/>
        <v>0</v>
      </c>
      <c r="VTN68" s="756">
        <f t="shared" si="501"/>
        <v>0</v>
      </c>
      <c r="VTO68" s="756">
        <f t="shared" si="501"/>
        <v>0</v>
      </c>
      <c r="VTP68" s="756">
        <f t="shared" si="501"/>
        <v>0</v>
      </c>
      <c r="VTQ68" s="756">
        <f t="shared" si="501"/>
        <v>0</v>
      </c>
      <c r="VTR68" s="756">
        <f t="shared" si="501"/>
        <v>0</v>
      </c>
      <c r="VTS68" s="756">
        <f t="shared" si="501"/>
        <v>0</v>
      </c>
      <c r="VTT68" s="756">
        <f t="shared" si="501"/>
        <v>0</v>
      </c>
      <c r="VTU68" s="756">
        <f t="shared" si="501"/>
        <v>0</v>
      </c>
      <c r="VTV68" s="756">
        <f t="shared" si="501"/>
        <v>0</v>
      </c>
      <c r="VTW68" s="756">
        <f t="shared" si="501"/>
        <v>0</v>
      </c>
      <c r="VTX68" s="756">
        <f t="shared" si="501"/>
        <v>0</v>
      </c>
      <c r="VTY68" s="756">
        <f t="shared" si="501"/>
        <v>0</v>
      </c>
      <c r="VTZ68" s="756">
        <f t="shared" si="501"/>
        <v>0</v>
      </c>
      <c r="VUA68" s="756">
        <f t="shared" si="501"/>
        <v>0</v>
      </c>
      <c r="VUB68" s="756">
        <f t="shared" si="501"/>
        <v>0</v>
      </c>
      <c r="VUC68" s="756">
        <f t="shared" si="501"/>
        <v>0</v>
      </c>
      <c r="VUD68" s="756">
        <f t="shared" si="501"/>
        <v>0</v>
      </c>
      <c r="VUE68" s="756">
        <f t="shared" si="501"/>
        <v>0</v>
      </c>
      <c r="VUF68" s="756">
        <f t="shared" si="501"/>
        <v>0</v>
      </c>
      <c r="VUG68" s="756">
        <f t="shared" si="501"/>
        <v>0</v>
      </c>
      <c r="VUH68" s="756">
        <f t="shared" si="501"/>
        <v>0</v>
      </c>
      <c r="VUI68" s="756">
        <f t="shared" si="501"/>
        <v>0</v>
      </c>
      <c r="VUJ68" s="756">
        <f t="shared" si="501"/>
        <v>0</v>
      </c>
      <c r="VUK68" s="756">
        <f t="shared" si="501"/>
        <v>0</v>
      </c>
      <c r="VUL68" s="756">
        <f t="shared" si="501"/>
        <v>0</v>
      </c>
      <c r="VUM68" s="756">
        <f t="shared" si="501"/>
        <v>0</v>
      </c>
      <c r="VUN68" s="756">
        <f t="shared" si="501"/>
        <v>0</v>
      </c>
      <c r="VUO68" s="756">
        <f t="shared" si="501"/>
        <v>0</v>
      </c>
      <c r="VUP68" s="756">
        <f t="shared" si="501"/>
        <v>0</v>
      </c>
      <c r="VUQ68" s="756">
        <f t="shared" si="501"/>
        <v>0</v>
      </c>
      <c r="VUR68" s="756">
        <f t="shared" si="501"/>
        <v>0</v>
      </c>
      <c r="VUS68" s="756">
        <f t="shared" si="501"/>
        <v>0</v>
      </c>
      <c r="VUT68" s="756">
        <f t="shared" si="501"/>
        <v>0</v>
      </c>
      <c r="VUU68" s="756">
        <f t="shared" si="501"/>
        <v>0</v>
      </c>
      <c r="VUV68" s="756">
        <f t="shared" si="501"/>
        <v>0</v>
      </c>
      <c r="VUW68" s="756">
        <f t="shared" si="501"/>
        <v>0</v>
      </c>
      <c r="VUX68" s="756">
        <f t="shared" si="501"/>
        <v>0</v>
      </c>
      <c r="VUY68" s="756">
        <f t="shared" si="501"/>
        <v>0</v>
      </c>
      <c r="VUZ68" s="756">
        <f t="shared" si="501"/>
        <v>0</v>
      </c>
      <c r="VVA68" s="756">
        <f t="shared" si="501"/>
        <v>0</v>
      </c>
      <c r="VVB68" s="756">
        <f t="shared" si="501"/>
        <v>0</v>
      </c>
      <c r="VVC68" s="756">
        <f t="shared" si="501"/>
        <v>0</v>
      </c>
      <c r="VVD68" s="756">
        <f t="shared" si="501"/>
        <v>0</v>
      </c>
      <c r="VVE68" s="756">
        <f t="shared" si="501"/>
        <v>0</v>
      </c>
      <c r="VVF68" s="756">
        <f t="shared" si="501"/>
        <v>0</v>
      </c>
      <c r="VVG68" s="756">
        <f t="shared" si="501"/>
        <v>0</v>
      </c>
      <c r="VVH68" s="756">
        <f t="shared" si="501"/>
        <v>0</v>
      </c>
      <c r="VVI68" s="756">
        <f t="shared" si="501"/>
        <v>0</v>
      </c>
      <c r="VVJ68" s="756">
        <f t="shared" si="501"/>
        <v>0</v>
      </c>
      <c r="VVK68" s="756">
        <f t="shared" si="501"/>
        <v>0</v>
      </c>
      <c r="VVL68" s="756">
        <f t="shared" si="501"/>
        <v>0</v>
      </c>
      <c r="VVM68" s="756">
        <f t="shared" si="501"/>
        <v>0</v>
      </c>
      <c r="VVN68" s="756">
        <f t="shared" si="501"/>
        <v>0</v>
      </c>
      <c r="VVO68" s="756">
        <f t="shared" ref="VVO68:VXZ68" si="502">(VVO59-VVO61)*$C$67</f>
        <v>0</v>
      </c>
      <c r="VVP68" s="756">
        <f t="shared" si="502"/>
        <v>0</v>
      </c>
      <c r="VVQ68" s="756">
        <f t="shared" si="502"/>
        <v>0</v>
      </c>
      <c r="VVR68" s="756">
        <f t="shared" si="502"/>
        <v>0</v>
      </c>
      <c r="VVS68" s="756">
        <f t="shared" si="502"/>
        <v>0</v>
      </c>
      <c r="VVT68" s="756">
        <f t="shared" si="502"/>
        <v>0</v>
      </c>
      <c r="VVU68" s="756">
        <f t="shared" si="502"/>
        <v>0</v>
      </c>
      <c r="VVV68" s="756">
        <f t="shared" si="502"/>
        <v>0</v>
      </c>
      <c r="VVW68" s="756">
        <f t="shared" si="502"/>
        <v>0</v>
      </c>
      <c r="VVX68" s="756">
        <f t="shared" si="502"/>
        <v>0</v>
      </c>
      <c r="VVY68" s="756">
        <f t="shared" si="502"/>
        <v>0</v>
      </c>
      <c r="VVZ68" s="756">
        <f t="shared" si="502"/>
        <v>0</v>
      </c>
      <c r="VWA68" s="756">
        <f t="shared" si="502"/>
        <v>0</v>
      </c>
      <c r="VWB68" s="756">
        <f t="shared" si="502"/>
        <v>0</v>
      </c>
      <c r="VWC68" s="756">
        <f t="shared" si="502"/>
        <v>0</v>
      </c>
      <c r="VWD68" s="756">
        <f t="shared" si="502"/>
        <v>0</v>
      </c>
      <c r="VWE68" s="756">
        <f t="shared" si="502"/>
        <v>0</v>
      </c>
      <c r="VWF68" s="756">
        <f t="shared" si="502"/>
        <v>0</v>
      </c>
      <c r="VWG68" s="756">
        <f t="shared" si="502"/>
        <v>0</v>
      </c>
      <c r="VWH68" s="756">
        <f t="shared" si="502"/>
        <v>0</v>
      </c>
      <c r="VWI68" s="756">
        <f t="shared" si="502"/>
        <v>0</v>
      </c>
      <c r="VWJ68" s="756">
        <f t="shared" si="502"/>
        <v>0</v>
      </c>
      <c r="VWK68" s="756">
        <f t="shared" si="502"/>
        <v>0</v>
      </c>
      <c r="VWL68" s="756">
        <f t="shared" si="502"/>
        <v>0</v>
      </c>
      <c r="VWM68" s="756">
        <f t="shared" si="502"/>
        <v>0</v>
      </c>
      <c r="VWN68" s="756">
        <f t="shared" si="502"/>
        <v>0</v>
      </c>
      <c r="VWO68" s="756">
        <f t="shared" si="502"/>
        <v>0</v>
      </c>
      <c r="VWP68" s="756">
        <f t="shared" si="502"/>
        <v>0</v>
      </c>
      <c r="VWQ68" s="756">
        <f t="shared" si="502"/>
        <v>0</v>
      </c>
      <c r="VWR68" s="756">
        <f t="shared" si="502"/>
        <v>0</v>
      </c>
      <c r="VWS68" s="756">
        <f t="shared" si="502"/>
        <v>0</v>
      </c>
      <c r="VWT68" s="756">
        <f t="shared" si="502"/>
        <v>0</v>
      </c>
      <c r="VWU68" s="756">
        <f t="shared" si="502"/>
        <v>0</v>
      </c>
      <c r="VWV68" s="756">
        <f t="shared" si="502"/>
        <v>0</v>
      </c>
      <c r="VWW68" s="756">
        <f t="shared" si="502"/>
        <v>0</v>
      </c>
      <c r="VWX68" s="756">
        <f t="shared" si="502"/>
        <v>0</v>
      </c>
      <c r="VWY68" s="756">
        <f t="shared" si="502"/>
        <v>0</v>
      </c>
      <c r="VWZ68" s="756">
        <f t="shared" si="502"/>
        <v>0</v>
      </c>
      <c r="VXA68" s="756">
        <f t="shared" si="502"/>
        <v>0</v>
      </c>
      <c r="VXB68" s="756">
        <f t="shared" si="502"/>
        <v>0</v>
      </c>
      <c r="VXC68" s="756">
        <f t="shared" si="502"/>
        <v>0</v>
      </c>
      <c r="VXD68" s="756">
        <f t="shared" si="502"/>
        <v>0</v>
      </c>
      <c r="VXE68" s="756">
        <f t="shared" si="502"/>
        <v>0</v>
      </c>
      <c r="VXF68" s="756">
        <f t="shared" si="502"/>
        <v>0</v>
      </c>
      <c r="VXG68" s="756">
        <f t="shared" si="502"/>
        <v>0</v>
      </c>
      <c r="VXH68" s="756">
        <f t="shared" si="502"/>
        <v>0</v>
      </c>
      <c r="VXI68" s="756">
        <f t="shared" si="502"/>
        <v>0</v>
      </c>
      <c r="VXJ68" s="756">
        <f t="shared" si="502"/>
        <v>0</v>
      </c>
      <c r="VXK68" s="756">
        <f t="shared" si="502"/>
        <v>0</v>
      </c>
      <c r="VXL68" s="756">
        <f t="shared" si="502"/>
        <v>0</v>
      </c>
      <c r="VXM68" s="756">
        <f t="shared" si="502"/>
        <v>0</v>
      </c>
      <c r="VXN68" s="756">
        <f t="shared" si="502"/>
        <v>0</v>
      </c>
      <c r="VXO68" s="756">
        <f t="shared" si="502"/>
        <v>0</v>
      </c>
      <c r="VXP68" s="756">
        <f t="shared" si="502"/>
        <v>0</v>
      </c>
      <c r="VXQ68" s="756">
        <f t="shared" si="502"/>
        <v>0</v>
      </c>
      <c r="VXR68" s="756">
        <f t="shared" si="502"/>
        <v>0</v>
      </c>
      <c r="VXS68" s="756">
        <f t="shared" si="502"/>
        <v>0</v>
      </c>
      <c r="VXT68" s="756">
        <f t="shared" si="502"/>
        <v>0</v>
      </c>
      <c r="VXU68" s="756">
        <f t="shared" si="502"/>
        <v>0</v>
      </c>
      <c r="VXV68" s="756">
        <f t="shared" si="502"/>
        <v>0</v>
      </c>
      <c r="VXW68" s="756">
        <f t="shared" si="502"/>
        <v>0</v>
      </c>
      <c r="VXX68" s="756">
        <f t="shared" si="502"/>
        <v>0</v>
      </c>
      <c r="VXY68" s="756">
        <f t="shared" si="502"/>
        <v>0</v>
      </c>
      <c r="VXZ68" s="756">
        <f t="shared" si="502"/>
        <v>0</v>
      </c>
      <c r="VYA68" s="756">
        <f t="shared" ref="VYA68:WAL68" si="503">(VYA59-VYA61)*$C$67</f>
        <v>0</v>
      </c>
      <c r="VYB68" s="756">
        <f t="shared" si="503"/>
        <v>0</v>
      </c>
      <c r="VYC68" s="756">
        <f t="shared" si="503"/>
        <v>0</v>
      </c>
      <c r="VYD68" s="756">
        <f t="shared" si="503"/>
        <v>0</v>
      </c>
      <c r="VYE68" s="756">
        <f t="shared" si="503"/>
        <v>0</v>
      </c>
      <c r="VYF68" s="756">
        <f t="shared" si="503"/>
        <v>0</v>
      </c>
      <c r="VYG68" s="756">
        <f t="shared" si="503"/>
        <v>0</v>
      </c>
      <c r="VYH68" s="756">
        <f t="shared" si="503"/>
        <v>0</v>
      </c>
      <c r="VYI68" s="756">
        <f t="shared" si="503"/>
        <v>0</v>
      </c>
      <c r="VYJ68" s="756">
        <f t="shared" si="503"/>
        <v>0</v>
      </c>
      <c r="VYK68" s="756">
        <f t="shared" si="503"/>
        <v>0</v>
      </c>
      <c r="VYL68" s="756">
        <f t="shared" si="503"/>
        <v>0</v>
      </c>
      <c r="VYM68" s="756">
        <f t="shared" si="503"/>
        <v>0</v>
      </c>
      <c r="VYN68" s="756">
        <f t="shared" si="503"/>
        <v>0</v>
      </c>
      <c r="VYO68" s="756">
        <f t="shared" si="503"/>
        <v>0</v>
      </c>
      <c r="VYP68" s="756">
        <f t="shared" si="503"/>
        <v>0</v>
      </c>
      <c r="VYQ68" s="756">
        <f t="shared" si="503"/>
        <v>0</v>
      </c>
      <c r="VYR68" s="756">
        <f t="shared" si="503"/>
        <v>0</v>
      </c>
      <c r="VYS68" s="756">
        <f t="shared" si="503"/>
        <v>0</v>
      </c>
      <c r="VYT68" s="756">
        <f t="shared" si="503"/>
        <v>0</v>
      </c>
      <c r="VYU68" s="756">
        <f t="shared" si="503"/>
        <v>0</v>
      </c>
      <c r="VYV68" s="756">
        <f t="shared" si="503"/>
        <v>0</v>
      </c>
      <c r="VYW68" s="756">
        <f t="shared" si="503"/>
        <v>0</v>
      </c>
      <c r="VYX68" s="756">
        <f t="shared" si="503"/>
        <v>0</v>
      </c>
      <c r="VYY68" s="756">
        <f t="shared" si="503"/>
        <v>0</v>
      </c>
      <c r="VYZ68" s="756">
        <f t="shared" si="503"/>
        <v>0</v>
      </c>
      <c r="VZA68" s="756">
        <f t="shared" si="503"/>
        <v>0</v>
      </c>
      <c r="VZB68" s="756">
        <f t="shared" si="503"/>
        <v>0</v>
      </c>
      <c r="VZC68" s="756">
        <f t="shared" si="503"/>
        <v>0</v>
      </c>
      <c r="VZD68" s="756">
        <f t="shared" si="503"/>
        <v>0</v>
      </c>
      <c r="VZE68" s="756">
        <f t="shared" si="503"/>
        <v>0</v>
      </c>
      <c r="VZF68" s="756">
        <f t="shared" si="503"/>
        <v>0</v>
      </c>
      <c r="VZG68" s="756">
        <f t="shared" si="503"/>
        <v>0</v>
      </c>
      <c r="VZH68" s="756">
        <f t="shared" si="503"/>
        <v>0</v>
      </c>
      <c r="VZI68" s="756">
        <f t="shared" si="503"/>
        <v>0</v>
      </c>
      <c r="VZJ68" s="756">
        <f t="shared" si="503"/>
        <v>0</v>
      </c>
      <c r="VZK68" s="756">
        <f t="shared" si="503"/>
        <v>0</v>
      </c>
      <c r="VZL68" s="756">
        <f t="shared" si="503"/>
        <v>0</v>
      </c>
      <c r="VZM68" s="756">
        <f t="shared" si="503"/>
        <v>0</v>
      </c>
      <c r="VZN68" s="756">
        <f t="shared" si="503"/>
        <v>0</v>
      </c>
      <c r="VZO68" s="756">
        <f t="shared" si="503"/>
        <v>0</v>
      </c>
      <c r="VZP68" s="756">
        <f t="shared" si="503"/>
        <v>0</v>
      </c>
      <c r="VZQ68" s="756">
        <f t="shared" si="503"/>
        <v>0</v>
      </c>
      <c r="VZR68" s="756">
        <f t="shared" si="503"/>
        <v>0</v>
      </c>
      <c r="VZS68" s="756">
        <f t="shared" si="503"/>
        <v>0</v>
      </c>
      <c r="VZT68" s="756">
        <f t="shared" si="503"/>
        <v>0</v>
      </c>
      <c r="VZU68" s="756">
        <f t="shared" si="503"/>
        <v>0</v>
      </c>
      <c r="VZV68" s="756">
        <f t="shared" si="503"/>
        <v>0</v>
      </c>
      <c r="VZW68" s="756">
        <f t="shared" si="503"/>
        <v>0</v>
      </c>
      <c r="VZX68" s="756">
        <f t="shared" si="503"/>
        <v>0</v>
      </c>
      <c r="VZY68" s="756">
        <f t="shared" si="503"/>
        <v>0</v>
      </c>
      <c r="VZZ68" s="756">
        <f t="shared" si="503"/>
        <v>0</v>
      </c>
      <c r="WAA68" s="756">
        <f t="shared" si="503"/>
        <v>0</v>
      </c>
      <c r="WAB68" s="756">
        <f t="shared" si="503"/>
        <v>0</v>
      </c>
      <c r="WAC68" s="756">
        <f t="shared" si="503"/>
        <v>0</v>
      </c>
      <c r="WAD68" s="756">
        <f t="shared" si="503"/>
        <v>0</v>
      </c>
      <c r="WAE68" s="756">
        <f t="shared" si="503"/>
        <v>0</v>
      </c>
      <c r="WAF68" s="756">
        <f t="shared" si="503"/>
        <v>0</v>
      </c>
      <c r="WAG68" s="756">
        <f t="shared" si="503"/>
        <v>0</v>
      </c>
      <c r="WAH68" s="756">
        <f t="shared" si="503"/>
        <v>0</v>
      </c>
      <c r="WAI68" s="756">
        <f t="shared" si="503"/>
        <v>0</v>
      </c>
      <c r="WAJ68" s="756">
        <f t="shared" si="503"/>
        <v>0</v>
      </c>
      <c r="WAK68" s="756">
        <f t="shared" si="503"/>
        <v>0</v>
      </c>
      <c r="WAL68" s="756">
        <f t="shared" si="503"/>
        <v>0</v>
      </c>
      <c r="WAM68" s="756">
        <f t="shared" ref="WAM68:WCX68" si="504">(WAM59-WAM61)*$C$67</f>
        <v>0</v>
      </c>
      <c r="WAN68" s="756">
        <f t="shared" si="504"/>
        <v>0</v>
      </c>
      <c r="WAO68" s="756">
        <f t="shared" si="504"/>
        <v>0</v>
      </c>
      <c r="WAP68" s="756">
        <f t="shared" si="504"/>
        <v>0</v>
      </c>
      <c r="WAQ68" s="756">
        <f t="shared" si="504"/>
        <v>0</v>
      </c>
      <c r="WAR68" s="756">
        <f t="shared" si="504"/>
        <v>0</v>
      </c>
      <c r="WAS68" s="756">
        <f t="shared" si="504"/>
        <v>0</v>
      </c>
      <c r="WAT68" s="756">
        <f t="shared" si="504"/>
        <v>0</v>
      </c>
      <c r="WAU68" s="756">
        <f t="shared" si="504"/>
        <v>0</v>
      </c>
      <c r="WAV68" s="756">
        <f t="shared" si="504"/>
        <v>0</v>
      </c>
      <c r="WAW68" s="756">
        <f t="shared" si="504"/>
        <v>0</v>
      </c>
      <c r="WAX68" s="756">
        <f t="shared" si="504"/>
        <v>0</v>
      </c>
      <c r="WAY68" s="756">
        <f t="shared" si="504"/>
        <v>0</v>
      </c>
      <c r="WAZ68" s="756">
        <f t="shared" si="504"/>
        <v>0</v>
      </c>
      <c r="WBA68" s="756">
        <f t="shared" si="504"/>
        <v>0</v>
      </c>
      <c r="WBB68" s="756">
        <f t="shared" si="504"/>
        <v>0</v>
      </c>
      <c r="WBC68" s="756">
        <f t="shared" si="504"/>
        <v>0</v>
      </c>
      <c r="WBD68" s="756">
        <f t="shared" si="504"/>
        <v>0</v>
      </c>
      <c r="WBE68" s="756">
        <f t="shared" si="504"/>
        <v>0</v>
      </c>
      <c r="WBF68" s="756">
        <f t="shared" si="504"/>
        <v>0</v>
      </c>
      <c r="WBG68" s="756">
        <f t="shared" si="504"/>
        <v>0</v>
      </c>
      <c r="WBH68" s="756">
        <f t="shared" si="504"/>
        <v>0</v>
      </c>
      <c r="WBI68" s="756">
        <f t="shared" si="504"/>
        <v>0</v>
      </c>
      <c r="WBJ68" s="756">
        <f t="shared" si="504"/>
        <v>0</v>
      </c>
      <c r="WBK68" s="756">
        <f t="shared" si="504"/>
        <v>0</v>
      </c>
      <c r="WBL68" s="756">
        <f t="shared" si="504"/>
        <v>0</v>
      </c>
      <c r="WBM68" s="756">
        <f t="shared" si="504"/>
        <v>0</v>
      </c>
      <c r="WBN68" s="756">
        <f t="shared" si="504"/>
        <v>0</v>
      </c>
      <c r="WBO68" s="756">
        <f t="shared" si="504"/>
        <v>0</v>
      </c>
      <c r="WBP68" s="756">
        <f t="shared" si="504"/>
        <v>0</v>
      </c>
      <c r="WBQ68" s="756">
        <f t="shared" si="504"/>
        <v>0</v>
      </c>
      <c r="WBR68" s="756">
        <f t="shared" si="504"/>
        <v>0</v>
      </c>
      <c r="WBS68" s="756">
        <f t="shared" si="504"/>
        <v>0</v>
      </c>
      <c r="WBT68" s="756">
        <f t="shared" si="504"/>
        <v>0</v>
      </c>
      <c r="WBU68" s="756">
        <f t="shared" si="504"/>
        <v>0</v>
      </c>
      <c r="WBV68" s="756">
        <f t="shared" si="504"/>
        <v>0</v>
      </c>
      <c r="WBW68" s="756">
        <f t="shared" si="504"/>
        <v>0</v>
      </c>
      <c r="WBX68" s="756">
        <f t="shared" si="504"/>
        <v>0</v>
      </c>
      <c r="WBY68" s="756">
        <f t="shared" si="504"/>
        <v>0</v>
      </c>
      <c r="WBZ68" s="756">
        <f t="shared" si="504"/>
        <v>0</v>
      </c>
      <c r="WCA68" s="756">
        <f t="shared" si="504"/>
        <v>0</v>
      </c>
      <c r="WCB68" s="756">
        <f t="shared" si="504"/>
        <v>0</v>
      </c>
      <c r="WCC68" s="756">
        <f t="shared" si="504"/>
        <v>0</v>
      </c>
      <c r="WCD68" s="756">
        <f t="shared" si="504"/>
        <v>0</v>
      </c>
      <c r="WCE68" s="756">
        <f t="shared" si="504"/>
        <v>0</v>
      </c>
      <c r="WCF68" s="756">
        <f t="shared" si="504"/>
        <v>0</v>
      </c>
      <c r="WCG68" s="756">
        <f t="shared" si="504"/>
        <v>0</v>
      </c>
      <c r="WCH68" s="756">
        <f t="shared" si="504"/>
        <v>0</v>
      </c>
      <c r="WCI68" s="756">
        <f t="shared" si="504"/>
        <v>0</v>
      </c>
      <c r="WCJ68" s="756">
        <f t="shared" si="504"/>
        <v>0</v>
      </c>
      <c r="WCK68" s="756">
        <f t="shared" si="504"/>
        <v>0</v>
      </c>
      <c r="WCL68" s="756">
        <f t="shared" si="504"/>
        <v>0</v>
      </c>
      <c r="WCM68" s="756">
        <f t="shared" si="504"/>
        <v>0</v>
      </c>
      <c r="WCN68" s="756">
        <f t="shared" si="504"/>
        <v>0</v>
      </c>
      <c r="WCO68" s="756">
        <f t="shared" si="504"/>
        <v>0</v>
      </c>
      <c r="WCP68" s="756">
        <f t="shared" si="504"/>
        <v>0</v>
      </c>
      <c r="WCQ68" s="756">
        <f t="shared" si="504"/>
        <v>0</v>
      </c>
      <c r="WCR68" s="756">
        <f t="shared" si="504"/>
        <v>0</v>
      </c>
      <c r="WCS68" s="756">
        <f t="shared" si="504"/>
        <v>0</v>
      </c>
      <c r="WCT68" s="756">
        <f t="shared" si="504"/>
        <v>0</v>
      </c>
      <c r="WCU68" s="756">
        <f t="shared" si="504"/>
        <v>0</v>
      </c>
      <c r="WCV68" s="756">
        <f t="shared" si="504"/>
        <v>0</v>
      </c>
      <c r="WCW68" s="756">
        <f t="shared" si="504"/>
        <v>0</v>
      </c>
      <c r="WCX68" s="756">
        <f t="shared" si="504"/>
        <v>0</v>
      </c>
      <c r="WCY68" s="756">
        <f t="shared" ref="WCY68:WFJ68" si="505">(WCY59-WCY61)*$C$67</f>
        <v>0</v>
      </c>
      <c r="WCZ68" s="756">
        <f t="shared" si="505"/>
        <v>0</v>
      </c>
      <c r="WDA68" s="756">
        <f t="shared" si="505"/>
        <v>0</v>
      </c>
      <c r="WDB68" s="756">
        <f t="shared" si="505"/>
        <v>0</v>
      </c>
      <c r="WDC68" s="756">
        <f t="shared" si="505"/>
        <v>0</v>
      </c>
      <c r="WDD68" s="756">
        <f t="shared" si="505"/>
        <v>0</v>
      </c>
      <c r="WDE68" s="756">
        <f t="shared" si="505"/>
        <v>0</v>
      </c>
      <c r="WDF68" s="756">
        <f t="shared" si="505"/>
        <v>0</v>
      </c>
      <c r="WDG68" s="756">
        <f t="shared" si="505"/>
        <v>0</v>
      </c>
      <c r="WDH68" s="756">
        <f t="shared" si="505"/>
        <v>0</v>
      </c>
      <c r="WDI68" s="756">
        <f t="shared" si="505"/>
        <v>0</v>
      </c>
      <c r="WDJ68" s="756">
        <f t="shared" si="505"/>
        <v>0</v>
      </c>
      <c r="WDK68" s="756">
        <f t="shared" si="505"/>
        <v>0</v>
      </c>
      <c r="WDL68" s="756">
        <f t="shared" si="505"/>
        <v>0</v>
      </c>
      <c r="WDM68" s="756">
        <f t="shared" si="505"/>
        <v>0</v>
      </c>
      <c r="WDN68" s="756">
        <f t="shared" si="505"/>
        <v>0</v>
      </c>
      <c r="WDO68" s="756">
        <f t="shared" si="505"/>
        <v>0</v>
      </c>
      <c r="WDP68" s="756">
        <f t="shared" si="505"/>
        <v>0</v>
      </c>
      <c r="WDQ68" s="756">
        <f t="shared" si="505"/>
        <v>0</v>
      </c>
      <c r="WDR68" s="756">
        <f t="shared" si="505"/>
        <v>0</v>
      </c>
      <c r="WDS68" s="756">
        <f t="shared" si="505"/>
        <v>0</v>
      </c>
      <c r="WDT68" s="756">
        <f t="shared" si="505"/>
        <v>0</v>
      </c>
      <c r="WDU68" s="756">
        <f t="shared" si="505"/>
        <v>0</v>
      </c>
      <c r="WDV68" s="756">
        <f t="shared" si="505"/>
        <v>0</v>
      </c>
      <c r="WDW68" s="756">
        <f t="shared" si="505"/>
        <v>0</v>
      </c>
      <c r="WDX68" s="756">
        <f t="shared" si="505"/>
        <v>0</v>
      </c>
      <c r="WDY68" s="756">
        <f t="shared" si="505"/>
        <v>0</v>
      </c>
      <c r="WDZ68" s="756">
        <f t="shared" si="505"/>
        <v>0</v>
      </c>
      <c r="WEA68" s="756">
        <f t="shared" si="505"/>
        <v>0</v>
      </c>
      <c r="WEB68" s="756">
        <f t="shared" si="505"/>
        <v>0</v>
      </c>
      <c r="WEC68" s="756">
        <f t="shared" si="505"/>
        <v>0</v>
      </c>
      <c r="WED68" s="756">
        <f t="shared" si="505"/>
        <v>0</v>
      </c>
      <c r="WEE68" s="756">
        <f t="shared" si="505"/>
        <v>0</v>
      </c>
      <c r="WEF68" s="756">
        <f t="shared" si="505"/>
        <v>0</v>
      </c>
      <c r="WEG68" s="756">
        <f t="shared" si="505"/>
        <v>0</v>
      </c>
      <c r="WEH68" s="756">
        <f t="shared" si="505"/>
        <v>0</v>
      </c>
      <c r="WEI68" s="756">
        <f t="shared" si="505"/>
        <v>0</v>
      </c>
      <c r="WEJ68" s="756">
        <f t="shared" si="505"/>
        <v>0</v>
      </c>
      <c r="WEK68" s="756">
        <f t="shared" si="505"/>
        <v>0</v>
      </c>
      <c r="WEL68" s="756">
        <f t="shared" si="505"/>
        <v>0</v>
      </c>
      <c r="WEM68" s="756">
        <f t="shared" si="505"/>
        <v>0</v>
      </c>
      <c r="WEN68" s="756">
        <f t="shared" si="505"/>
        <v>0</v>
      </c>
      <c r="WEO68" s="756">
        <f t="shared" si="505"/>
        <v>0</v>
      </c>
      <c r="WEP68" s="756">
        <f t="shared" si="505"/>
        <v>0</v>
      </c>
      <c r="WEQ68" s="756">
        <f t="shared" si="505"/>
        <v>0</v>
      </c>
      <c r="WER68" s="756">
        <f t="shared" si="505"/>
        <v>0</v>
      </c>
      <c r="WES68" s="756">
        <f t="shared" si="505"/>
        <v>0</v>
      </c>
      <c r="WET68" s="756">
        <f t="shared" si="505"/>
        <v>0</v>
      </c>
      <c r="WEU68" s="756">
        <f t="shared" si="505"/>
        <v>0</v>
      </c>
      <c r="WEV68" s="756">
        <f t="shared" si="505"/>
        <v>0</v>
      </c>
      <c r="WEW68" s="756">
        <f t="shared" si="505"/>
        <v>0</v>
      </c>
      <c r="WEX68" s="756">
        <f t="shared" si="505"/>
        <v>0</v>
      </c>
      <c r="WEY68" s="756">
        <f t="shared" si="505"/>
        <v>0</v>
      </c>
      <c r="WEZ68" s="756">
        <f t="shared" si="505"/>
        <v>0</v>
      </c>
      <c r="WFA68" s="756">
        <f t="shared" si="505"/>
        <v>0</v>
      </c>
      <c r="WFB68" s="756">
        <f t="shared" si="505"/>
        <v>0</v>
      </c>
      <c r="WFC68" s="756">
        <f t="shared" si="505"/>
        <v>0</v>
      </c>
      <c r="WFD68" s="756">
        <f t="shared" si="505"/>
        <v>0</v>
      </c>
      <c r="WFE68" s="756">
        <f t="shared" si="505"/>
        <v>0</v>
      </c>
      <c r="WFF68" s="756">
        <f t="shared" si="505"/>
        <v>0</v>
      </c>
      <c r="WFG68" s="756">
        <f t="shared" si="505"/>
        <v>0</v>
      </c>
      <c r="WFH68" s="756">
        <f t="shared" si="505"/>
        <v>0</v>
      </c>
      <c r="WFI68" s="756">
        <f t="shared" si="505"/>
        <v>0</v>
      </c>
      <c r="WFJ68" s="756">
        <f t="shared" si="505"/>
        <v>0</v>
      </c>
      <c r="WFK68" s="756">
        <f t="shared" ref="WFK68:WHV68" si="506">(WFK59-WFK61)*$C$67</f>
        <v>0</v>
      </c>
      <c r="WFL68" s="756">
        <f t="shared" si="506"/>
        <v>0</v>
      </c>
      <c r="WFM68" s="756">
        <f t="shared" si="506"/>
        <v>0</v>
      </c>
      <c r="WFN68" s="756">
        <f t="shared" si="506"/>
        <v>0</v>
      </c>
      <c r="WFO68" s="756">
        <f t="shared" si="506"/>
        <v>0</v>
      </c>
      <c r="WFP68" s="756">
        <f t="shared" si="506"/>
        <v>0</v>
      </c>
      <c r="WFQ68" s="756">
        <f t="shared" si="506"/>
        <v>0</v>
      </c>
      <c r="WFR68" s="756">
        <f t="shared" si="506"/>
        <v>0</v>
      </c>
      <c r="WFS68" s="756">
        <f t="shared" si="506"/>
        <v>0</v>
      </c>
      <c r="WFT68" s="756">
        <f t="shared" si="506"/>
        <v>0</v>
      </c>
      <c r="WFU68" s="756">
        <f t="shared" si="506"/>
        <v>0</v>
      </c>
      <c r="WFV68" s="756">
        <f t="shared" si="506"/>
        <v>0</v>
      </c>
      <c r="WFW68" s="756">
        <f t="shared" si="506"/>
        <v>0</v>
      </c>
      <c r="WFX68" s="756">
        <f t="shared" si="506"/>
        <v>0</v>
      </c>
      <c r="WFY68" s="756">
        <f t="shared" si="506"/>
        <v>0</v>
      </c>
      <c r="WFZ68" s="756">
        <f t="shared" si="506"/>
        <v>0</v>
      </c>
      <c r="WGA68" s="756">
        <f t="shared" si="506"/>
        <v>0</v>
      </c>
      <c r="WGB68" s="756">
        <f t="shared" si="506"/>
        <v>0</v>
      </c>
      <c r="WGC68" s="756">
        <f t="shared" si="506"/>
        <v>0</v>
      </c>
      <c r="WGD68" s="756">
        <f t="shared" si="506"/>
        <v>0</v>
      </c>
      <c r="WGE68" s="756">
        <f t="shared" si="506"/>
        <v>0</v>
      </c>
      <c r="WGF68" s="756">
        <f t="shared" si="506"/>
        <v>0</v>
      </c>
      <c r="WGG68" s="756">
        <f t="shared" si="506"/>
        <v>0</v>
      </c>
      <c r="WGH68" s="756">
        <f t="shared" si="506"/>
        <v>0</v>
      </c>
      <c r="WGI68" s="756">
        <f t="shared" si="506"/>
        <v>0</v>
      </c>
      <c r="WGJ68" s="756">
        <f t="shared" si="506"/>
        <v>0</v>
      </c>
      <c r="WGK68" s="756">
        <f t="shared" si="506"/>
        <v>0</v>
      </c>
      <c r="WGL68" s="756">
        <f t="shared" si="506"/>
        <v>0</v>
      </c>
      <c r="WGM68" s="756">
        <f t="shared" si="506"/>
        <v>0</v>
      </c>
      <c r="WGN68" s="756">
        <f t="shared" si="506"/>
        <v>0</v>
      </c>
      <c r="WGO68" s="756">
        <f t="shared" si="506"/>
        <v>0</v>
      </c>
      <c r="WGP68" s="756">
        <f t="shared" si="506"/>
        <v>0</v>
      </c>
      <c r="WGQ68" s="756">
        <f t="shared" si="506"/>
        <v>0</v>
      </c>
      <c r="WGR68" s="756">
        <f t="shared" si="506"/>
        <v>0</v>
      </c>
      <c r="WGS68" s="756">
        <f t="shared" si="506"/>
        <v>0</v>
      </c>
      <c r="WGT68" s="756">
        <f t="shared" si="506"/>
        <v>0</v>
      </c>
      <c r="WGU68" s="756">
        <f t="shared" si="506"/>
        <v>0</v>
      </c>
      <c r="WGV68" s="756">
        <f t="shared" si="506"/>
        <v>0</v>
      </c>
      <c r="WGW68" s="756">
        <f t="shared" si="506"/>
        <v>0</v>
      </c>
      <c r="WGX68" s="756">
        <f t="shared" si="506"/>
        <v>0</v>
      </c>
      <c r="WGY68" s="756">
        <f t="shared" si="506"/>
        <v>0</v>
      </c>
      <c r="WGZ68" s="756">
        <f t="shared" si="506"/>
        <v>0</v>
      </c>
      <c r="WHA68" s="756">
        <f t="shared" si="506"/>
        <v>0</v>
      </c>
      <c r="WHB68" s="756">
        <f t="shared" si="506"/>
        <v>0</v>
      </c>
      <c r="WHC68" s="756">
        <f t="shared" si="506"/>
        <v>0</v>
      </c>
      <c r="WHD68" s="756">
        <f t="shared" si="506"/>
        <v>0</v>
      </c>
      <c r="WHE68" s="756">
        <f t="shared" si="506"/>
        <v>0</v>
      </c>
      <c r="WHF68" s="756">
        <f t="shared" si="506"/>
        <v>0</v>
      </c>
      <c r="WHG68" s="756">
        <f t="shared" si="506"/>
        <v>0</v>
      </c>
      <c r="WHH68" s="756">
        <f t="shared" si="506"/>
        <v>0</v>
      </c>
      <c r="WHI68" s="756">
        <f t="shared" si="506"/>
        <v>0</v>
      </c>
      <c r="WHJ68" s="756">
        <f t="shared" si="506"/>
        <v>0</v>
      </c>
      <c r="WHK68" s="756">
        <f t="shared" si="506"/>
        <v>0</v>
      </c>
      <c r="WHL68" s="756">
        <f t="shared" si="506"/>
        <v>0</v>
      </c>
      <c r="WHM68" s="756">
        <f t="shared" si="506"/>
        <v>0</v>
      </c>
      <c r="WHN68" s="756">
        <f t="shared" si="506"/>
        <v>0</v>
      </c>
      <c r="WHO68" s="756">
        <f t="shared" si="506"/>
        <v>0</v>
      </c>
      <c r="WHP68" s="756">
        <f t="shared" si="506"/>
        <v>0</v>
      </c>
      <c r="WHQ68" s="756">
        <f t="shared" si="506"/>
        <v>0</v>
      </c>
      <c r="WHR68" s="756">
        <f t="shared" si="506"/>
        <v>0</v>
      </c>
      <c r="WHS68" s="756">
        <f t="shared" si="506"/>
        <v>0</v>
      </c>
      <c r="WHT68" s="756">
        <f t="shared" si="506"/>
        <v>0</v>
      </c>
      <c r="WHU68" s="756">
        <f t="shared" si="506"/>
        <v>0</v>
      </c>
      <c r="WHV68" s="756">
        <f t="shared" si="506"/>
        <v>0</v>
      </c>
      <c r="WHW68" s="756">
        <f t="shared" ref="WHW68:WKH68" si="507">(WHW59-WHW61)*$C$67</f>
        <v>0</v>
      </c>
      <c r="WHX68" s="756">
        <f t="shared" si="507"/>
        <v>0</v>
      </c>
      <c r="WHY68" s="756">
        <f t="shared" si="507"/>
        <v>0</v>
      </c>
      <c r="WHZ68" s="756">
        <f t="shared" si="507"/>
        <v>0</v>
      </c>
      <c r="WIA68" s="756">
        <f t="shared" si="507"/>
        <v>0</v>
      </c>
      <c r="WIB68" s="756">
        <f t="shared" si="507"/>
        <v>0</v>
      </c>
      <c r="WIC68" s="756">
        <f t="shared" si="507"/>
        <v>0</v>
      </c>
      <c r="WID68" s="756">
        <f t="shared" si="507"/>
        <v>0</v>
      </c>
      <c r="WIE68" s="756">
        <f t="shared" si="507"/>
        <v>0</v>
      </c>
      <c r="WIF68" s="756">
        <f t="shared" si="507"/>
        <v>0</v>
      </c>
      <c r="WIG68" s="756">
        <f t="shared" si="507"/>
        <v>0</v>
      </c>
      <c r="WIH68" s="756">
        <f t="shared" si="507"/>
        <v>0</v>
      </c>
      <c r="WII68" s="756">
        <f t="shared" si="507"/>
        <v>0</v>
      </c>
      <c r="WIJ68" s="756">
        <f t="shared" si="507"/>
        <v>0</v>
      </c>
      <c r="WIK68" s="756">
        <f t="shared" si="507"/>
        <v>0</v>
      </c>
      <c r="WIL68" s="756">
        <f t="shared" si="507"/>
        <v>0</v>
      </c>
      <c r="WIM68" s="756">
        <f t="shared" si="507"/>
        <v>0</v>
      </c>
      <c r="WIN68" s="756">
        <f t="shared" si="507"/>
        <v>0</v>
      </c>
      <c r="WIO68" s="756">
        <f t="shared" si="507"/>
        <v>0</v>
      </c>
      <c r="WIP68" s="756">
        <f t="shared" si="507"/>
        <v>0</v>
      </c>
      <c r="WIQ68" s="756">
        <f t="shared" si="507"/>
        <v>0</v>
      </c>
      <c r="WIR68" s="756">
        <f t="shared" si="507"/>
        <v>0</v>
      </c>
      <c r="WIS68" s="756">
        <f t="shared" si="507"/>
        <v>0</v>
      </c>
      <c r="WIT68" s="756">
        <f t="shared" si="507"/>
        <v>0</v>
      </c>
      <c r="WIU68" s="756">
        <f t="shared" si="507"/>
        <v>0</v>
      </c>
      <c r="WIV68" s="756">
        <f t="shared" si="507"/>
        <v>0</v>
      </c>
      <c r="WIW68" s="756">
        <f t="shared" si="507"/>
        <v>0</v>
      </c>
      <c r="WIX68" s="756">
        <f t="shared" si="507"/>
        <v>0</v>
      </c>
      <c r="WIY68" s="756">
        <f t="shared" si="507"/>
        <v>0</v>
      </c>
      <c r="WIZ68" s="756">
        <f t="shared" si="507"/>
        <v>0</v>
      </c>
      <c r="WJA68" s="756">
        <f t="shared" si="507"/>
        <v>0</v>
      </c>
      <c r="WJB68" s="756">
        <f t="shared" si="507"/>
        <v>0</v>
      </c>
      <c r="WJC68" s="756">
        <f t="shared" si="507"/>
        <v>0</v>
      </c>
      <c r="WJD68" s="756">
        <f t="shared" si="507"/>
        <v>0</v>
      </c>
      <c r="WJE68" s="756">
        <f t="shared" si="507"/>
        <v>0</v>
      </c>
      <c r="WJF68" s="756">
        <f t="shared" si="507"/>
        <v>0</v>
      </c>
      <c r="WJG68" s="756">
        <f t="shared" si="507"/>
        <v>0</v>
      </c>
      <c r="WJH68" s="756">
        <f t="shared" si="507"/>
        <v>0</v>
      </c>
      <c r="WJI68" s="756">
        <f t="shared" si="507"/>
        <v>0</v>
      </c>
      <c r="WJJ68" s="756">
        <f t="shared" si="507"/>
        <v>0</v>
      </c>
      <c r="WJK68" s="756">
        <f t="shared" si="507"/>
        <v>0</v>
      </c>
      <c r="WJL68" s="756">
        <f t="shared" si="507"/>
        <v>0</v>
      </c>
      <c r="WJM68" s="756">
        <f t="shared" si="507"/>
        <v>0</v>
      </c>
      <c r="WJN68" s="756">
        <f t="shared" si="507"/>
        <v>0</v>
      </c>
      <c r="WJO68" s="756">
        <f t="shared" si="507"/>
        <v>0</v>
      </c>
      <c r="WJP68" s="756">
        <f t="shared" si="507"/>
        <v>0</v>
      </c>
      <c r="WJQ68" s="756">
        <f t="shared" si="507"/>
        <v>0</v>
      </c>
      <c r="WJR68" s="756">
        <f t="shared" si="507"/>
        <v>0</v>
      </c>
      <c r="WJS68" s="756">
        <f t="shared" si="507"/>
        <v>0</v>
      </c>
      <c r="WJT68" s="756">
        <f t="shared" si="507"/>
        <v>0</v>
      </c>
      <c r="WJU68" s="756">
        <f t="shared" si="507"/>
        <v>0</v>
      </c>
      <c r="WJV68" s="756">
        <f t="shared" si="507"/>
        <v>0</v>
      </c>
      <c r="WJW68" s="756">
        <f t="shared" si="507"/>
        <v>0</v>
      </c>
      <c r="WJX68" s="756">
        <f t="shared" si="507"/>
        <v>0</v>
      </c>
      <c r="WJY68" s="756">
        <f t="shared" si="507"/>
        <v>0</v>
      </c>
      <c r="WJZ68" s="756">
        <f t="shared" si="507"/>
        <v>0</v>
      </c>
      <c r="WKA68" s="756">
        <f t="shared" si="507"/>
        <v>0</v>
      </c>
      <c r="WKB68" s="756">
        <f t="shared" si="507"/>
        <v>0</v>
      </c>
      <c r="WKC68" s="756">
        <f t="shared" si="507"/>
        <v>0</v>
      </c>
      <c r="WKD68" s="756">
        <f t="shared" si="507"/>
        <v>0</v>
      </c>
      <c r="WKE68" s="756">
        <f t="shared" si="507"/>
        <v>0</v>
      </c>
      <c r="WKF68" s="756">
        <f t="shared" si="507"/>
        <v>0</v>
      </c>
      <c r="WKG68" s="756">
        <f t="shared" si="507"/>
        <v>0</v>
      </c>
      <c r="WKH68" s="756">
        <f t="shared" si="507"/>
        <v>0</v>
      </c>
      <c r="WKI68" s="756">
        <f t="shared" ref="WKI68:WMT68" si="508">(WKI59-WKI61)*$C$67</f>
        <v>0</v>
      </c>
      <c r="WKJ68" s="756">
        <f t="shared" si="508"/>
        <v>0</v>
      </c>
      <c r="WKK68" s="756">
        <f t="shared" si="508"/>
        <v>0</v>
      </c>
      <c r="WKL68" s="756">
        <f t="shared" si="508"/>
        <v>0</v>
      </c>
      <c r="WKM68" s="756">
        <f t="shared" si="508"/>
        <v>0</v>
      </c>
      <c r="WKN68" s="756">
        <f t="shared" si="508"/>
        <v>0</v>
      </c>
      <c r="WKO68" s="756">
        <f t="shared" si="508"/>
        <v>0</v>
      </c>
      <c r="WKP68" s="756">
        <f t="shared" si="508"/>
        <v>0</v>
      </c>
      <c r="WKQ68" s="756">
        <f t="shared" si="508"/>
        <v>0</v>
      </c>
      <c r="WKR68" s="756">
        <f t="shared" si="508"/>
        <v>0</v>
      </c>
      <c r="WKS68" s="756">
        <f t="shared" si="508"/>
        <v>0</v>
      </c>
      <c r="WKT68" s="756">
        <f t="shared" si="508"/>
        <v>0</v>
      </c>
      <c r="WKU68" s="756">
        <f t="shared" si="508"/>
        <v>0</v>
      </c>
      <c r="WKV68" s="756">
        <f t="shared" si="508"/>
        <v>0</v>
      </c>
      <c r="WKW68" s="756">
        <f t="shared" si="508"/>
        <v>0</v>
      </c>
      <c r="WKX68" s="756">
        <f t="shared" si="508"/>
        <v>0</v>
      </c>
      <c r="WKY68" s="756">
        <f t="shared" si="508"/>
        <v>0</v>
      </c>
      <c r="WKZ68" s="756">
        <f t="shared" si="508"/>
        <v>0</v>
      </c>
      <c r="WLA68" s="756">
        <f t="shared" si="508"/>
        <v>0</v>
      </c>
      <c r="WLB68" s="756">
        <f t="shared" si="508"/>
        <v>0</v>
      </c>
      <c r="WLC68" s="756">
        <f t="shared" si="508"/>
        <v>0</v>
      </c>
      <c r="WLD68" s="756">
        <f t="shared" si="508"/>
        <v>0</v>
      </c>
      <c r="WLE68" s="756">
        <f t="shared" si="508"/>
        <v>0</v>
      </c>
      <c r="WLF68" s="756">
        <f t="shared" si="508"/>
        <v>0</v>
      </c>
      <c r="WLG68" s="756">
        <f t="shared" si="508"/>
        <v>0</v>
      </c>
      <c r="WLH68" s="756">
        <f t="shared" si="508"/>
        <v>0</v>
      </c>
      <c r="WLI68" s="756">
        <f t="shared" si="508"/>
        <v>0</v>
      </c>
      <c r="WLJ68" s="756">
        <f t="shared" si="508"/>
        <v>0</v>
      </c>
      <c r="WLK68" s="756">
        <f t="shared" si="508"/>
        <v>0</v>
      </c>
      <c r="WLL68" s="756">
        <f t="shared" si="508"/>
        <v>0</v>
      </c>
      <c r="WLM68" s="756">
        <f t="shared" si="508"/>
        <v>0</v>
      </c>
      <c r="WLN68" s="756">
        <f t="shared" si="508"/>
        <v>0</v>
      </c>
      <c r="WLO68" s="756">
        <f t="shared" si="508"/>
        <v>0</v>
      </c>
      <c r="WLP68" s="756">
        <f t="shared" si="508"/>
        <v>0</v>
      </c>
      <c r="WLQ68" s="756">
        <f t="shared" si="508"/>
        <v>0</v>
      </c>
      <c r="WLR68" s="756">
        <f t="shared" si="508"/>
        <v>0</v>
      </c>
      <c r="WLS68" s="756">
        <f t="shared" si="508"/>
        <v>0</v>
      </c>
      <c r="WLT68" s="756">
        <f t="shared" si="508"/>
        <v>0</v>
      </c>
      <c r="WLU68" s="756">
        <f t="shared" si="508"/>
        <v>0</v>
      </c>
      <c r="WLV68" s="756">
        <f t="shared" si="508"/>
        <v>0</v>
      </c>
      <c r="WLW68" s="756">
        <f t="shared" si="508"/>
        <v>0</v>
      </c>
      <c r="WLX68" s="756">
        <f t="shared" si="508"/>
        <v>0</v>
      </c>
      <c r="WLY68" s="756">
        <f t="shared" si="508"/>
        <v>0</v>
      </c>
      <c r="WLZ68" s="756">
        <f t="shared" si="508"/>
        <v>0</v>
      </c>
      <c r="WMA68" s="756">
        <f t="shared" si="508"/>
        <v>0</v>
      </c>
      <c r="WMB68" s="756">
        <f t="shared" si="508"/>
        <v>0</v>
      </c>
      <c r="WMC68" s="756">
        <f t="shared" si="508"/>
        <v>0</v>
      </c>
      <c r="WMD68" s="756">
        <f t="shared" si="508"/>
        <v>0</v>
      </c>
      <c r="WME68" s="756">
        <f t="shared" si="508"/>
        <v>0</v>
      </c>
      <c r="WMF68" s="756">
        <f t="shared" si="508"/>
        <v>0</v>
      </c>
      <c r="WMG68" s="756">
        <f t="shared" si="508"/>
        <v>0</v>
      </c>
      <c r="WMH68" s="756">
        <f t="shared" si="508"/>
        <v>0</v>
      </c>
      <c r="WMI68" s="756">
        <f t="shared" si="508"/>
        <v>0</v>
      </c>
      <c r="WMJ68" s="756">
        <f t="shared" si="508"/>
        <v>0</v>
      </c>
      <c r="WMK68" s="756">
        <f t="shared" si="508"/>
        <v>0</v>
      </c>
      <c r="WML68" s="756">
        <f t="shared" si="508"/>
        <v>0</v>
      </c>
      <c r="WMM68" s="756">
        <f t="shared" si="508"/>
        <v>0</v>
      </c>
      <c r="WMN68" s="756">
        <f t="shared" si="508"/>
        <v>0</v>
      </c>
      <c r="WMO68" s="756">
        <f t="shared" si="508"/>
        <v>0</v>
      </c>
      <c r="WMP68" s="756">
        <f t="shared" si="508"/>
        <v>0</v>
      </c>
      <c r="WMQ68" s="756">
        <f t="shared" si="508"/>
        <v>0</v>
      </c>
      <c r="WMR68" s="756">
        <f t="shared" si="508"/>
        <v>0</v>
      </c>
      <c r="WMS68" s="756">
        <f t="shared" si="508"/>
        <v>0</v>
      </c>
      <c r="WMT68" s="756">
        <f t="shared" si="508"/>
        <v>0</v>
      </c>
      <c r="WMU68" s="756">
        <f t="shared" ref="WMU68:WPF68" si="509">(WMU59-WMU61)*$C$67</f>
        <v>0</v>
      </c>
      <c r="WMV68" s="756">
        <f t="shared" si="509"/>
        <v>0</v>
      </c>
      <c r="WMW68" s="756">
        <f t="shared" si="509"/>
        <v>0</v>
      </c>
      <c r="WMX68" s="756">
        <f t="shared" si="509"/>
        <v>0</v>
      </c>
      <c r="WMY68" s="756">
        <f t="shared" si="509"/>
        <v>0</v>
      </c>
      <c r="WMZ68" s="756">
        <f t="shared" si="509"/>
        <v>0</v>
      </c>
      <c r="WNA68" s="756">
        <f t="shared" si="509"/>
        <v>0</v>
      </c>
      <c r="WNB68" s="756">
        <f t="shared" si="509"/>
        <v>0</v>
      </c>
      <c r="WNC68" s="756">
        <f t="shared" si="509"/>
        <v>0</v>
      </c>
      <c r="WND68" s="756">
        <f t="shared" si="509"/>
        <v>0</v>
      </c>
      <c r="WNE68" s="756">
        <f t="shared" si="509"/>
        <v>0</v>
      </c>
      <c r="WNF68" s="756">
        <f t="shared" si="509"/>
        <v>0</v>
      </c>
      <c r="WNG68" s="756">
        <f t="shared" si="509"/>
        <v>0</v>
      </c>
      <c r="WNH68" s="756">
        <f t="shared" si="509"/>
        <v>0</v>
      </c>
      <c r="WNI68" s="756">
        <f t="shared" si="509"/>
        <v>0</v>
      </c>
      <c r="WNJ68" s="756">
        <f t="shared" si="509"/>
        <v>0</v>
      </c>
      <c r="WNK68" s="756">
        <f t="shared" si="509"/>
        <v>0</v>
      </c>
      <c r="WNL68" s="756">
        <f t="shared" si="509"/>
        <v>0</v>
      </c>
      <c r="WNM68" s="756">
        <f t="shared" si="509"/>
        <v>0</v>
      </c>
      <c r="WNN68" s="756">
        <f t="shared" si="509"/>
        <v>0</v>
      </c>
      <c r="WNO68" s="756">
        <f t="shared" si="509"/>
        <v>0</v>
      </c>
      <c r="WNP68" s="756">
        <f t="shared" si="509"/>
        <v>0</v>
      </c>
      <c r="WNQ68" s="756">
        <f t="shared" si="509"/>
        <v>0</v>
      </c>
      <c r="WNR68" s="756">
        <f t="shared" si="509"/>
        <v>0</v>
      </c>
      <c r="WNS68" s="756">
        <f t="shared" si="509"/>
        <v>0</v>
      </c>
      <c r="WNT68" s="756">
        <f t="shared" si="509"/>
        <v>0</v>
      </c>
      <c r="WNU68" s="756">
        <f t="shared" si="509"/>
        <v>0</v>
      </c>
      <c r="WNV68" s="756">
        <f t="shared" si="509"/>
        <v>0</v>
      </c>
      <c r="WNW68" s="756">
        <f t="shared" si="509"/>
        <v>0</v>
      </c>
      <c r="WNX68" s="756">
        <f t="shared" si="509"/>
        <v>0</v>
      </c>
      <c r="WNY68" s="756">
        <f t="shared" si="509"/>
        <v>0</v>
      </c>
      <c r="WNZ68" s="756">
        <f t="shared" si="509"/>
        <v>0</v>
      </c>
      <c r="WOA68" s="756">
        <f t="shared" si="509"/>
        <v>0</v>
      </c>
      <c r="WOB68" s="756">
        <f t="shared" si="509"/>
        <v>0</v>
      </c>
      <c r="WOC68" s="756">
        <f t="shared" si="509"/>
        <v>0</v>
      </c>
      <c r="WOD68" s="756">
        <f t="shared" si="509"/>
        <v>0</v>
      </c>
      <c r="WOE68" s="756">
        <f t="shared" si="509"/>
        <v>0</v>
      </c>
      <c r="WOF68" s="756">
        <f t="shared" si="509"/>
        <v>0</v>
      </c>
      <c r="WOG68" s="756">
        <f t="shared" si="509"/>
        <v>0</v>
      </c>
      <c r="WOH68" s="756">
        <f t="shared" si="509"/>
        <v>0</v>
      </c>
      <c r="WOI68" s="756">
        <f t="shared" si="509"/>
        <v>0</v>
      </c>
      <c r="WOJ68" s="756">
        <f t="shared" si="509"/>
        <v>0</v>
      </c>
      <c r="WOK68" s="756">
        <f t="shared" si="509"/>
        <v>0</v>
      </c>
      <c r="WOL68" s="756">
        <f t="shared" si="509"/>
        <v>0</v>
      </c>
      <c r="WOM68" s="756">
        <f t="shared" si="509"/>
        <v>0</v>
      </c>
      <c r="WON68" s="756">
        <f t="shared" si="509"/>
        <v>0</v>
      </c>
      <c r="WOO68" s="756">
        <f t="shared" si="509"/>
        <v>0</v>
      </c>
      <c r="WOP68" s="756">
        <f t="shared" si="509"/>
        <v>0</v>
      </c>
      <c r="WOQ68" s="756">
        <f t="shared" si="509"/>
        <v>0</v>
      </c>
      <c r="WOR68" s="756">
        <f t="shared" si="509"/>
        <v>0</v>
      </c>
      <c r="WOS68" s="756">
        <f t="shared" si="509"/>
        <v>0</v>
      </c>
      <c r="WOT68" s="756">
        <f t="shared" si="509"/>
        <v>0</v>
      </c>
      <c r="WOU68" s="756">
        <f t="shared" si="509"/>
        <v>0</v>
      </c>
      <c r="WOV68" s="756">
        <f t="shared" si="509"/>
        <v>0</v>
      </c>
      <c r="WOW68" s="756">
        <f t="shared" si="509"/>
        <v>0</v>
      </c>
      <c r="WOX68" s="756">
        <f t="shared" si="509"/>
        <v>0</v>
      </c>
      <c r="WOY68" s="756">
        <f t="shared" si="509"/>
        <v>0</v>
      </c>
      <c r="WOZ68" s="756">
        <f t="shared" si="509"/>
        <v>0</v>
      </c>
      <c r="WPA68" s="756">
        <f t="shared" si="509"/>
        <v>0</v>
      </c>
      <c r="WPB68" s="756">
        <f t="shared" si="509"/>
        <v>0</v>
      </c>
      <c r="WPC68" s="756">
        <f t="shared" si="509"/>
        <v>0</v>
      </c>
      <c r="WPD68" s="756">
        <f t="shared" si="509"/>
        <v>0</v>
      </c>
      <c r="WPE68" s="756">
        <f t="shared" si="509"/>
        <v>0</v>
      </c>
      <c r="WPF68" s="756">
        <f t="shared" si="509"/>
        <v>0</v>
      </c>
      <c r="WPG68" s="756">
        <f t="shared" ref="WPG68:WRR68" si="510">(WPG59-WPG61)*$C$67</f>
        <v>0</v>
      </c>
      <c r="WPH68" s="756">
        <f t="shared" si="510"/>
        <v>0</v>
      </c>
      <c r="WPI68" s="756">
        <f t="shared" si="510"/>
        <v>0</v>
      </c>
      <c r="WPJ68" s="756">
        <f t="shared" si="510"/>
        <v>0</v>
      </c>
      <c r="WPK68" s="756">
        <f t="shared" si="510"/>
        <v>0</v>
      </c>
      <c r="WPL68" s="756">
        <f t="shared" si="510"/>
        <v>0</v>
      </c>
      <c r="WPM68" s="756">
        <f t="shared" si="510"/>
        <v>0</v>
      </c>
      <c r="WPN68" s="756">
        <f t="shared" si="510"/>
        <v>0</v>
      </c>
      <c r="WPO68" s="756">
        <f t="shared" si="510"/>
        <v>0</v>
      </c>
      <c r="WPP68" s="756">
        <f t="shared" si="510"/>
        <v>0</v>
      </c>
      <c r="WPQ68" s="756">
        <f t="shared" si="510"/>
        <v>0</v>
      </c>
      <c r="WPR68" s="756">
        <f t="shared" si="510"/>
        <v>0</v>
      </c>
      <c r="WPS68" s="756">
        <f t="shared" si="510"/>
        <v>0</v>
      </c>
      <c r="WPT68" s="756">
        <f t="shared" si="510"/>
        <v>0</v>
      </c>
      <c r="WPU68" s="756">
        <f t="shared" si="510"/>
        <v>0</v>
      </c>
      <c r="WPV68" s="756">
        <f t="shared" si="510"/>
        <v>0</v>
      </c>
      <c r="WPW68" s="756">
        <f t="shared" si="510"/>
        <v>0</v>
      </c>
      <c r="WPX68" s="756">
        <f t="shared" si="510"/>
        <v>0</v>
      </c>
      <c r="WPY68" s="756">
        <f t="shared" si="510"/>
        <v>0</v>
      </c>
      <c r="WPZ68" s="756">
        <f t="shared" si="510"/>
        <v>0</v>
      </c>
      <c r="WQA68" s="756">
        <f t="shared" si="510"/>
        <v>0</v>
      </c>
      <c r="WQB68" s="756">
        <f t="shared" si="510"/>
        <v>0</v>
      </c>
      <c r="WQC68" s="756">
        <f t="shared" si="510"/>
        <v>0</v>
      </c>
      <c r="WQD68" s="756">
        <f t="shared" si="510"/>
        <v>0</v>
      </c>
      <c r="WQE68" s="756">
        <f t="shared" si="510"/>
        <v>0</v>
      </c>
      <c r="WQF68" s="756">
        <f t="shared" si="510"/>
        <v>0</v>
      </c>
      <c r="WQG68" s="756">
        <f t="shared" si="510"/>
        <v>0</v>
      </c>
      <c r="WQH68" s="756">
        <f t="shared" si="510"/>
        <v>0</v>
      </c>
      <c r="WQI68" s="756">
        <f t="shared" si="510"/>
        <v>0</v>
      </c>
      <c r="WQJ68" s="756">
        <f t="shared" si="510"/>
        <v>0</v>
      </c>
      <c r="WQK68" s="756">
        <f t="shared" si="510"/>
        <v>0</v>
      </c>
      <c r="WQL68" s="756">
        <f t="shared" si="510"/>
        <v>0</v>
      </c>
      <c r="WQM68" s="756">
        <f t="shared" si="510"/>
        <v>0</v>
      </c>
      <c r="WQN68" s="756">
        <f t="shared" si="510"/>
        <v>0</v>
      </c>
      <c r="WQO68" s="756">
        <f t="shared" si="510"/>
        <v>0</v>
      </c>
      <c r="WQP68" s="756">
        <f t="shared" si="510"/>
        <v>0</v>
      </c>
      <c r="WQQ68" s="756">
        <f t="shared" si="510"/>
        <v>0</v>
      </c>
      <c r="WQR68" s="756">
        <f t="shared" si="510"/>
        <v>0</v>
      </c>
      <c r="WQS68" s="756">
        <f t="shared" si="510"/>
        <v>0</v>
      </c>
      <c r="WQT68" s="756">
        <f t="shared" si="510"/>
        <v>0</v>
      </c>
      <c r="WQU68" s="756">
        <f t="shared" si="510"/>
        <v>0</v>
      </c>
      <c r="WQV68" s="756">
        <f t="shared" si="510"/>
        <v>0</v>
      </c>
      <c r="WQW68" s="756">
        <f t="shared" si="510"/>
        <v>0</v>
      </c>
      <c r="WQX68" s="756">
        <f t="shared" si="510"/>
        <v>0</v>
      </c>
      <c r="WQY68" s="756">
        <f t="shared" si="510"/>
        <v>0</v>
      </c>
      <c r="WQZ68" s="756">
        <f t="shared" si="510"/>
        <v>0</v>
      </c>
      <c r="WRA68" s="756">
        <f t="shared" si="510"/>
        <v>0</v>
      </c>
      <c r="WRB68" s="756">
        <f t="shared" si="510"/>
        <v>0</v>
      </c>
      <c r="WRC68" s="756">
        <f t="shared" si="510"/>
        <v>0</v>
      </c>
      <c r="WRD68" s="756">
        <f t="shared" si="510"/>
        <v>0</v>
      </c>
      <c r="WRE68" s="756">
        <f t="shared" si="510"/>
        <v>0</v>
      </c>
      <c r="WRF68" s="756">
        <f t="shared" si="510"/>
        <v>0</v>
      </c>
      <c r="WRG68" s="756">
        <f t="shared" si="510"/>
        <v>0</v>
      </c>
      <c r="WRH68" s="756">
        <f t="shared" si="510"/>
        <v>0</v>
      </c>
      <c r="WRI68" s="756">
        <f t="shared" si="510"/>
        <v>0</v>
      </c>
      <c r="WRJ68" s="756">
        <f t="shared" si="510"/>
        <v>0</v>
      </c>
      <c r="WRK68" s="756">
        <f t="shared" si="510"/>
        <v>0</v>
      </c>
      <c r="WRL68" s="756">
        <f t="shared" si="510"/>
        <v>0</v>
      </c>
      <c r="WRM68" s="756">
        <f t="shared" si="510"/>
        <v>0</v>
      </c>
      <c r="WRN68" s="756">
        <f t="shared" si="510"/>
        <v>0</v>
      </c>
      <c r="WRO68" s="756">
        <f t="shared" si="510"/>
        <v>0</v>
      </c>
      <c r="WRP68" s="756">
        <f t="shared" si="510"/>
        <v>0</v>
      </c>
      <c r="WRQ68" s="756">
        <f t="shared" si="510"/>
        <v>0</v>
      </c>
      <c r="WRR68" s="756">
        <f t="shared" si="510"/>
        <v>0</v>
      </c>
      <c r="WRS68" s="756">
        <f t="shared" ref="WRS68:WUD68" si="511">(WRS59-WRS61)*$C$67</f>
        <v>0</v>
      </c>
      <c r="WRT68" s="756">
        <f t="shared" si="511"/>
        <v>0</v>
      </c>
      <c r="WRU68" s="756">
        <f t="shared" si="511"/>
        <v>0</v>
      </c>
      <c r="WRV68" s="756">
        <f t="shared" si="511"/>
        <v>0</v>
      </c>
      <c r="WRW68" s="756">
        <f t="shared" si="511"/>
        <v>0</v>
      </c>
      <c r="WRX68" s="756">
        <f t="shared" si="511"/>
        <v>0</v>
      </c>
      <c r="WRY68" s="756">
        <f t="shared" si="511"/>
        <v>0</v>
      </c>
      <c r="WRZ68" s="756">
        <f t="shared" si="511"/>
        <v>0</v>
      </c>
      <c r="WSA68" s="756">
        <f t="shared" si="511"/>
        <v>0</v>
      </c>
      <c r="WSB68" s="756">
        <f t="shared" si="511"/>
        <v>0</v>
      </c>
      <c r="WSC68" s="756">
        <f t="shared" si="511"/>
        <v>0</v>
      </c>
      <c r="WSD68" s="756">
        <f t="shared" si="511"/>
        <v>0</v>
      </c>
      <c r="WSE68" s="756">
        <f t="shared" si="511"/>
        <v>0</v>
      </c>
      <c r="WSF68" s="756">
        <f t="shared" si="511"/>
        <v>0</v>
      </c>
      <c r="WSG68" s="756">
        <f t="shared" si="511"/>
        <v>0</v>
      </c>
      <c r="WSH68" s="756">
        <f t="shared" si="511"/>
        <v>0</v>
      </c>
      <c r="WSI68" s="756">
        <f t="shared" si="511"/>
        <v>0</v>
      </c>
      <c r="WSJ68" s="756">
        <f t="shared" si="511"/>
        <v>0</v>
      </c>
      <c r="WSK68" s="756">
        <f t="shared" si="511"/>
        <v>0</v>
      </c>
      <c r="WSL68" s="756">
        <f t="shared" si="511"/>
        <v>0</v>
      </c>
      <c r="WSM68" s="756">
        <f t="shared" si="511"/>
        <v>0</v>
      </c>
      <c r="WSN68" s="756">
        <f t="shared" si="511"/>
        <v>0</v>
      </c>
      <c r="WSO68" s="756">
        <f t="shared" si="511"/>
        <v>0</v>
      </c>
      <c r="WSP68" s="756">
        <f t="shared" si="511"/>
        <v>0</v>
      </c>
      <c r="WSQ68" s="756">
        <f t="shared" si="511"/>
        <v>0</v>
      </c>
      <c r="WSR68" s="756">
        <f t="shared" si="511"/>
        <v>0</v>
      </c>
      <c r="WSS68" s="756">
        <f t="shared" si="511"/>
        <v>0</v>
      </c>
      <c r="WST68" s="756">
        <f t="shared" si="511"/>
        <v>0</v>
      </c>
      <c r="WSU68" s="756">
        <f t="shared" si="511"/>
        <v>0</v>
      </c>
      <c r="WSV68" s="756">
        <f t="shared" si="511"/>
        <v>0</v>
      </c>
      <c r="WSW68" s="756">
        <f t="shared" si="511"/>
        <v>0</v>
      </c>
      <c r="WSX68" s="756">
        <f t="shared" si="511"/>
        <v>0</v>
      </c>
      <c r="WSY68" s="756">
        <f t="shared" si="511"/>
        <v>0</v>
      </c>
      <c r="WSZ68" s="756">
        <f t="shared" si="511"/>
        <v>0</v>
      </c>
      <c r="WTA68" s="756">
        <f t="shared" si="511"/>
        <v>0</v>
      </c>
      <c r="WTB68" s="756">
        <f t="shared" si="511"/>
        <v>0</v>
      </c>
      <c r="WTC68" s="756">
        <f t="shared" si="511"/>
        <v>0</v>
      </c>
      <c r="WTD68" s="756">
        <f t="shared" si="511"/>
        <v>0</v>
      </c>
      <c r="WTE68" s="756">
        <f t="shared" si="511"/>
        <v>0</v>
      </c>
      <c r="WTF68" s="756">
        <f t="shared" si="511"/>
        <v>0</v>
      </c>
      <c r="WTG68" s="756">
        <f t="shared" si="511"/>
        <v>0</v>
      </c>
      <c r="WTH68" s="756">
        <f t="shared" si="511"/>
        <v>0</v>
      </c>
      <c r="WTI68" s="756">
        <f t="shared" si="511"/>
        <v>0</v>
      </c>
      <c r="WTJ68" s="756">
        <f t="shared" si="511"/>
        <v>0</v>
      </c>
      <c r="WTK68" s="756">
        <f t="shared" si="511"/>
        <v>0</v>
      </c>
      <c r="WTL68" s="756">
        <f t="shared" si="511"/>
        <v>0</v>
      </c>
      <c r="WTM68" s="756">
        <f t="shared" si="511"/>
        <v>0</v>
      </c>
      <c r="WTN68" s="756">
        <f t="shared" si="511"/>
        <v>0</v>
      </c>
      <c r="WTO68" s="756">
        <f t="shared" si="511"/>
        <v>0</v>
      </c>
      <c r="WTP68" s="756">
        <f t="shared" si="511"/>
        <v>0</v>
      </c>
      <c r="WTQ68" s="756">
        <f t="shared" si="511"/>
        <v>0</v>
      </c>
      <c r="WTR68" s="756">
        <f t="shared" si="511"/>
        <v>0</v>
      </c>
      <c r="WTS68" s="756">
        <f t="shared" si="511"/>
        <v>0</v>
      </c>
      <c r="WTT68" s="756">
        <f t="shared" si="511"/>
        <v>0</v>
      </c>
      <c r="WTU68" s="756">
        <f t="shared" si="511"/>
        <v>0</v>
      </c>
      <c r="WTV68" s="756">
        <f t="shared" si="511"/>
        <v>0</v>
      </c>
      <c r="WTW68" s="756">
        <f t="shared" si="511"/>
        <v>0</v>
      </c>
      <c r="WTX68" s="756">
        <f t="shared" si="511"/>
        <v>0</v>
      </c>
      <c r="WTY68" s="756">
        <f t="shared" si="511"/>
        <v>0</v>
      </c>
      <c r="WTZ68" s="756">
        <f t="shared" si="511"/>
        <v>0</v>
      </c>
      <c r="WUA68" s="756">
        <f t="shared" si="511"/>
        <v>0</v>
      </c>
      <c r="WUB68" s="756">
        <f t="shared" si="511"/>
        <v>0</v>
      </c>
      <c r="WUC68" s="756">
        <f t="shared" si="511"/>
        <v>0</v>
      </c>
      <c r="WUD68" s="756">
        <f t="shared" si="511"/>
        <v>0</v>
      </c>
      <c r="WUE68" s="756">
        <f t="shared" ref="WUE68:WWP68" si="512">(WUE59-WUE61)*$C$67</f>
        <v>0</v>
      </c>
      <c r="WUF68" s="756">
        <f t="shared" si="512"/>
        <v>0</v>
      </c>
      <c r="WUG68" s="756">
        <f t="shared" si="512"/>
        <v>0</v>
      </c>
      <c r="WUH68" s="756">
        <f t="shared" si="512"/>
        <v>0</v>
      </c>
      <c r="WUI68" s="756">
        <f t="shared" si="512"/>
        <v>0</v>
      </c>
      <c r="WUJ68" s="756">
        <f t="shared" si="512"/>
        <v>0</v>
      </c>
      <c r="WUK68" s="756">
        <f t="shared" si="512"/>
        <v>0</v>
      </c>
      <c r="WUL68" s="756">
        <f t="shared" si="512"/>
        <v>0</v>
      </c>
      <c r="WUM68" s="756">
        <f t="shared" si="512"/>
        <v>0</v>
      </c>
      <c r="WUN68" s="756">
        <f t="shared" si="512"/>
        <v>0</v>
      </c>
      <c r="WUO68" s="756">
        <f t="shared" si="512"/>
        <v>0</v>
      </c>
      <c r="WUP68" s="756">
        <f t="shared" si="512"/>
        <v>0</v>
      </c>
      <c r="WUQ68" s="756">
        <f t="shared" si="512"/>
        <v>0</v>
      </c>
      <c r="WUR68" s="756">
        <f t="shared" si="512"/>
        <v>0</v>
      </c>
      <c r="WUS68" s="756">
        <f t="shared" si="512"/>
        <v>0</v>
      </c>
      <c r="WUT68" s="756">
        <f t="shared" si="512"/>
        <v>0</v>
      </c>
      <c r="WUU68" s="756">
        <f t="shared" si="512"/>
        <v>0</v>
      </c>
      <c r="WUV68" s="756">
        <f t="shared" si="512"/>
        <v>0</v>
      </c>
      <c r="WUW68" s="756">
        <f t="shared" si="512"/>
        <v>0</v>
      </c>
      <c r="WUX68" s="756">
        <f t="shared" si="512"/>
        <v>0</v>
      </c>
      <c r="WUY68" s="756">
        <f t="shared" si="512"/>
        <v>0</v>
      </c>
      <c r="WUZ68" s="756">
        <f t="shared" si="512"/>
        <v>0</v>
      </c>
      <c r="WVA68" s="756">
        <f t="shared" si="512"/>
        <v>0</v>
      </c>
      <c r="WVB68" s="756">
        <f t="shared" si="512"/>
        <v>0</v>
      </c>
      <c r="WVC68" s="756">
        <f t="shared" si="512"/>
        <v>0</v>
      </c>
      <c r="WVD68" s="756">
        <f t="shared" si="512"/>
        <v>0</v>
      </c>
      <c r="WVE68" s="756">
        <f t="shared" si="512"/>
        <v>0</v>
      </c>
      <c r="WVF68" s="756">
        <f t="shared" si="512"/>
        <v>0</v>
      </c>
      <c r="WVG68" s="756">
        <f t="shared" si="512"/>
        <v>0</v>
      </c>
      <c r="WVH68" s="756">
        <f t="shared" si="512"/>
        <v>0</v>
      </c>
      <c r="WVI68" s="756">
        <f t="shared" si="512"/>
        <v>0</v>
      </c>
      <c r="WVJ68" s="756">
        <f t="shared" si="512"/>
        <v>0</v>
      </c>
      <c r="WVK68" s="756">
        <f t="shared" si="512"/>
        <v>0</v>
      </c>
      <c r="WVL68" s="756">
        <f t="shared" si="512"/>
        <v>0</v>
      </c>
      <c r="WVM68" s="756">
        <f t="shared" si="512"/>
        <v>0</v>
      </c>
      <c r="WVN68" s="756">
        <f t="shared" si="512"/>
        <v>0</v>
      </c>
      <c r="WVO68" s="756">
        <f t="shared" si="512"/>
        <v>0</v>
      </c>
      <c r="WVP68" s="756">
        <f t="shared" si="512"/>
        <v>0</v>
      </c>
      <c r="WVQ68" s="756">
        <f t="shared" si="512"/>
        <v>0</v>
      </c>
      <c r="WVR68" s="756">
        <f t="shared" si="512"/>
        <v>0</v>
      </c>
      <c r="WVS68" s="756">
        <f t="shared" si="512"/>
        <v>0</v>
      </c>
      <c r="WVT68" s="756">
        <f t="shared" si="512"/>
        <v>0</v>
      </c>
      <c r="WVU68" s="756">
        <f t="shared" si="512"/>
        <v>0</v>
      </c>
      <c r="WVV68" s="756">
        <f t="shared" si="512"/>
        <v>0</v>
      </c>
      <c r="WVW68" s="756">
        <f t="shared" si="512"/>
        <v>0</v>
      </c>
      <c r="WVX68" s="756">
        <f t="shared" si="512"/>
        <v>0</v>
      </c>
      <c r="WVY68" s="756">
        <f t="shared" si="512"/>
        <v>0</v>
      </c>
      <c r="WVZ68" s="756">
        <f t="shared" si="512"/>
        <v>0</v>
      </c>
      <c r="WWA68" s="756">
        <f t="shared" si="512"/>
        <v>0</v>
      </c>
      <c r="WWB68" s="756">
        <f t="shared" si="512"/>
        <v>0</v>
      </c>
      <c r="WWC68" s="756">
        <f t="shared" si="512"/>
        <v>0</v>
      </c>
      <c r="WWD68" s="756">
        <f t="shared" si="512"/>
        <v>0</v>
      </c>
      <c r="WWE68" s="756">
        <f t="shared" si="512"/>
        <v>0</v>
      </c>
      <c r="WWF68" s="756">
        <f t="shared" si="512"/>
        <v>0</v>
      </c>
      <c r="WWG68" s="756">
        <f t="shared" si="512"/>
        <v>0</v>
      </c>
      <c r="WWH68" s="756">
        <f t="shared" si="512"/>
        <v>0</v>
      </c>
      <c r="WWI68" s="756">
        <f t="shared" si="512"/>
        <v>0</v>
      </c>
      <c r="WWJ68" s="756">
        <f t="shared" si="512"/>
        <v>0</v>
      </c>
      <c r="WWK68" s="756">
        <f t="shared" si="512"/>
        <v>0</v>
      </c>
      <c r="WWL68" s="756">
        <f t="shared" si="512"/>
        <v>0</v>
      </c>
      <c r="WWM68" s="756">
        <f t="shared" si="512"/>
        <v>0</v>
      </c>
      <c r="WWN68" s="756">
        <f t="shared" si="512"/>
        <v>0</v>
      </c>
      <c r="WWO68" s="756">
        <f t="shared" si="512"/>
        <v>0</v>
      </c>
      <c r="WWP68" s="756">
        <f t="shared" si="512"/>
        <v>0</v>
      </c>
      <c r="WWQ68" s="756">
        <f t="shared" ref="WWQ68:WZB68" si="513">(WWQ59-WWQ61)*$C$67</f>
        <v>0</v>
      </c>
      <c r="WWR68" s="756">
        <f t="shared" si="513"/>
        <v>0</v>
      </c>
      <c r="WWS68" s="756">
        <f t="shared" si="513"/>
        <v>0</v>
      </c>
      <c r="WWT68" s="756">
        <f t="shared" si="513"/>
        <v>0</v>
      </c>
      <c r="WWU68" s="756">
        <f t="shared" si="513"/>
        <v>0</v>
      </c>
      <c r="WWV68" s="756">
        <f t="shared" si="513"/>
        <v>0</v>
      </c>
      <c r="WWW68" s="756">
        <f t="shared" si="513"/>
        <v>0</v>
      </c>
      <c r="WWX68" s="756">
        <f t="shared" si="513"/>
        <v>0</v>
      </c>
      <c r="WWY68" s="756">
        <f t="shared" si="513"/>
        <v>0</v>
      </c>
      <c r="WWZ68" s="756">
        <f t="shared" si="513"/>
        <v>0</v>
      </c>
      <c r="WXA68" s="756">
        <f t="shared" si="513"/>
        <v>0</v>
      </c>
      <c r="WXB68" s="756">
        <f t="shared" si="513"/>
        <v>0</v>
      </c>
      <c r="WXC68" s="756">
        <f t="shared" si="513"/>
        <v>0</v>
      </c>
      <c r="WXD68" s="756">
        <f t="shared" si="513"/>
        <v>0</v>
      </c>
      <c r="WXE68" s="756">
        <f t="shared" si="513"/>
        <v>0</v>
      </c>
      <c r="WXF68" s="756">
        <f t="shared" si="513"/>
        <v>0</v>
      </c>
      <c r="WXG68" s="756">
        <f t="shared" si="513"/>
        <v>0</v>
      </c>
      <c r="WXH68" s="756">
        <f t="shared" si="513"/>
        <v>0</v>
      </c>
      <c r="WXI68" s="756">
        <f t="shared" si="513"/>
        <v>0</v>
      </c>
      <c r="WXJ68" s="756">
        <f t="shared" si="513"/>
        <v>0</v>
      </c>
      <c r="WXK68" s="756">
        <f t="shared" si="513"/>
        <v>0</v>
      </c>
      <c r="WXL68" s="756">
        <f t="shared" si="513"/>
        <v>0</v>
      </c>
      <c r="WXM68" s="756">
        <f t="shared" si="513"/>
        <v>0</v>
      </c>
      <c r="WXN68" s="756">
        <f t="shared" si="513"/>
        <v>0</v>
      </c>
      <c r="WXO68" s="756">
        <f t="shared" si="513"/>
        <v>0</v>
      </c>
      <c r="WXP68" s="756">
        <f t="shared" si="513"/>
        <v>0</v>
      </c>
      <c r="WXQ68" s="756">
        <f t="shared" si="513"/>
        <v>0</v>
      </c>
      <c r="WXR68" s="756">
        <f t="shared" si="513"/>
        <v>0</v>
      </c>
      <c r="WXS68" s="756">
        <f t="shared" si="513"/>
        <v>0</v>
      </c>
      <c r="WXT68" s="756">
        <f t="shared" si="513"/>
        <v>0</v>
      </c>
      <c r="WXU68" s="756">
        <f t="shared" si="513"/>
        <v>0</v>
      </c>
      <c r="WXV68" s="756">
        <f t="shared" si="513"/>
        <v>0</v>
      </c>
      <c r="WXW68" s="756">
        <f t="shared" si="513"/>
        <v>0</v>
      </c>
      <c r="WXX68" s="756">
        <f t="shared" si="513"/>
        <v>0</v>
      </c>
      <c r="WXY68" s="756">
        <f t="shared" si="513"/>
        <v>0</v>
      </c>
      <c r="WXZ68" s="756">
        <f t="shared" si="513"/>
        <v>0</v>
      </c>
      <c r="WYA68" s="756">
        <f t="shared" si="513"/>
        <v>0</v>
      </c>
      <c r="WYB68" s="756">
        <f t="shared" si="513"/>
        <v>0</v>
      </c>
      <c r="WYC68" s="756">
        <f t="shared" si="513"/>
        <v>0</v>
      </c>
      <c r="WYD68" s="756">
        <f t="shared" si="513"/>
        <v>0</v>
      </c>
      <c r="WYE68" s="756">
        <f t="shared" si="513"/>
        <v>0</v>
      </c>
      <c r="WYF68" s="756">
        <f t="shared" si="513"/>
        <v>0</v>
      </c>
      <c r="WYG68" s="756">
        <f t="shared" si="513"/>
        <v>0</v>
      </c>
      <c r="WYH68" s="756">
        <f t="shared" si="513"/>
        <v>0</v>
      </c>
      <c r="WYI68" s="756">
        <f t="shared" si="513"/>
        <v>0</v>
      </c>
      <c r="WYJ68" s="756">
        <f t="shared" si="513"/>
        <v>0</v>
      </c>
      <c r="WYK68" s="756">
        <f t="shared" si="513"/>
        <v>0</v>
      </c>
      <c r="WYL68" s="756">
        <f t="shared" si="513"/>
        <v>0</v>
      </c>
      <c r="WYM68" s="756">
        <f t="shared" si="513"/>
        <v>0</v>
      </c>
      <c r="WYN68" s="756">
        <f t="shared" si="513"/>
        <v>0</v>
      </c>
      <c r="WYO68" s="756">
        <f t="shared" si="513"/>
        <v>0</v>
      </c>
      <c r="WYP68" s="756">
        <f t="shared" si="513"/>
        <v>0</v>
      </c>
      <c r="WYQ68" s="756">
        <f t="shared" si="513"/>
        <v>0</v>
      </c>
      <c r="WYR68" s="756">
        <f t="shared" si="513"/>
        <v>0</v>
      </c>
      <c r="WYS68" s="756">
        <f t="shared" si="513"/>
        <v>0</v>
      </c>
      <c r="WYT68" s="756">
        <f t="shared" si="513"/>
        <v>0</v>
      </c>
      <c r="WYU68" s="756">
        <f t="shared" si="513"/>
        <v>0</v>
      </c>
      <c r="WYV68" s="756">
        <f t="shared" si="513"/>
        <v>0</v>
      </c>
      <c r="WYW68" s="756">
        <f t="shared" si="513"/>
        <v>0</v>
      </c>
      <c r="WYX68" s="756">
        <f t="shared" si="513"/>
        <v>0</v>
      </c>
      <c r="WYY68" s="756">
        <f t="shared" si="513"/>
        <v>0</v>
      </c>
      <c r="WYZ68" s="756">
        <f t="shared" si="513"/>
        <v>0</v>
      </c>
      <c r="WZA68" s="756">
        <f t="shared" si="513"/>
        <v>0</v>
      </c>
      <c r="WZB68" s="756">
        <f t="shared" si="513"/>
        <v>0</v>
      </c>
      <c r="WZC68" s="756">
        <f t="shared" ref="WZC68:XBN68" si="514">(WZC59-WZC61)*$C$67</f>
        <v>0</v>
      </c>
      <c r="WZD68" s="756">
        <f t="shared" si="514"/>
        <v>0</v>
      </c>
      <c r="WZE68" s="756">
        <f t="shared" si="514"/>
        <v>0</v>
      </c>
      <c r="WZF68" s="756">
        <f t="shared" si="514"/>
        <v>0</v>
      </c>
      <c r="WZG68" s="756">
        <f t="shared" si="514"/>
        <v>0</v>
      </c>
      <c r="WZH68" s="756">
        <f t="shared" si="514"/>
        <v>0</v>
      </c>
      <c r="WZI68" s="756">
        <f t="shared" si="514"/>
        <v>0</v>
      </c>
      <c r="WZJ68" s="756">
        <f t="shared" si="514"/>
        <v>0</v>
      </c>
      <c r="WZK68" s="756">
        <f t="shared" si="514"/>
        <v>0</v>
      </c>
      <c r="WZL68" s="756">
        <f t="shared" si="514"/>
        <v>0</v>
      </c>
      <c r="WZM68" s="756">
        <f t="shared" si="514"/>
        <v>0</v>
      </c>
      <c r="WZN68" s="756">
        <f t="shared" si="514"/>
        <v>0</v>
      </c>
      <c r="WZO68" s="756">
        <f t="shared" si="514"/>
        <v>0</v>
      </c>
      <c r="WZP68" s="756">
        <f t="shared" si="514"/>
        <v>0</v>
      </c>
      <c r="WZQ68" s="756">
        <f t="shared" si="514"/>
        <v>0</v>
      </c>
      <c r="WZR68" s="756">
        <f t="shared" si="514"/>
        <v>0</v>
      </c>
      <c r="WZS68" s="756">
        <f t="shared" si="514"/>
        <v>0</v>
      </c>
      <c r="WZT68" s="756">
        <f t="shared" si="514"/>
        <v>0</v>
      </c>
      <c r="WZU68" s="756">
        <f t="shared" si="514"/>
        <v>0</v>
      </c>
      <c r="WZV68" s="756">
        <f t="shared" si="514"/>
        <v>0</v>
      </c>
      <c r="WZW68" s="756">
        <f t="shared" si="514"/>
        <v>0</v>
      </c>
      <c r="WZX68" s="756">
        <f t="shared" si="514"/>
        <v>0</v>
      </c>
      <c r="WZY68" s="756">
        <f t="shared" si="514"/>
        <v>0</v>
      </c>
      <c r="WZZ68" s="756">
        <f t="shared" si="514"/>
        <v>0</v>
      </c>
      <c r="XAA68" s="756">
        <f t="shared" si="514"/>
        <v>0</v>
      </c>
      <c r="XAB68" s="756">
        <f t="shared" si="514"/>
        <v>0</v>
      </c>
      <c r="XAC68" s="756">
        <f t="shared" si="514"/>
        <v>0</v>
      </c>
      <c r="XAD68" s="756">
        <f t="shared" si="514"/>
        <v>0</v>
      </c>
      <c r="XAE68" s="756">
        <f t="shared" si="514"/>
        <v>0</v>
      </c>
      <c r="XAF68" s="756">
        <f t="shared" si="514"/>
        <v>0</v>
      </c>
      <c r="XAG68" s="756">
        <f t="shared" si="514"/>
        <v>0</v>
      </c>
      <c r="XAH68" s="756">
        <f t="shared" si="514"/>
        <v>0</v>
      </c>
      <c r="XAI68" s="756">
        <f t="shared" si="514"/>
        <v>0</v>
      </c>
      <c r="XAJ68" s="756">
        <f t="shared" si="514"/>
        <v>0</v>
      </c>
      <c r="XAK68" s="756">
        <f t="shared" si="514"/>
        <v>0</v>
      </c>
      <c r="XAL68" s="756">
        <f t="shared" si="514"/>
        <v>0</v>
      </c>
      <c r="XAM68" s="756">
        <f t="shared" si="514"/>
        <v>0</v>
      </c>
      <c r="XAN68" s="756">
        <f t="shared" si="514"/>
        <v>0</v>
      </c>
      <c r="XAO68" s="756">
        <f t="shared" si="514"/>
        <v>0</v>
      </c>
      <c r="XAP68" s="756">
        <f t="shared" si="514"/>
        <v>0</v>
      </c>
      <c r="XAQ68" s="756">
        <f t="shared" si="514"/>
        <v>0</v>
      </c>
      <c r="XAR68" s="756">
        <f t="shared" si="514"/>
        <v>0</v>
      </c>
      <c r="XAS68" s="756">
        <f t="shared" si="514"/>
        <v>0</v>
      </c>
      <c r="XAT68" s="756">
        <f t="shared" si="514"/>
        <v>0</v>
      </c>
      <c r="XAU68" s="756">
        <f t="shared" si="514"/>
        <v>0</v>
      </c>
      <c r="XAV68" s="756">
        <f t="shared" si="514"/>
        <v>0</v>
      </c>
      <c r="XAW68" s="756">
        <f t="shared" si="514"/>
        <v>0</v>
      </c>
      <c r="XAX68" s="756">
        <f t="shared" si="514"/>
        <v>0</v>
      </c>
      <c r="XAY68" s="756">
        <f t="shared" si="514"/>
        <v>0</v>
      </c>
      <c r="XAZ68" s="756">
        <f t="shared" si="514"/>
        <v>0</v>
      </c>
      <c r="XBA68" s="756">
        <f t="shared" si="514"/>
        <v>0</v>
      </c>
      <c r="XBB68" s="756">
        <f t="shared" si="514"/>
        <v>0</v>
      </c>
      <c r="XBC68" s="756">
        <f t="shared" si="514"/>
        <v>0</v>
      </c>
      <c r="XBD68" s="756">
        <f t="shared" si="514"/>
        <v>0</v>
      </c>
      <c r="XBE68" s="756">
        <f t="shared" si="514"/>
        <v>0</v>
      </c>
      <c r="XBF68" s="756">
        <f t="shared" si="514"/>
        <v>0</v>
      </c>
      <c r="XBG68" s="756">
        <f t="shared" si="514"/>
        <v>0</v>
      </c>
      <c r="XBH68" s="756">
        <f t="shared" si="514"/>
        <v>0</v>
      </c>
      <c r="XBI68" s="756">
        <f t="shared" si="514"/>
        <v>0</v>
      </c>
      <c r="XBJ68" s="756">
        <f t="shared" si="514"/>
        <v>0</v>
      </c>
      <c r="XBK68" s="756">
        <f t="shared" si="514"/>
        <v>0</v>
      </c>
      <c r="XBL68" s="756">
        <f t="shared" si="514"/>
        <v>0</v>
      </c>
      <c r="XBM68" s="756">
        <f t="shared" si="514"/>
        <v>0</v>
      </c>
      <c r="XBN68" s="756">
        <f t="shared" si="514"/>
        <v>0</v>
      </c>
      <c r="XBO68" s="756">
        <f t="shared" ref="XBO68:XDZ68" si="515">(XBO59-XBO61)*$C$67</f>
        <v>0</v>
      </c>
      <c r="XBP68" s="756">
        <f t="shared" si="515"/>
        <v>0</v>
      </c>
      <c r="XBQ68" s="756">
        <f t="shared" si="515"/>
        <v>0</v>
      </c>
      <c r="XBR68" s="756">
        <f t="shared" si="515"/>
        <v>0</v>
      </c>
      <c r="XBS68" s="756">
        <f t="shared" si="515"/>
        <v>0</v>
      </c>
      <c r="XBT68" s="756">
        <f t="shared" si="515"/>
        <v>0</v>
      </c>
      <c r="XBU68" s="756">
        <f t="shared" si="515"/>
        <v>0</v>
      </c>
      <c r="XBV68" s="756">
        <f t="shared" si="515"/>
        <v>0</v>
      </c>
      <c r="XBW68" s="756">
        <f t="shared" si="515"/>
        <v>0</v>
      </c>
      <c r="XBX68" s="756">
        <f t="shared" si="515"/>
        <v>0</v>
      </c>
      <c r="XBY68" s="756">
        <f t="shared" si="515"/>
        <v>0</v>
      </c>
      <c r="XBZ68" s="756">
        <f t="shared" si="515"/>
        <v>0</v>
      </c>
      <c r="XCA68" s="756">
        <f t="shared" si="515"/>
        <v>0</v>
      </c>
      <c r="XCB68" s="756">
        <f t="shared" si="515"/>
        <v>0</v>
      </c>
      <c r="XCC68" s="756">
        <f t="shared" si="515"/>
        <v>0</v>
      </c>
      <c r="XCD68" s="756">
        <f t="shared" si="515"/>
        <v>0</v>
      </c>
      <c r="XCE68" s="756">
        <f t="shared" si="515"/>
        <v>0</v>
      </c>
      <c r="XCF68" s="756">
        <f t="shared" si="515"/>
        <v>0</v>
      </c>
      <c r="XCG68" s="756">
        <f t="shared" si="515"/>
        <v>0</v>
      </c>
      <c r="XCH68" s="756">
        <f t="shared" si="515"/>
        <v>0</v>
      </c>
      <c r="XCI68" s="756">
        <f t="shared" si="515"/>
        <v>0</v>
      </c>
      <c r="XCJ68" s="756">
        <f t="shared" si="515"/>
        <v>0</v>
      </c>
      <c r="XCK68" s="756">
        <f t="shared" si="515"/>
        <v>0</v>
      </c>
      <c r="XCL68" s="756">
        <f t="shared" si="515"/>
        <v>0</v>
      </c>
      <c r="XCM68" s="756">
        <f t="shared" si="515"/>
        <v>0</v>
      </c>
      <c r="XCN68" s="756">
        <f t="shared" si="515"/>
        <v>0</v>
      </c>
      <c r="XCO68" s="756">
        <f t="shared" si="515"/>
        <v>0</v>
      </c>
      <c r="XCP68" s="756">
        <f t="shared" si="515"/>
        <v>0</v>
      </c>
      <c r="XCQ68" s="756">
        <f t="shared" si="515"/>
        <v>0</v>
      </c>
      <c r="XCR68" s="756">
        <f t="shared" si="515"/>
        <v>0</v>
      </c>
      <c r="XCS68" s="756">
        <f t="shared" si="515"/>
        <v>0</v>
      </c>
      <c r="XCT68" s="756">
        <f t="shared" si="515"/>
        <v>0</v>
      </c>
      <c r="XCU68" s="756">
        <f t="shared" si="515"/>
        <v>0</v>
      </c>
      <c r="XCV68" s="756">
        <f t="shared" si="515"/>
        <v>0</v>
      </c>
      <c r="XCW68" s="756">
        <f t="shared" si="515"/>
        <v>0</v>
      </c>
      <c r="XCX68" s="756">
        <f t="shared" si="515"/>
        <v>0</v>
      </c>
      <c r="XCY68" s="756">
        <f t="shared" si="515"/>
        <v>0</v>
      </c>
      <c r="XCZ68" s="756">
        <f t="shared" si="515"/>
        <v>0</v>
      </c>
      <c r="XDA68" s="756">
        <f t="shared" si="515"/>
        <v>0</v>
      </c>
      <c r="XDB68" s="756">
        <f t="shared" si="515"/>
        <v>0</v>
      </c>
      <c r="XDC68" s="756">
        <f t="shared" si="515"/>
        <v>0</v>
      </c>
      <c r="XDD68" s="756">
        <f t="shared" si="515"/>
        <v>0</v>
      </c>
      <c r="XDE68" s="756">
        <f t="shared" si="515"/>
        <v>0</v>
      </c>
      <c r="XDF68" s="756">
        <f t="shared" si="515"/>
        <v>0</v>
      </c>
      <c r="XDG68" s="756">
        <f t="shared" si="515"/>
        <v>0</v>
      </c>
      <c r="XDH68" s="756">
        <f t="shared" si="515"/>
        <v>0</v>
      </c>
      <c r="XDI68" s="756">
        <f t="shared" si="515"/>
        <v>0</v>
      </c>
      <c r="XDJ68" s="756">
        <f t="shared" si="515"/>
        <v>0</v>
      </c>
      <c r="XDK68" s="756">
        <f t="shared" si="515"/>
        <v>0</v>
      </c>
      <c r="XDL68" s="756">
        <f t="shared" si="515"/>
        <v>0</v>
      </c>
      <c r="XDM68" s="756">
        <f t="shared" si="515"/>
        <v>0</v>
      </c>
      <c r="XDN68" s="756">
        <f t="shared" si="515"/>
        <v>0</v>
      </c>
      <c r="XDO68" s="756">
        <f t="shared" si="515"/>
        <v>0</v>
      </c>
      <c r="XDP68" s="756">
        <f t="shared" si="515"/>
        <v>0</v>
      </c>
      <c r="XDQ68" s="756">
        <f t="shared" si="515"/>
        <v>0</v>
      </c>
      <c r="XDR68" s="756">
        <f t="shared" si="515"/>
        <v>0</v>
      </c>
      <c r="XDS68" s="756">
        <f t="shared" si="515"/>
        <v>0</v>
      </c>
      <c r="XDT68" s="756">
        <f t="shared" si="515"/>
        <v>0</v>
      </c>
      <c r="XDU68" s="756">
        <f t="shared" si="515"/>
        <v>0</v>
      </c>
      <c r="XDV68" s="756">
        <f t="shared" si="515"/>
        <v>0</v>
      </c>
      <c r="XDW68" s="756">
        <f t="shared" si="515"/>
        <v>0</v>
      </c>
      <c r="XDX68" s="756">
        <f t="shared" si="515"/>
        <v>0</v>
      </c>
      <c r="XDY68" s="756">
        <f t="shared" si="515"/>
        <v>0</v>
      </c>
      <c r="XDZ68" s="756">
        <f t="shared" si="515"/>
        <v>0</v>
      </c>
      <c r="XEA68" s="756">
        <f t="shared" ref="XEA68:XFD68" si="516">(XEA59-XEA61)*$C$67</f>
        <v>0</v>
      </c>
      <c r="XEB68" s="756">
        <f t="shared" si="516"/>
        <v>0</v>
      </c>
      <c r="XEC68" s="756">
        <f t="shared" si="516"/>
        <v>0</v>
      </c>
      <c r="XED68" s="756">
        <f t="shared" si="516"/>
        <v>0</v>
      </c>
      <c r="XEE68" s="756">
        <f t="shared" si="516"/>
        <v>0</v>
      </c>
      <c r="XEF68" s="756">
        <f t="shared" si="516"/>
        <v>0</v>
      </c>
      <c r="XEG68" s="756">
        <f t="shared" si="516"/>
        <v>0</v>
      </c>
      <c r="XEH68" s="756">
        <f t="shared" si="516"/>
        <v>0</v>
      </c>
      <c r="XEI68" s="756">
        <f t="shared" si="516"/>
        <v>0</v>
      </c>
      <c r="XEJ68" s="756">
        <f t="shared" si="516"/>
        <v>0</v>
      </c>
      <c r="XEK68" s="756">
        <f t="shared" si="516"/>
        <v>0</v>
      </c>
      <c r="XEL68" s="756">
        <f t="shared" si="516"/>
        <v>0</v>
      </c>
      <c r="XEM68" s="756">
        <f t="shared" si="516"/>
        <v>0</v>
      </c>
      <c r="XEN68" s="756">
        <f t="shared" si="516"/>
        <v>0</v>
      </c>
      <c r="XEO68" s="756">
        <f t="shared" si="516"/>
        <v>0</v>
      </c>
      <c r="XEP68" s="756">
        <f t="shared" si="516"/>
        <v>0</v>
      </c>
      <c r="XEQ68" s="756">
        <f t="shared" si="516"/>
        <v>0</v>
      </c>
      <c r="XER68" s="756">
        <f t="shared" si="516"/>
        <v>0</v>
      </c>
      <c r="XES68" s="756">
        <f t="shared" si="516"/>
        <v>0</v>
      </c>
      <c r="XET68" s="756">
        <f t="shared" si="516"/>
        <v>0</v>
      </c>
      <c r="XEU68" s="756">
        <f t="shared" si="516"/>
        <v>0</v>
      </c>
      <c r="XEV68" s="756">
        <f t="shared" si="516"/>
        <v>0</v>
      </c>
      <c r="XEW68" s="756">
        <f t="shared" si="516"/>
        <v>0</v>
      </c>
      <c r="XEX68" s="756">
        <f t="shared" si="516"/>
        <v>0</v>
      </c>
      <c r="XEY68" s="756">
        <f t="shared" si="516"/>
        <v>0</v>
      </c>
      <c r="XEZ68" s="756">
        <f t="shared" si="516"/>
        <v>0</v>
      </c>
      <c r="XFA68" s="756">
        <f t="shared" si="516"/>
        <v>0</v>
      </c>
      <c r="XFB68" s="756">
        <f t="shared" si="516"/>
        <v>0</v>
      </c>
      <c r="XFC68" s="756">
        <f t="shared" si="516"/>
        <v>0</v>
      </c>
      <c r="XFD68" s="756">
        <f t="shared" si="516"/>
        <v>0</v>
      </c>
    </row>
    <row r="69" spans="1:16384" s="752" customFormat="1">
      <c r="A69" s="757"/>
      <c r="B69" s="757" t="s">
        <v>2836</v>
      </c>
      <c r="C69" s="762"/>
      <c r="E69" s="756">
        <f>E68</f>
        <v>0</v>
      </c>
      <c r="F69" s="756"/>
      <c r="G69" s="756">
        <f t="shared" ref="G69:AG69" si="517">G68</f>
        <v>0</v>
      </c>
      <c r="H69" s="756"/>
      <c r="I69" s="756">
        <f t="shared" si="517"/>
        <v>0</v>
      </c>
      <c r="J69" s="756"/>
      <c r="K69" s="756">
        <f t="shared" si="517"/>
        <v>0</v>
      </c>
      <c r="L69" s="756"/>
      <c r="M69" s="756">
        <f t="shared" si="517"/>
        <v>0</v>
      </c>
      <c r="N69" s="756"/>
      <c r="O69" s="756">
        <f t="shared" si="517"/>
        <v>0</v>
      </c>
      <c r="P69" s="756"/>
      <c r="Q69" s="756">
        <f t="shared" si="517"/>
        <v>0</v>
      </c>
      <c r="R69" s="756"/>
      <c r="S69" s="756">
        <f t="shared" si="517"/>
        <v>0</v>
      </c>
      <c r="T69" s="756"/>
      <c r="U69" s="756">
        <f t="shared" si="517"/>
        <v>0</v>
      </c>
      <c r="V69" s="756"/>
      <c r="W69" s="756">
        <f t="shared" si="517"/>
        <v>0</v>
      </c>
      <c r="X69" s="756"/>
      <c r="Y69" s="756">
        <f t="shared" si="517"/>
        <v>0</v>
      </c>
      <c r="Z69" s="756"/>
      <c r="AA69" s="756">
        <f t="shared" si="517"/>
        <v>0</v>
      </c>
      <c r="AB69" s="756"/>
      <c r="AC69" s="756">
        <f t="shared" si="517"/>
        <v>0</v>
      </c>
      <c r="AD69" s="756"/>
      <c r="AE69" s="756">
        <f t="shared" si="517"/>
        <v>0</v>
      </c>
      <c r="AF69" s="756"/>
      <c r="AG69" s="756">
        <f t="shared" si="517"/>
        <v>0</v>
      </c>
    </row>
    <row r="70" spans="1:16384" s="752" customFormat="1">
      <c r="A70" s="757"/>
      <c r="B70" s="757"/>
      <c r="C70" s="762"/>
      <c r="E70" s="757"/>
      <c r="G70" s="752">
        <f t="shared" ref="G70:AG71" si="518">E70*$C$68</f>
        <v>0</v>
      </c>
      <c r="I70" s="752">
        <f t="shared" si="518"/>
        <v>0</v>
      </c>
      <c r="K70" s="752">
        <f t="shared" si="518"/>
        <v>0</v>
      </c>
      <c r="M70" s="752">
        <f t="shared" si="518"/>
        <v>0</v>
      </c>
      <c r="O70" s="752">
        <f t="shared" si="518"/>
        <v>0</v>
      </c>
      <c r="Q70" s="752">
        <f t="shared" si="518"/>
        <v>0</v>
      </c>
      <c r="S70" s="752">
        <f t="shared" si="518"/>
        <v>0</v>
      </c>
      <c r="U70" s="752">
        <f t="shared" si="518"/>
        <v>0</v>
      </c>
      <c r="W70" s="752">
        <f t="shared" si="518"/>
        <v>0</v>
      </c>
      <c r="Y70" s="752">
        <f t="shared" si="518"/>
        <v>0</v>
      </c>
      <c r="AA70" s="752">
        <f t="shared" si="518"/>
        <v>0</v>
      </c>
      <c r="AC70" s="752">
        <f t="shared" si="518"/>
        <v>0</v>
      </c>
      <c r="AE70" s="752">
        <f t="shared" si="518"/>
        <v>0</v>
      </c>
      <c r="AG70" s="752">
        <f t="shared" si="518"/>
        <v>0</v>
      </c>
    </row>
    <row r="71" spans="1:16384" s="752" customFormat="1">
      <c r="A71" s="757"/>
      <c r="B71" s="757"/>
      <c r="C71" s="762"/>
      <c r="E71" s="759"/>
      <c r="G71" s="760">
        <f t="shared" si="518"/>
        <v>0</v>
      </c>
      <c r="I71" s="760">
        <f t="shared" si="518"/>
        <v>0</v>
      </c>
      <c r="K71" s="760">
        <f t="shared" si="518"/>
        <v>0</v>
      </c>
      <c r="M71" s="760">
        <f t="shared" si="518"/>
        <v>0</v>
      </c>
      <c r="O71" s="760">
        <f t="shared" si="518"/>
        <v>0</v>
      </c>
      <c r="Q71" s="760">
        <f t="shared" si="518"/>
        <v>0</v>
      </c>
      <c r="S71" s="760">
        <f t="shared" si="518"/>
        <v>0</v>
      </c>
      <c r="U71" s="760">
        <f t="shared" si="518"/>
        <v>0</v>
      </c>
      <c r="W71" s="760">
        <f t="shared" si="518"/>
        <v>0</v>
      </c>
      <c r="Y71" s="760">
        <f t="shared" si="518"/>
        <v>0</v>
      </c>
      <c r="AA71" s="760">
        <f t="shared" si="518"/>
        <v>0</v>
      </c>
      <c r="AC71" s="760">
        <f t="shared" si="518"/>
        <v>0</v>
      </c>
      <c r="AE71" s="760">
        <f t="shared" si="518"/>
        <v>0</v>
      </c>
      <c r="AG71" s="760">
        <f t="shared" si="518"/>
        <v>0</v>
      </c>
    </row>
    <row r="72" spans="1:16384" s="752" customFormat="1">
      <c r="A72" s="754" t="s">
        <v>2661</v>
      </c>
      <c r="C72" s="762"/>
      <c r="E72" s="752">
        <f>SUM(E68:E71)</f>
        <v>0</v>
      </c>
      <c r="G72" s="752">
        <f>SUM(G68:G71)</f>
        <v>0</v>
      </c>
      <c r="I72" s="752">
        <f>SUM(I68:I71)</f>
        <v>0</v>
      </c>
      <c r="K72" s="752">
        <f>SUM(K68:K71)</f>
        <v>0</v>
      </c>
      <c r="M72" s="752">
        <f>SUM(M68:M71)</f>
        <v>0</v>
      </c>
      <c r="O72" s="752">
        <f>SUM(O68:O71)</f>
        <v>0</v>
      </c>
      <c r="Q72" s="752">
        <f>SUM(Q68:Q71)</f>
        <v>0</v>
      </c>
      <c r="S72" s="752">
        <f>SUM(S68:S71)</f>
        <v>0</v>
      </c>
      <c r="U72" s="752">
        <f>SUM(U68:U71)</f>
        <v>0</v>
      </c>
      <c r="W72" s="752">
        <f>SUM(W68:W71)</f>
        <v>0</v>
      </c>
      <c r="Y72" s="752">
        <f>SUM(Y68:Y71)</f>
        <v>0</v>
      </c>
      <c r="AA72" s="752">
        <f>SUM(AA68:AA71)</f>
        <v>0</v>
      </c>
      <c r="AC72" s="752">
        <f>SUM(AC68:AC71)</f>
        <v>0</v>
      </c>
      <c r="AE72" s="752">
        <f>SUM(AE68:AE71)</f>
        <v>0</v>
      </c>
      <c r="AG72" s="752">
        <f>SUM(AG68:AG71)</f>
        <v>0</v>
      </c>
    </row>
    <row r="73" spans="1:16384" s="752" customFormat="1">
      <c r="A73" s="754"/>
      <c r="C73" s="762"/>
    </row>
    <row r="74" spans="1:16384" s="752" customFormat="1">
      <c r="A74" s="754" t="s">
        <v>2665</v>
      </c>
      <c r="C74" s="762"/>
      <c r="E74" s="754">
        <f>E60-E62-E72</f>
        <v>0</v>
      </c>
      <c r="G74" s="754">
        <f>G60-G62-G72</f>
        <v>0</v>
      </c>
      <c r="I74" s="754">
        <f>I60-I62-I72</f>
        <v>0</v>
      </c>
      <c r="K74" s="754">
        <f>K60-K62-K72</f>
        <v>0</v>
      </c>
      <c r="M74" s="754">
        <f>M60-M62-M72</f>
        <v>0</v>
      </c>
      <c r="O74" s="754">
        <f>O60-O62-O72</f>
        <v>0</v>
      </c>
      <c r="Q74" s="754">
        <f>Q60-Q62-Q72</f>
        <v>0</v>
      </c>
      <c r="S74" s="754">
        <f>S60-S62-S72</f>
        <v>0</v>
      </c>
      <c r="U74" s="754">
        <f>U60-U62-U65-U72</f>
        <v>0</v>
      </c>
      <c r="V74" s="754"/>
      <c r="W74" s="754">
        <f t="shared" ref="W74:AG74" si="519">W60-W62-W65-W72</f>
        <v>0</v>
      </c>
      <c r="X74" s="754"/>
      <c r="Y74" s="754">
        <f t="shared" si="519"/>
        <v>0</v>
      </c>
      <c r="Z74" s="754"/>
      <c r="AA74" s="754">
        <f t="shared" si="519"/>
        <v>0</v>
      </c>
      <c r="AB74" s="754"/>
      <c r="AC74" s="754">
        <f t="shared" si="519"/>
        <v>0</v>
      </c>
      <c r="AD74" s="754"/>
      <c r="AE74" s="754">
        <f t="shared" si="519"/>
        <v>0</v>
      </c>
      <c r="AF74" s="754"/>
      <c r="AG74" s="754">
        <f t="shared" si="519"/>
        <v>0</v>
      </c>
    </row>
    <row r="75" spans="1:16384" s="752" customFormat="1">
      <c r="A75" s="375"/>
      <c r="C75" s="762"/>
    </row>
    <row r="76" spans="1:16384" s="124" customFormat="1">
      <c r="A76" s="375"/>
      <c r="B76" s="752"/>
      <c r="C76" s="762"/>
      <c r="D76" s="752"/>
      <c r="E76" s="752"/>
      <c r="F76" s="752"/>
      <c r="G76" s="752"/>
      <c r="H76" s="752"/>
      <c r="I76" s="752"/>
      <c r="J76" s="752"/>
      <c r="K76" s="752"/>
      <c r="L76" s="752"/>
      <c r="M76" s="752"/>
      <c r="N76" s="752"/>
      <c r="O76" s="752"/>
      <c r="P76" s="752"/>
      <c r="Q76" s="752"/>
      <c r="R76" s="752"/>
      <c r="S76" s="752"/>
      <c r="T76" s="752"/>
      <c r="U76" s="752"/>
      <c r="V76" s="752"/>
      <c r="W76" s="752"/>
      <c r="X76" s="752"/>
      <c r="Y76" s="752"/>
      <c r="Z76" s="752"/>
      <c r="AA76" s="752"/>
      <c r="AB76" s="752"/>
      <c r="AC76" s="752"/>
      <c r="AD76" s="752"/>
      <c r="AE76" s="752"/>
      <c r="AF76" s="752"/>
      <c r="AG76" s="752"/>
      <c r="AH76" s="752"/>
    </row>
    <row r="77" spans="1:16384" s="124" customFormat="1">
      <c r="A77" s="752" t="s">
        <v>2666</v>
      </c>
      <c r="B77" s="752"/>
      <c r="C77" s="762"/>
      <c r="D77" s="752"/>
      <c r="E77" s="752"/>
      <c r="F77" s="752"/>
      <c r="G77" s="752"/>
      <c r="H77" s="752"/>
      <c r="I77" s="752"/>
      <c r="J77" s="752"/>
      <c r="K77" s="752"/>
      <c r="L77" s="752"/>
      <c r="M77" s="752"/>
      <c r="N77" s="752"/>
      <c r="O77" s="752"/>
      <c r="P77" s="752"/>
      <c r="Q77" s="752"/>
      <c r="R77" s="752"/>
      <c r="S77" s="752"/>
      <c r="T77" s="752"/>
      <c r="U77" s="752"/>
      <c r="V77" s="752"/>
      <c r="W77" s="752"/>
      <c r="X77" s="752"/>
      <c r="Y77" s="752"/>
      <c r="Z77" s="752"/>
      <c r="AA77" s="752"/>
      <c r="AB77" s="752"/>
      <c r="AC77" s="752"/>
      <c r="AD77" s="752"/>
      <c r="AE77" s="752"/>
      <c r="AF77" s="752"/>
      <c r="AG77" s="752"/>
      <c r="AH77" s="752"/>
    </row>
    <row r="78" spans="1:16384" s="124" customFormat="1">
      <c r="A78" s="752"/>
      <c r="B78" s="752"/>
      <c r="C78" s="762"/>
      <c r="D78" s="752"/>
      <c r="E78" s="752"/>
      <c r="F78" s="752"/>
      <c r="G78" s="752"/>
      <c r="H78" s="752"/>
      <c r="I78" s="752"/>
      <c r="J78" s="752"/>
      <c r="K78" s="752"/>
      <c r="L78" s="752"/>
      <c r="M78" s="752"/>
      <c r="N78" s="752"/>
      <c r="O78" s="752"/>
      <c r="P78" s="752"/>
      <c r="Q78" s="752"/>
      <c r="R78" s="752"/>
      <c r="S78" s="752"/>
      <c r="T78" s="752"/>
      <c r="U78" s="752"/>
      <c r="V78" s="752"/>
      <c r="W78" s="752"/>
      <c r="X78" s="752"/>
      <c r="Y78" s="752"/>
      <c r="Z78" s="752"/>
      <c r="AA78" s="752"/>
      <c r="AB78" s="752"/>
      <c r="AC78" s="752"/>
      <c r="AD78" s="752"/>
      <c r="AE78" s="752"/>
      <c r="AF78" s="752"/>
      <c r="AG78" s="752"/>
      <c r="AH78" s="752"/>
    </row>
    <row r="79" spans="1:16384" s="140" customFormat="1" ht="30" customHeight="1">
      <c r="A79" s="2632" t="s">
        <v>2667</v>
      </c>
      <c r="B79" s="2632"/>
      <c r="C79" s="2632"/>
      <c r="D79" s="2632"/>
      <c r="E79" s="2632"/>
      <c r="F79" s="2632"/>
      <c r="G79" s="2632"/>
      <c r="H79" s="2632"/>
      <c r="I79" s="2632"/>
      <c r="J79" s="2632"/>
      <c r="K79" s="2632"/>
      <c r="L79" s="2632"/>
      <c r="M79" s="2632"/>
      <c r="N79" s="2632"/>
      <c r="O79" s="2632"/>
      <c r="P79" s="2632"/>
      <c r="Q79" s="2632"/>
      <c r="R79" s="2632"/>
      <c r="S79" s="2632"/>
      <c r="T79" s="2632"/>
      <c r="U79" s="2632"/>
      <c r="V79" s="2632"/>
      <c r="W79" s="2632"/>
      <c r="X79" s="2632"/>
      <c r="Y79" s="2632"/>
      <c r="Z79" s="2632"/>
      <c r="AA79" s="2632"/>
      <c r="AB79" s="2632"/>
      <c r="AC79" s="2632"/>
      <c r="AD79" s="2632"/>
      <c r="AE79" s="2632"/>
      <c r="AF79" s="2632"/>
      <c r="AG79" s="2632"/>
      <c r="AH79"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9:AG79"/>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2" customWidth="1"/>
    <col min="2" max="16384" width="8.6640625" style="2" hidden="1"/>
  </cols>
  <sheetData>
    <row r="1" spans="1:1" ht="45">
      <c r="A1" s="1054" t="s">
        <v>2668</v>
      </c>
    </row>
    <row r="2" spans="1:1" ht="15">
      <c r="A2" s="1055"/>
    </row>
    <row r="3" spans="1:1" ht="15">
      <c r="A3" s="1056" t="s">
        <v>2669</v>
      </c>
    </row>
    <row r="4" spans="1:1" ht="15">
      <c r="A4" s="1056" t="s">
        <v>2670</v>
      </c>
    </row>
    <row r="5" spans="1:1" ht="15">
      <c r="A5" s="1056" t="s">
        <v>2671</v>
      </c>
    </row>
    <row r="6" spans="1:1" ht="15">
      <c r="A6" s="1056" t="s">
        <v>2672</v>
      </c>
    </row>
    <row r="7" spans="1:1" ht="15">
      <c r="A7" s="1056" t="s">
        <v>2673</v>
      </c>
    </row>
    <row r="8" spans="1:1" ht="15">
      <c r="A8" s="12" t="s">
        <v>2674</v>
      </c>
    </row>
    <row r="9" spans="1:1" ht="15">
      <c r="A9" s="1056" t="s">
        <v>2675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33203125" defaultRowHeight="13.2" zeroHeight="1"/>
  <cols>
    <col min="1" max="1" width="35.6640625" style="114" customWidth="1"/>
    <col min="2" max="4" width="14.6640625" style="114" customWidth="1"/>
    <col min="5" max="5" width="50.6640625" style="114" customWidth="1"/>
    <col min="6" max="253" width="9.33203125" style="114" customWidth="1"/>
    <col min="254" max="16384" width="9.33203125" style="114"/>
  </cols>
  <sheetData>
    <row r="1" spans="1:6" s="163" customFormat="1" ht="18" customHeight="1">
      <c r="A1" s="361" t="s">
        <v>2676</v>
      </c>
      <c r="D1" s="168"/>
    </row>
    <row r="2" spans="1:6" s="163" customFormat="1">
      <c r="A2" s="147" t="s">
        <v>2677</v>
      </c>
      <c r="B2" s="149"/>
      <c r="C2" s="149"/>
      <c r="D2" s="146"/>
      <c r="E2" s="150"/>
      <c r="F2" s="149"/>
    </row>
    <row r="3" spans="1:6" s="222" customFormat="1" ht="80.25" customHeight="1">
      <c r="A3" s="165"/>
      <c r="B3" s="151" t="s">
        <v>2678</v>
      </c>
      <c r="C3" s="151" t="s">
        <v>2679</v>
      </c>
      <c r="D3" s="151" t="s">
        <v>2680</v>
      </c>
      <c r="E3" s="148" t="s">
        <v>2681</v>
      </c>
      <c r="F3" s="148"/>
    </row>
    <row r="4" spans="1:6" s="223" customFormat="1">
      <c r="A4" s="152" t="s">
        <v>1680</v>
      </c>
      <c r="B4" s="152"/>
      <c r="C4" s="152"/>
      <c r="D4" s="152"/>
      <c r="E4" s="170"/>
      <c r="F4" s="152"/>
    </row>
    <row r="5" spans="1:6" s="223" customFormat="1">
      <c r="A5" s="234" t="s">
        <v>1681</v>
      </c>
      <c r="B5" s="154">
        <f>'Sources and Uses Budget'!$C4</f>
        <v>0</v>
      </c>
      <c r="C5" s="154">
        <f>'Sources and Uses Budget'!$C4</f>
        <v>0</v>
      </c>
      <c r="D5" s="158">
        <f>C5-B5</f>
        <v>0</v>
      </c>
      <c r="E5" s="156"/>
      <c r="F5" s="155"/>
    </row>
    <row r="6" spans="1:6" s="223" customFormat="1">
      <c r="A6" s="234" t="s">
        <v>706</v>
      </c>
      <c r="B6" s="154">
        <f>'Sources and Uses Budget'!$C5</f>
        <v>0</v>
      </c>
      <c r="C6" s="154">
        <f>'Sources and Uses Budget'!$C5</f>
        <v>0</v>
      </c>
      <c r="D6" s="158">
        <f t="shared" ref="D6:D77" si="0">C6-B6</f>
        <v>0</v>
      </c>
      <c r="E6" s="156"/>
      <c r="F6" s="155"/>
    </row>
    <row r="7" spans="1:6" s="223" customFormat="1">
      <c r="A7" s="234" t="s">
        <v>1682</v>
      </c>
      <c r="B7" s="154">
        <f>'Sources and Uses Budget'!$C6</f>
        <v>0</v>
      </c>
      <c r="C7" s="154">
        <f>'Sources and Uses Budget'!$C6</f>
        <v>0</v>
      </c>
      <c r="D7" s="158">
        <f t="shared" si="0"/>
        <v>0</v>
      </c>
      <c r="E7" s="156"/>
      <c r="F7" s="155"/>
    </row>
    <row r="8" spans="1:6" s="223" customFormat="1">
      <c r="A8" s="234" t="s">
        <v>1683</v>
      </c>
      <c r="B8" s="154">
        <f>'Sources and Uses Budget'!$C7</f>
        <v>0</v>
      </c>
      <c r="C8" s="154">
        <f>'Sources and Uses Budget'!$C7</f>
        <v>0</v>
      </c>
      <c r="D8" s="158">
        <f t="shared" si="0"/>
        <v>0</v>
      </c>
      <c r="E8" s="156"/>
      <c r="F8" s="155"/>
    </row>
    <row r="9" spans="1:6" s="223" customFormat="1">
      <c r="A9" s="235" t="s">
        <v>1684</v>
      </c>
      <c r="B9" s="158">
        <f>SUM(B5:B8)</f>
        <v>0</v>
      </c>
      <c r="C9" s="158">
        <f>SUM(C5:C8)</f>
        <v>0</v>
      </c>
      <c r="D9" s="158">
        <f t="shared" si="0"/>
        <v>0</v>
      </c>
      <c r="E9" s="156"/>
      <c r="F9" s="155"/>
    </row>
    <row r="10" spans="1:6" s="223" customFormat="1">
      <c r="A10" s="234" t="s">
        <v>1685</v>
      </c>
      <c r="B10" s="154">
        <f>'Sources and Uses Budget'!$C9</f>
        <v>0</v>
      </c>
      <c r="C10" s="154">
        <f>'Sources and Uses Budget'!$C9</f>
        <v>0</v>
      </c>
      <c r="D10" s="158">
        <f t="shared" si="0"/>
        <v>0</v>
      </c>
      <c r="E10" s="156"/>
      <c r="F10" s="155"/>
    </row>
    <row r="11" spans="1:6" s="223" customFormat="1">
      <c r="A11" s="234" t="s">
        <v>1686</v>
      </c>
      <c r="B11" s="154">
        <f>'Sources and Uses Budget'!$C10</f>
        <v>1854820</v>
      </c>
      <c r="C11" s="154">
        <f>'Sources and Uses Budget'!$C10</f>
        <v>1854820</v>
      </c>
      <c r="D11" s="158">
        <f t="shared" si="0"/>
        <v>0</v>
      </c>
      <c r="E11" s="156"/>
      <c r="F11" s="155"/>
    </row>
    <row r="12" spans="1:6" s="223" customFormat="1">
      <c r="A12" s="235" t="s">
        <v>1687</v>
      </c>
      <c r="B12" s="158">
        <f>SUM(B10:B11)</f>
        <v>1854820</v>
      </c>
      <c r="C12" s="158">
        <f>SUM(C10:C11)</f>
        <v>1854820</v>
      </c>
      <c r="D12" s="158">
        <f t="shared" si="0"/>
        <v>0</v>
      </c>
      <c r="E12" s="156"/>
      <c r="F12" s="155"/>
    </row>
    <row r="13" spans="1:6" s="223" customFormat="1">
      <c r="A13" s="235" t="s">
        <v>1688</v>
      </c>
      <c r="B13" s="158">
        <f>SUM(B9+B12)</f>
        <v>1854820</v>
      </c>
      <c r="C13" s="158">
        <f>SUM(C9+C12)</f>
        <v>1854820</v>
      </c>
      <c r="D13" s="158">
        <f t="shared" si="0"/>
        <v>0</v>
      </c>
      <c r="E13" s="156"/>
      <c r="F13" s="155"/>
    </row>
    <row r="14" spans="1:6" s="223" customFormat="1">
      <c r="A14" s="236" t="s">
        <v>1689</v>
      </c>
      <c r="B14" s="154">
        <f>'Sources and Uses Budget'!$C13</f>
        <v>200001</v>
      </c>
      <c r="C14" s="154">
        <f>'Sources and Uses Budget'!$C13</f>
        <v>200001</v>
      </c>
      <c r="D14" s="158">
        <f t="shared" si="0"/>
        <v>0</v>
      </c>
      <c r="E14" s="156"/>
      <c r="F14" s="155"/>
    </row>
    <row r="15" spans="1:6" s="223" customFormat="1" ht="22.8">
      <c r="A15" s="234" t="s">
        <v>1802</v>
      </c>
      <c r="B15" s="154">
        <f>'Sources and Uses Budget'!$C14</f>
        <v>0</v>
      </c>
      <c r="C15" s="154">
        <f>'Sources and Uses Budget'!$C14</f>
        <v>0</v>
      </c>
      <c r="D15" s="158">
        <f t="shared" si="0"/>
        <v>0</v>
      </c>
      <c r="E15" s="156"/>
      <c r="F15" s="155"/>
    </row>
    <row r="16" spans="1:6" s="223" customFormat="1">
      <c r="A16" s="234" t="s">
        <v>1691</v>
      </c>
      <c r="B16" s="154">
        <f>'Sources and Uses Budget'!$C15</f>
        <v>0</v>
      </c>
      <c r="C16" s="154">
        <f>'Sources and Uses Budget'!$C15</f>
        <v>0</v>
      </c>
      <c r="D16" s="158">
        <f t="shared" si="0"/>
        <v>0</v>
      </c>
      <c r="E16" s="156"/>
      <c r="F16" s="155"/>
    </row>
    <row r="17" spans="1:6" s="223" customFormat="1">
      <c r="A17" s="152" t="s">
        <v>1692</v>
      </c>
      <c r="B17" s="152"/>
      <c r="C17" s="152"/>
      <c r="D17" s="152"/>
      <c r="E17" s="170"/>
      <c r="F17" s="152"/>
    </row>
    <row r="18" spans="1:6" s="223" customFormat="1">
      <c r="A18" s="171" t="s">
        <v>1693</v>
      </c>
      <c r="B18" s="154">
        <f>'Sources and Uses Budget'!$C17</f>
        <v>0</v>
      </c>
      <c r="C18" s="154">
        <f>'Sources and Uses Budget'!$C17</f>
        <v>0</v>
      </c>
      <c r="D18" s="158">
        <f t="shared" si="0"/>
        <v>0</v>
      </c>
      <c r="E18" s="156"/>
      <c r="F18" s="155"/>
    </row>
    <row r="19" spans="1:6" s="223" customFormat="1">
      <c r="A19" s="171" t="s">
        <v>1694</v>
      </c>
      <c r="B19" s="154">
        <f>'Sources and Uses Budget'!$C18</f>
        <v>0</v>
      </c>
      <c r="C19" s="154">
        <f>'Sources and Uses Budget'!$C18</f>
        <v>0</v>
      </c>
      <c r="D19" s="158">
        <f t="shared" si="0"/>
        <v>0</v>
      </c>
      <c r="E19" s="156"/>
      <c r="F19" s="155"/>
    </row>
    <row r="20" spans="1:6" s="223" customFormat="1">
      <c r="A20" s="171" t="s">
        <v>1695</v>
      </c>
      <c r="B20" s="154">
        <f>'Sources and Uses Budget'!$C19</f>
        <v>0</v>
      </c>
      <c r="C20" s="154">
        <f>'Sources and Uses Budget'!$C19</f>
        <v>0</v>
      </c>
      <c r="D20" s="158">
        <f t="shared" si="0"/>
        <v>0</v>
      </c>
      <c r="E20" s="156"/>
      <c r="F20" s="155"/>
    </row>
    <row r="21" spans="1:6" s="223" customFormat="1">
      <c r="A21" s="171" t="s">
        <v>1696</v>
      </c>
      <c r="B21" s="154">
        <f>'Sources and Uses Budget'!$C20</f>
        <v>0</v>
      </c>
      <c r="C21" s="154">
        <f>'Sources and Uses Budget'!$C20</f>
        <v>0</v>
      </c>
      <c r="D21" s="158">
        <f t="shared" si="0"/>
        <v>0</v>
      </c>
      <c r="E21" s="156"/>
      <c r="F21" s="155"/>
    </row>
    <row r="22" spans="1:6" s="223" customFormat="1">
      <c r="A22" s="171" t="s">
        <v>1697</v>
      </c>
      <c r="B22" s="154">
        <f>'Sources and Uses Budget'!$C21</f>
        <v>0</v>
      </c>
      <c r="C22" s="154">
        <f>'Sources and Uses Budget'!$C21</f>
        <v>0</v>
      </c>
      <c r="D22" s="158">
        <f t="shared" si="0"/>
        <v>0</v>
      </c>
      <c r="E22" s="156"/>
      <c r="F22" s="155"/>
    </row>
    <row r="23" spans="1:6" s="223" customFormat="1">
      <c r="A23" s="171" t="s">
        <v>1698</v>
      </c>
      <c r="B23" s="154">
        <f>'Sources and Uses Budget'!$C22</f>
        <v>0</v>
      </c>
      <c r="C23" s="154">
        <f>'Sources and Uses Budget'!$C22</f>
        <v>0</v>
      </c>
      <c r="D23" s="158">
        <f t="shared" si="0"/>
        <v>0</v>
      </c>
      <c r="E23" s="156"/>
      <c r="F23" s="155"/>
    </row>
    <row r="24" spans="1:6" s="223" customFormat="1">
      <c r="A24" s="171" t="s">
        <v>1699</v>
      </c>
      <c r="B24" s="154">
        <f>'Sources and Uses Budget'!$C23</f>
        <v>0</v>
      </c>
      <c r="C24" s="154">
        <f>'Sources and Uses Budget'!$C23</f>
        <v>0</v>
      </c>
      <c r="D24" s="158">
        <f t="shared" si="0"/>
        <v>0</v>
      </c>
      <c r="E24" s="156"/>
      <c r="F24" s="155"/>
    </row>
    <row r="25" spans="1:6" s="223" customFormat="1">
      <c r="A25" s="357" t="s">
        <v>1700</v>
      </c>
      <c r="B25" s="154">
        <f>'Sources and Uses Budget'!$C24</f>
        <v>0</v>
      </c>
      <c r="C25" s="154">
        <f>'Sources and Uses Budget'!$C24</f>
        <v>0</v>
      </c>
      <c r="D25" s="158">
        <f t="shared" si="0"/>
        <v>0</v>
      </c>
      <c r="E25" s="156"/>
      <c r="F25" s="155"/>
    </row>
    <row r="26" spans="1:6" s="223" customFormat="1">
      <c r="A26" s="357" t="str">
        <f>'Sources and Uses Budget'!A25</f>
        <v xml:space="preserve">Other: </v>
      </c>
      <c r="B26" s="154">
        <f>'Sources and Uses Budget'!$C25</f>
        <v>0</v>
      </c>
      <c r="C26" s="154">
        <f>'Sources and Uses Budget'!$C25</f>
        <v>0</v>
      </c>
      <c r="D26" s="158">
        <f t="shared" si="0"/>
        <v>0</v>
      </c>
      <c r="E26" s="156"/>
      <c r="F26" s="155"/>
    </row>
    <row r="27" spans="1:6" s="223" customFormat="1">
      <c r="A27" s="796" t="s">
        <v>1702</v>
      </c>
      <c r="B27" s="158">
        <f>SUM(B18:B26)</f>
        <v>0</v>
      </c>
      <c r="C27" s="158">
        <f>SUM(C18:C26)</f>
        <v>0</v>
      </c>
      <c r="D27" s="158">
        <f>SUM(D18:D26)</f>
        <v>0</v>
      </c>
      <c r="E27" s="156"/>
      <c r="F27" s="155"/>
    </row>
    <row r="28" spans="1:6" s="223" customFormat="1">
      <c r="A28" s="159" t="s">
        <v>1703</v>
      </c>
      <c r="B28" s="154">
        <f>'Sources and Uses Budget'!$C$27</f>
        <v>0</v>
      </c>
      <c r="C28" s="154">
        <f>'Sources and Uses Budget'!$C$27</f>
        <v>0</v>
      </c>
      <c r="D28" s="158">
        <f t="shared" si="0"/>
        <v>0</v>
      </c>
      <c r="E28" s="156"/>
      <c r="F28" s="155"/>
    </row>
    <row r="29" spans="1:6" s="223" customFormat="1">
      <c r="A29" s="152" t="s">
        <v>1704</v>
      </c>
      <c r="B29" s="152"/>
      <c r="C29" s="152"/>
      <c r="D29" s="152"/>
      <c r="E29" s="170"/>
      <c r="F29" s="152"/>
    </row>
    <row r="30" spans="1:6" s="223" customFormat="1">
      <c r="A30" s="171" t="s">
        <v>1693</v>
      </c>
      <c r="B30" s="154">
        <f>'Sources and Uses Budget'!$C29</f>
        <v>5116768</v>
      </c>
      <c r="C30" s="154">
        <f>'Sources and Uses Budget'!$C29</f>
        <v>5116768</v>
      </c>
      <c r="D30" s="158">
        <f t="shared" si="0"/>
        <v>0</v>
      </c>
      <c r="E30" s="156"/>
      <c r="F30" s="155"/>
    </row>
    <row r="31" spans="1:6" s="223" customFormat="1">
      <c r="A31" s="171" t="s">
        <v>1694</v>
      </c>
      <c r="B31" s="154">
        <f>'Sources and Uses Budget'!$C30</f>
        <v>33159853</v>
      </c>
      <c r="C31" s="154">
        <f>'Sources and Uses Budget'!$C30</f>
        <v>33159853</v>
      </c>
      <c r="D31" s="158">
        <f t="shared" si="0"/>
        <v>0</v>
      </c>
      <c r="E31" s="156"/>
      <c r="F31" s="155"/>
    </row>
    <row r="32" spans="1:6" s="223" customFormat="1">
      <c r="A32" s="171" t="s">
        <v>1695</v>
      </c>
      <c r="B32" s="154">
        <f>'Sources and Uses Budget'!$C31</f>
        <v>1755600</v>
      </c>
      <c r="C32" s="154">
        <f>'Sources and Uses Budget'!$C31</f>
        <v>1755600</v>
      </c>
      <c r="D32" s="158">
        <f t="shared" si="0"/>
        <v>0</v>
      </c>
      <c r="E32" s="156"/>
      <c r="F32" s="155"/>
    </row>
    <row r="33" spans="1:6" s="223" customFormat="1">
      <c r="A33" s="171" t="s">
        <v>1696</v>
      </c>
      <c r="B33" s="154">
        <f>'Sources and Uses Budget'!$C32</f>
        <v>1755600</v>
      </c>
      <c r="C33" s="154">
        <f>'Sources and Uses Budget'!$C32</f>
        <v>1755600</v>
      </c>
      <c r="D33" s="158">
        <f t="shared" si="0"/>
        <v>0</v>
      </c>
      <c r="E33" s="156"/>
      <c r="F33" s="155"/>
    </row>
    <row r="34" spans="1:6" s="223" customFormat="1">
      <c r="A34" s="171" t="s">
        <v>1697</v>
      </c>
      <c r="B34" s="154">
        <f>'Sources and Uses Budget'!$C33</f>
        <v>1630200</v>
      </c>
      <c r="C34" s="154">
        <f>'Sources and Uses Budget'!$C33</f>
        <v>1630200</v>
      </c>
      <c r="D34" s="158">
        <f t="shared" si="0"/>
        <v>0</v>
      </c>
      <c r="E34" s="156"/>
      <c r="F34" s="155"/>
    </row>
    <row r="35" spans="1:6" s="223" customFormat="1">
      <c r="A35" s="171" t="s">
        <v>1698</v>
      </c>
      <c r="B35" s="154">
        <f>'Sources and Uses Budget'!$C34</f>
        <v>0</v>
      </c>
      <c r="C35" s="154">
        <f>'Sources and Uses Budget'!$C34</f>
        <v>0</v>
      </c>
      <c r="D35" s="158">
        <f t="shared" si="0"/>
        <v>0</v>
      </c>
      <c r="E35" s="156"/>
      <c r="F35" s="155"/>
    </row>
    <row r="36" spans="1:6" s="223" customFormat="1">
      <c r="A36" s="171" t="s">
        <v>1699</v>
      </c>
      <c r="B36" s="154">
        <f>'Sources and Uses Budget'!$C35</f>
        <v>1192160</v>
      </c>
      <c r="C36" s="154">
        <f>'Sources and Uses Budget'!$C35</f>
        <v>1192160</v>
      </c>
      <c r="D36" s="158">
        <f t="shared" si="0"/>
        <v>0</v>
      </c>
      <c r="E36" s="156"/>
      <c r="F36" s="155"/>
    </row>
    <row r="37" spans="1:6" s="223" customFormat="1">
      <c r="A37" s="171" t="s">
        <v>1700</v>
      </c>
      <c r="B37" s="154">
        <f>'Sources and Uses Budget'!$C36</f>
        <v>0</v>
      </c>
      <c r="C37" s="154">
        <f>'Sources and Uses Budget'!$C36</f>
        <v>0</v>
      </c>
      <c r="D37" s="158"/>
      <c r="E37" s="156"/>
      <c r="F37" s="155"/>
    </row>
    <row r="38" spans="1:6" s="223" customFormat="1">
      <c r="A38" s="357" t="str">
        <f>'Sources and Uses Budget'!A37</f>
        <v>Other: Solar PV, Site Security</v>
      </c>
      <c r="B38" s="154">
        <f>'Sources and Uses Budget'!$C37</f>
        <v>815000</v>
      </c>
      <c r="C38" s="154">
        <f>'Sources and Uses Budget'!$C37</f>
        <v>815000</v>
      </c>
      <c r="D38" s="158">
        <f t="shared" si="0"/>
        <v>0</v>
      </c>
      <c r="E38" s="156"/>
      <c r="F38" s="155"/>
    </row>
    <row r="39" spans="1:6" s="223" customFormat="1">
      <c r="A39" s="159" t="s">
        <v>1705</v>
      </c>
      <c r="B39" s="158">
        <f>SUM(B30:B38)</f>
        <v>45425181</v>
      </c>
      <c r="C39" s="158">
        <f>SUM(C30:C38)</f>
        <v>45425181</v>
      </c>
      <c r="D39" s="158">
        <f t="shared" si="0"/>
        <v>0</v>
      </c>
      <c r="E39" s="156"/>
      <c r="F39" s="155"/>
    </row>
    <row r="40" spans="1:6" s="223" customFormat="1">
      <c r="A40" s="152" t="s">
        <v>1706</v>
      </c>
      <c r="B40" s="152"/>
      <c r="C40" s="152"/>
      <c r="D40" s="152"/>
      <c r="E40" s="170"/>
      <c r="F40" s="152"/>
    </row>
    <row r="41" spans="1:6" s="223" customFormat="1">
      <c r="A41" s="157" t="s">
        <v>1707</v>
      </c>
      <c r="B41" s="154">
        <f>'Sources and Uses Budget'!$C40</f>
        <v>1450000</v>
      </c>
      <c r="C41" s="154">
        <f>'Sources and Uses Budget'!$C40</f>
        <v>1450000</v>
      </c>
      <c r="D41" s="158">
        <f t="shared" si="0"/>
        <v>0</v>
      </c>
      <c r="E41" s="156"/>
      <c r="F41" s="155"/>
    </row>
    <row r="42" spans="1:6" s="223" customFormat="1">
      <c r="A42" s="157" t="s">
        <v>1708</v>
      </c>
      <c r="B42" s="154">
        <f>'Sources and Uses Budget'!$C41</f>
        <v>0</v>
      </c>
      <c r="C42" s="154">
        <f>'Sources and Uses Budget'!$C41</f>
        <v>0</v>
      </c>
      <c r="D42" s="158">
        <f t="shared" si="0"/>
        <v>0</v>
      </c>
      <c r="E42" s="156"/>
      <c r="F42" s="155"/>
    </row>
    <row r="43" spans="1:6" s="223" customFormat="1">
      <c r="A43" s="159" t="s">
        <v>1709</v>
      </c>
      <c r="B43" s="158">
        <f>SUM(B41:B42)</f>
        <v>1450000</v>
      </c>
      <c r="C43" s="158">
        <f>SUM(C41:C42)</f>
        <v>1450000</v>
      </c>
      <c r="D43" s="158">
        <f t="shared" si="0"/>
        <v>0</v>
      </c>
      <c r="E43" s="156"/>
      <c r="F43" s="155"/>
    </row>
    <row r="44" spans="1:6" s="223" customFormat="1">
      <c r="A44" s="159" t="s">
        <v>1710</v>
      </c>
      <c r="B44" s="154">
        <f>'Sources and Uses Budget'!$C43</f>
        <v>750000</v>
      </c>
      <c r="C44" s="154">
        <f>'Sources and Uses Budget'!$C43</f>
        <v>750000</v>
      </c>
      <c r="D44" s="158">
        <f t="shared" si="0"/>
        <v>0</v>
      </c>
      <c r="E44" s="156"/>
      <c r="F44" s="155"/>
    </row>
    <row r="45" spans="1:6" s="223" customFormat="1" ht="12" customHeight="1">
      <c r="A45" s="152" t="s">
        <v>1711</v>
      </c>
      <c r="B45" s="152"/>
      <c r="C45" s="152"/>
      <c r="D45" s="152"/>
      <c r="E45" s="170"/>
      <c r="F45" s="152"/>
    </row>
    <row r="46" spans="1:6" s="223" customFormat="1">
      <c r="A46" s="171" t="s">
        <v>1712</v>
      </c>
      <c r="B46" s="154">
        <f>'Sources and Uses Budget'!$C45</f>
        <v>4239760</v>
      </c>
      <c r="C46" s="154">
        <f>'Sources and Uses Budget'!$C45</f>
        <v>4239760</v>
      </c>
      <c r="D46" s="158">
        <f t="shared" si="0"/>
        <v>0</v>
      </c>
      <c r="E46" s="156"/>
      <c r="F46" s="155"/>
    </row>
    <row r="47" spans="1:6" s="223" customFormat="1">
      <c r="A47" s="171" t="s">
        <v>1713</v>
      </c>
      <c r="B47" s="154">
        <f>'Sources and Uses Budget'!$C46</f>
        <v>552086</v>
      </c>
      <c r="C47" s="154">
        <f>'Sources and Uses Budget'!$C46</f>
        <v>552086</v>
      </c>
      <c r="D47" s="158">
        <f t="shared" si="0"/>
        <v>0</v>
      </c>
      <c r="E47" s="156"/>
      <c r="F47" s="155"/>
    </row>
    <row r="48" spans="1:6" s="223" customFormat="1" ht="12" customHeight="1">
      <c r="A48" s="1229" t="s">
        <v>1714</v>
      </c>
      <c r="B48" s="154">
        <f>'Sources and Uses Budget'!$C47</f>
        <v>0</v>
      </c>
      <c r="C48" s="154">
        <f>'Sources and Uses Budget'!$C47</f>
        <v>0</v>
      </c>
      <c r="D48" s="158">
        <f t="shared" si="0"/>
        <v>0</v>
      </c>
      <c r="E48" s="156"/>
      <c r="F48" s="155"/>
    </row>
    <row r="49" spans="1:6" s="223" customFormat="1">
      <c r="A49" s="171" t="s">
        <v>1715</v>
      </c>
      <c r="B49" s="154">
        <f>'Sources and Uses Budget'!$C48</f>
        <v>0</v>
      </c>
      <c r="C49" s="154">
        <f>'Sources and Uses Budget'!$C48</f>
        <v>0</v>
      </c>
      <c r="D49" s="158">
        <f t="shared" si="0"/>
        <v>0</v>
      </c>
      <c r="E49" s="156"/>
      <c r="F49" s="155"/>
    </row>
    <row r="50" spans="1:6" s="223" customFormat="1">
      <c r="A50" s="171" t="s">
        <v>1716</v>
      </c>
      <c r="B50" s="154">
        <f>'Sources and Uses Budget'!$C49</f>
        <v>433416</v>
      </c>
      <c r="C50" s="154">
        <f>'Sources and Uses Budget'!$C49</f>
        <v>433416</v>
      </c>
      <c r="D50" s="158">
        <f t="shared" si="0"/>
        <v>0</v>
      </c>
      <c r="E50" s="156"/>
      <c r="F50" s="155"/>
    </row>
    <row r="51" spans="1:6" s="223" customFormat="1">
      <c r="A51" s="171" t="s">
        <v>1717</v>
      </c>
      <c r="B51" s="154">
        <f>'Sources and Uses Budget'!$C50</f>
        <v>100000</v>
      </c>
      <c r="C51" s="154">
        <f>'Sources and Uses Budget'!$C50</f>
        <v>100000</v>
      </c>
      <c r="D51" s="158">
        <f t="shared" si="0"/>
        <v>0</v>
      </c>
      <c r="E51" s="156"/>
      <c r="F51" s="155"/>
    </row>
    <row r="52" spans="1:6" s="223" customFormat="1">
      <c r="A52" s="171" t="s">
        <v>1718</v>
      </c>
      <c r="B52" s="154">
        <f>'Sources and Uses Budget'!$C51</f>
        <v>30000</v>
      </c>
      <c r="C52" s="154">
        <f>'Sources and Uses Budget'!$C51</f>
        <v>30000</v>
      </c>
      <c r="D52" s="158">
        <f t="shared" si="0"/>
        <v>0</v>
      </c>
      <c r="E52" s="156"/>
      <c r="F52" s="155"/>
    </row>
    <row r="53" spans="1:6" s="223" customFormat="1">
      <c r="A53" s="171" t="s">
        <v>1485</v>
      </c>
      <c r="B53" s="154">
        <f>'Sources and Uses Budget'!$C52</f>
        <v>950000</v>
      </c>
      <c r="C53" s="154">
        <f>'Sources and Uses Budget'!$C52</f>
        <v>950000</v>
      </c>
      <c r="D53" s="158">
        <f t="shared" si="0"/>
        <v>0</v>
      </c>
      <c r="E53" s="156"/>
      <c r="F53" s="155"/>
    </row>
    <row r="54" spans="1:6" s="223" customFormat="1" ht="22.8">
      <c r="A54" s="357" t="str">
        <f>'Sources and Uses Budget'!A53</f>
        <v>Other: Construction Bank Services Fees, SDHC Construction Review</v>
      </c>
      <c r="B54" s="154">
        <f>'Sources and Uses Budget'!$C53</f>
        <v>62500</v>
      </c>
      <c r="C54" s="154">
        <f>'Sources and Uses Budget'!$C53</f>
        <v>62500</v>
      </c>
      <c r="D54" s="158">
        <f t="shared" si="0"/>
        <v>0</v>
      </c>
      <c r="E54" s="156"/>
      <c r="F54" s="155"/>
    </row>
    <row r="55" spans="1:6" s="224" customFormat="1">
      <c r="A55" s="159" t="s">
        <v>1719</v>
      </c>
      <c r="B55" s="161">
        <f>SUM(B46:B54)</f>
        <v>6367762</v>
      </c>
      <c r="C55" s="161">
        <f>SUM(C46:C54)</f>
        <v>6367762</v>
      </c>
      <c r="D55" s="158">
        <f t="shared" si="0"/>
        <v>0</v>
      </c>
      <c r="E55" s="156"/>
      <c r="F55" s="155"/>
    </row>
    <row r="56" spans="1:6" s="223" customFormat="1">
      <c r="A56" s="152" t="s">
        <v>1306</v>
      </c>
      <c r="B56" s="152"/>
      <c r="C56" s="152"/>
      <c r="D56" s="152"/>
      <c r="E56" s="170"/>
      <c r="F56" s="152"/>
    </row>
    <row r="57" spans="1:6" s="223" customFormat="1">
      <c r="A57" s="157" t="s">
        <v>1720</v>
      </c>
      <c r="B57" s="154">
        <f>'Sources and Uses Budget'!$C56</f>
        <v>97745</v>
      </c>
      <c r="C57" s="154">
        <f>'Sources and Uses Budget'!$C56</f>
        <v>97745</v>
      </c>
      <c r="D57" s="158">
        <f t="shared" si="0"/>
        <v>0</v>
      </c>
      <c r="E57" s="156"/>
      <c r="F57" s="155"/>
    </row>
    <row r="58" spans="1:6" s="223" customFormat="1" ht="12" customHeight="1">
      <c r="A58" s="157" t="s">
        <v>1714</v>
      </c>
      <c r="B58" s="154">
        <f>'Sources and Uses Budget'!$C57</f>
        <v>0</v>
      </c>
      <c r="C58" s="154">
        <f>'Sources and Uses Budget'!$C57</f>
        <v>0</v>
      </c>
      <c r="D58" s="158">
        <f t="shared" si="0"/>
        <v>0</v>
      </c>
      <c r="E58" s="156"/>
      <c r="F58" s="155"/>
    </row>
    <row r="59" spans="1:6" s="223" customFormat="1">
      <c r="A59" s="157" t="s">
        <v>1717</v>
      </c>
      <c r="B59" s="154">
        <f>'Sources and Uses Budget'!$C58</f>
        <v>0</v>
      </c>
      <c r="C59" s="154">
        <f>'Sources and Uses Budget'!$C58</f>
        <v>0</v>
      </c>
      <c r="D59" s="158">
        <f t="shared" si="0"/>
        <v>0</v>
      </c>
      <c r="E59" s="156"/>
      <c r="F59" s="155"/>
    </row>
    <row r="60" spans="1:6" s="223" customFormat="1">
      <c r="A60" s="157" t="s">
        <v>1718</v>
      </c>
      <c r="B60" s="154">
        <f>'Sources and Uses Budget'!$C59</f>
        <v>0</v>
      </c>
      <c r="C60" s="154">
        <f>'Sources and Uses Budget'!$C59</f>
        <v>0</v>
      </c>
      <c r="D60" s="158">
        <f t="shared" si="0"/>
        <v>0</v>
      </c>
      <c r="E60" s="156"/>
      <c r="F60" s="155"/>
    </row>
    <row r="61" spans="1:6" s="223" customFormat="1">
      <c r="A61" s="157" t="s">
        <v>1485</v>
      </c>
      <c r="B61" s="154">
        <f>'Sources and Uses Budget'!$C60</f>
        <v>0</v>
      </c>
      <c r="C61" s="154">
        <f>'Sources and Uses Budget'!$C60</f>
        <v>0</v>
      </c>
      <c r="D61" s="158">
        <f t="shared" si="0"/>
        <v>0</v>
      </c>
      <c r="E61" s="156"/>
      <c r="F61" s="155"/>
    </row>
    <row r="62" spans="1:6" s="223" customFormat="1" ht="26.4">
      <c r="A62" s="797" t="str">
        <f>'Sources and Uses Budget'!A61</f>
        <v>Other: SDHC Monitoring &amp; Underwriting Fee, Interest Prior to Conversion</v>
      </c>
      <c r="B62" s="154">
        <f>'Sources and Uses Budget'!$C61</f>
        <v>1199896</v>
      </c>
      <c r="C62" s="154">
        <f>'Sources and Uses Budget'!$C61</f>
        <v>1199896</v>
      </c>
      <c r="D62" s="158">
        <f t="shared" si="0"/>
        <v>0</v>
      </c>
      <c r="E62" s="156"/>
      <c r="F62" s="155"/>
    </row>
    <row r="63" spans="1:6" s="223" customFormat="1" ht="13.95" customHeight="1">
      <c r="A63" s="159" t="s">
        <v>1721</v>
      </c>
      <c r="B63" s="158">
        <f>SUM(B57:B62)</f>
        <v>1297641</v>
      </c>
      <c r="C63" s="158">
        <f>SUM(C57:C62)</f>
        <v>1297641</v>
      </c>
      <c r="D63" s="158">
        <f t="shared" si="0"/>
        <v>0</v>
      </c>
      <c r="E63" s="156"/>
      <c r="F63" s="155"/>
    </row>
    <row r="64" spans="1:6" s="223" customFormat="1">
      <c r="A64" s="162" t="s">
        <v>1722</v>
      </c>
      <c r="B64" s="158">
        <f>SUM(B9+B12+B14+B15+B17+B26+B28+B39+B43+B44+B55+B63)</f>
        <v>57345405</v>
      </c>
      <c r="C64" s="158">
        <f>SUM(C9+C12+C14+C15+C17+C26+C28+C39+C43+C44+C55+C63)</f>
        <v>57345405</v>
      </c>
      <c r="D64" s="158">
        <f t="shared" si="0"/>
        <v>0</v>
      </c>
      <c r="E64" s="156"/>
      <c r="F64" s="155"/>
    </row>
    <row r="65" spans="1:6" s="223" customFormat="1" ht="22.8">
      <c r="A65" s="83" t="s">
        <v>1723</v>
      </c>
      <c r="B65" s="152"/>
      <c r="C65" s="152"/>
      <c r="D65" s="152"/>
      <c r="E65" s="170"/>
      <c r="F65" s="152"/>
    </row>
    <row r="66" spans="1:6" s="223" customFormat="1">
      <c r="A66" s="171" t="s">
        <v>1724</v>
      </c>
      <c r="B66" s="154">
        <f>'Sources and Uses Budget'!$C65</f>
        <v>180000</v>
      </c>
      <c r="C66" s="154">
        <f>'Sources and Uses Budget'!$C65</f>
        <v>180000</v>
      </c>
      <c r="D66" s="158">
        <f t="shared" si="0"/>
        <v>0</v>
      </c>
      <c r="E66" s="156"/>
      <c r="F66" s="155"/>
    </row>
    <row r="67" spans="1:6" s="223" customFormat="1" ht="22.8">
      <c r="A67" s="171" t="s">
        <v>1725</v>
      </c>
      <c r="B67" s="154">
        <f>'Sources and Uses Budget'!$C66</f>
        <v>0</v>
      </c>
      <c r="C67" s="154">
        <f>'Sources and Uses Budget'!$C66</f>
        <v>0</v>
      </c>
      <c r="D67" s="158"/>
      <c r="E67" s="156"/>
      <c r="F67" s="155"/>
    </row>
    <row r="68" spans="1:6" s="223" customFormat="1" ht="22.8">
      <c r="A68" s="171" t="s">
        <v>1726</v>
      </c>
      <c r="B68" s="154">
        <f>'Sources and Uses Budget'!$C67</f>
        <v>0</v>
      </c>
      <c r="C68" s="154">
        <f>'Sources and Uses Budget'!$C67</f>
        <v>0</v>
      </c>
      <c r="D68" s="158"/>
      <c r="E68" s="156"/>
      <c r="F68" s="155"/>
    </row>
    <row r="69" spans="1:6" s="223" customFormat="1">
      <c r="A69" s="171" t="s">
        <v>1727</v>
      </c>
      <c r="B69" s="154">
        <f>'Sources and Uses Budget'!$C68</f>
        <v>0</v>
      </c>
      <c r="C69" s="154">
        <f>'Sources and Uses Budget'!$C68</f>
        <v>0</v>
      </c>
      <c r="D69" s="158"/>
      <c r="E69" s="156"/>
      <c r="F69" s="155"/>
    </row>
    <row r="70" spans="1:6" s="223" customFormat="1">
      <c r="A70" s="357" t="str">
        <f>'Sources and Uses Budget'!A69</f>
        <v>Other: Partnership &amp; Transaction</v>
      </c>
      <c r="B70" s="154">
        <f>'Sources and Uses Budget'!$C69</f>
        <v>220000</v>
      </c>
      <c r="C70" s="154">
        <f>'Sources and Uses Budget'!$C69</f>
        <v>220000</v>
      </c>
      <c r="D70" s="158">
        <f t="shared" si="0"/>
        <v>0</v>
      </c>
      <c r="E70" s="156"/>
      <c r="F70" s="155"/>
    </row>
    <row r="71" spans="1:6" s="223" customFormat="1">
      <c r="A71" s="85" t="s">
        <v>1728</v>
      </c>
      <c r="B71" s="158">
        <f>SUM(B66:B70)</f>
        <v>400000</v>
      </c>
      <c r="C71" s="158">
        <f>SUM(C66:C70)</f>
        <v>400000</v>
      </c>
      <c r="D71" s="158">
        <f t="shared" si="0"/>
        <v>0</v>
      </c>
      <c r="E71" s="156"/>
      <c r="F71" s="155"/>
    </row>
    <row r="72" spans="1:6" s="223" customFormat="1">
      <c r="A72" s="152" t="s">
        <v>1729</v>
      </c>
      <c r="B72" s="152"/>
      <c r="C72" s="152"/>
      <c r="D72" s="152"/>
      <c r="E72" s="170"/>
      <c r="F72" s="152"/>
    </row>
    <row r="73" spans="1:6" s="223" customFormat="1">
      <c r="A73" s="157" t="s">
        <v>1730</v>
      </c>
      <c r="B73" s="154">
        <f>'Sources and Uses Budget'!$C72</f>
        <v>0</v>
      </c>
      <c r="C73" s="154">
        <f>'Sources and Uses Budget'!$C72</f>
        <v>0</v>
      </c>
      <c r="D73" s="158">
        <f t="shared" si="0"/>
        <v>0</v>
      </c>
      <c r="E73" s="156"/>
      <c r="F73" s="155"/>
    </row>
    <row r="74" spans="1:6" s="223" customFormat="1">
      <c r="A74" s="157" t="s">
        <v>1731</v>
      </c>
      <c r="B74" s="154">
        <f>'Sources and Uses Budget'!$C73</f>
        <v>0</v>
      </c>
      <c r="C74" s="154">
        <f>'Sources and Uses Budget'!$C73</f>
        <v>0</v>
      </c>
      <c r="D74" s="158">
        <f t="shared" si="0"/>
        <v>0</v>
      </c>
      <c r="E74" s="156"/>
      <c r="F74" s="155"/>
    </row>
    <row r="75" spans="1:6" s="223" customFormat="1">
      <c r="A75" s="173" t="s">
        <v>1732</v>
      </c>
      <c r="B75" s="154">
        <f>'Sources and Uses Budget'!$C74</f>
        <v>0</v>
      </c>
      <c r="C75" s="154">
        <f>'Sources and Uses Budget'!$C74</f>
        <v>0</v>
      </c>
      <c r="D75" s="158">
        <f t="shared" si="0"/>
        <v>0</v>
      </c>
      <c r="E75" s="156"/>
      <c r="F75" s="155"/>
    </row>
    <row r="76" spans="1:6" s="223" customFormat="1">
      <c r="A76" s="157" t="s">
        <v>1733</v>
      </c>
      <c r="B76" s="154">
        <f>'Sources and Uses Budget'!$C75</f>
        <v>523000</v>
      </c>
      <c r="C76" s="154">
        <f>'Sources and Uses Budget'!$C75</f>
        <v>523000</v>
      </c>
      <c r="D76" s="158">
        <f t="shared" si="0"/>
        <v>0</v>
      </c>
      <c r="E76" s="156"/>
      <c r="F76" s="155"/>
    </row>
    <row r="77" spans="1:6" s="223" customFormat="1">
      <c r="A77" s="160" t="s">
        <v>1701</v>
      </c>
      <c r="B77" s="154">
        <f>'Sources and Uses Budget'!$C76</f>
        <v>300000</v>
      </c>
      <c r="C77" s="154">
        <f>'Sources and Uses Budget'!$C76</f>
        <v>300000</v>
      </c>
      <c r="D77" s="158">
        <f t="shared" si="0"/>
        <v>0</v>
      </c>
      <c r="E77" s="156"/>
      <c r="F77" s="155"/>
    </row>
    <row r="78" spans="1:6" s="223" customFormat="1">
      <c r="A78" s="159" t="s">
        <v>1734</v>
      </c>
      <c r="B78" s="158">
        <f>SUM(B73:B77)</f>
        <v>823000</v>
      </c>
      <c r="C78" s="158">
        <f>SUM(C73:C77)</f>
        <v>823000</v>
      </c>
      <c r="D78" s="158">
        <f t="shared" ref="D78:D106" si="1">C78-B78</f>
        <v>0</v>
      </c>
      <c r="E78" s="156"/>
      <c r="F78" s="155"/>
    </row>
    <row r="79" spans="1:6" s="223" customFormat="1">
      <c r="A79" s="152" t="s">
        <v>1735</v>
      </c>
      <c r="B79" s="152"/>
      <c r="C79" s="152"/>
      <c r="D79" s="152"/>
      <c r="E79" s="170"/>
      <c r="F79" s="152"/>
    </row>
    <row r="80" spans="1:6" s="223" customFormat="1">
      <c r="A80" s="358" t="s">
        <v>1736</v>
      </c>
      <c r="B80" s="154">
        <f>'Sources and Uses Budget'!$C79</f>
        <v>3309600</v>
      </c>
      <c r="C80" s="154">
        <f>'Sources and Uses Budget'!$C79</f>
        <v>3309600</v>
      </c>
      <c r="D80" s="158">
        <f t="shared" si="1"/>
        <v>0</v>
      </c>
      <c r="E80" s="156"/>
      <c r="F80" s="155"/>
    </row>
    <row r="81" spans="1:6" s="223" customFormat="1">
      <c r="A81" s="358" t="s">
        <v>1737</v>
      </c>
      <c r="B81" s="154">
        <f>'Sources and Uses Budget'!$C80</f>
        <v>744554</v>
      </c>
      <c r="C81" s="154">
        <f>'Sources and Uses Budget'!$C80</f>
        <v>744554</v>
      </c>
      <c r="D81" s="158">
        <f>C81-B81</f>
        <v>0</v>
      </c>
      <c r="E81" s="156"/>
      <c r="F81" s="155"/>
    </row>
    <row r="82" spans="1:6" s="223" customFormat="1">
      <c r="A82" s="159" t="s">
        <v>1738</v>
      </c>
      <c r="B82" s="158">
        <f>SUM(B80:B81)</f>
        <v>4054154</v>
      </c>
      <c r="C82" s="158">
        <f>SUM(C80:C81)</f>
        <v>4054154</v>
      </c>
      <c r="D82" s="158">
        <f t="shared" si="1"/>
        <v>0</v>
      </c>
      <c r="E82" s="156"/>
      <c r="F82" s="155"/>
    </row>
    <row r="83" spans="1:6" s="223" customFormat="1">
      <c r="A83" s="152" t="s">
        <v>1739</v>
      </c>
      <c r="B83" s="152"/>
      <c r="C83" s="152"/>
      <c r="D83" s="152"/>
      <c r="E83" s="170"/>
      <c r="F83" s="152"/>
    </row>
    <row r="84" spans="1:6" s="223" customFormat="1" ht="13.95" customHeight="1">
      <c r="A84" s="157" t="s">
        <v>2682</v>
      </c>
      <c r="B84" s="154">
        <f>'Sources and Uses Budget'!$C83</f>
        <v>280000</v>
      </c>
      <c r="C84" s="154">
        <f>'Sources and Uses Budget'!$C83</f>
        <v>280000</v>
      </c>
      <c r="D84" s="158">
        <f t="shared" si="1"/>
        <v>0</v>
      </c>
      <c r="E84" s="156"/>
      <c r="F84" s="155"/>
    </row>
    <row r="85" spans="1:6" s="223" customFormat="1">
      <c r="A85" s="157" t="s">
        <v>1741</v>
      </c>
      <c r="B85" s="154">
        <f>'Sources and Uses Budget'!$C84</f>
        <v>45000</v>
      </c>
      <c r="C85" s="154">
        <f>'Sources and Uses Budget'!$C84</f>
        <v>45000</v>
      </c>
      <c r="D85" s="158">
        <f t="shared" si="1"/>
        <v>0</v>
      </c>
      <c r="E85" s="156"/>
      <c r="F85" s="155"/>
    </row>
    <row r="86" spans="1:6" s="223" customFormat="1">
      <c r="A86" s="157" t="s">
        <v>1742</v>
      </c>
      <c r="B86" s="154">
        <f>'Sources and Uses Budget'!$C85</f>
        <v>2245556</v>
      </c>
      <c r="C86" s="154">
        <f>'Sources and Uses Budget'!$C85</f>
        <v>2245556</v>
      </c>
      <c r="D86" s="158">
        <f t="shared" si="1"/>
        <v>0</v>
      </c>
      <c r="E86" s="156"/>
      <c r="F86" s="155"/>
    </row>
    <row r="87" spans="1:6" s="223" customFormat="1">
      <c r="A87" s="157" t="s">
        <v>1743</v>
      </c>
      <c r="B87" s="154">
        <f>'Sources and Uses Budget'!$C86</f>
        <v>800000</v>
      </c>
      <c r="C87" s="154">
        <f>'Sources and Uses Budget'!$C86</f>
        <v>800000</v>
      </c>
      <c r="D87" s="158">
        <f t="shared" si="1"/>
        <v>0</v>
      </c>
      <c r="E87" s="156"/>
      <c r="F87" s="155"/>
    </row>
    <row r="88" spans="1:6" s="223" customFormat="1">
      <c r="A88" s="157" t="s">
        <v>1744</v>
      </c>
      <c r="B88" s="154">
        <f>'Sources and Uses Budget'!$C87</f>
        <v>0</v>
      </c>
      <c r="C88" s="154">
        <f>'Sources and Uses Budget'!$C87</f>
        <v>0</v>
      </c>
      <c r="D88" s="158">
        <f t="shared" si="1"/>
        <v>0</v>
      </c>
      <c r="E88" s="156"/>
      <c r="F88" s="155"/>
    </row>
    <row r="89" spans="1:6" s="223" customFormat="1">
      <c r="A89" s="157" t="s">
        <v>1745</v>
      </c>
      <c r="B89" s="154">
        <f>'Sources and Uses Budget'!$C88</f>
        <v>40006</v>
      </c>
      <c r="C89" s="154">
        <f>'Sources and Uses Budget'!$C88</f>
        <v>40006</v>
      </c>
      <c r="D89" s="158">
        <f t="shared" si="1"/>
        <v>0</v>
      </c>
      <c r="E89" s="156"/>
      <c r="F89" s="155"/>
    </row>
    <row r="90" spans="1:6" s="223" customFormat="1">
      <c r="A90" s="157" t="s">
        <v>1746</v>
      </c>
      <c r="B90" s="154">
        <f>'Sources and Uses Budget'!$C89</f>
        <v>622099</v>
      </c>
      <c r="C90" s="154">
        <f>'Sources and Uses Budget'!$C89</f>
        <v>622099</v>
      </c>
      <c r="D90" s="158">
        <f t="shared" si="1"/>
        <v>0</v>
      </c>
      <c r="E90" s="156"/>
      <c r="F90" s="155"/>
    </row>
    <row r="91" spans="1:6" s="223" customFormat="1">
      <c r="A91" s="157" t="s">
        <v>1747</v>
      </c>
      <c r="B91" s="154">
        <f>'Sources and Uses Budget'!$C90</f>
        <v>15000</v>
      </c>
      <c r="C91" s="154">
        <f>'Sources and Uses Budget'!$C90</f>
        <v>15000</v>
      </c>
      <c r="D91" s="158">
        <f t="shared" si="1"/>
        <v>0</v>
      </c>
      <c r="E91" s="156"/>
      <c r="F91" s="155"/>
    </row>
    <row r="92" spans="1:6" s="223" customFormat="1">
      <c r="A92" s="157" t="s">
        <v>1748</v>
      </c>
      <c r="B92" s="154">
        <f>'Sources and Uses Budget'!$C91</f>
        <v>40000</v>
      </c>
      <c r="C92" s="154">
        <f>'Sources and Uses Budget'!$C91</f>
        <v>40000</v>
      </c>
      <c r="D92" s="158">
        <f t="shared" si="1"/>
        <v>0</v>
      </c>
      <c r="E92" s="156"/>
      <c r="F92" s="155"/>
    </row>
    <row r="93" spans="1:6" s="223" customFormat="1">
      <c r="A93" s="358" t="s">
        <v>1749</v>
      </c>
      <c r="B93" s="154">
        <f>'Sources and Uses Budget'!$C92</f>
        <v>15000</v>
      </c>
      <c r="C93" s="154">
        <f>'Sources and Uses Budget'!$C92</f>
        <v>15000</v>
      </c>
      <c r="D93" s="158">
        <f t="shared" si="1"/>
        <v>0</v>
      </c>
      <c r="E93" s="156"/>
      <c r="F93" s="155"/>
    </row>
    <row r="94" spans="1:6" s="223" customFormat="1">
      <c r="A94" s="160" t="s">
        <v>1701</v>
      </c>
      <c r="B94" s="154">
        <f>'Sources and Uses Budget'!$C93</f>
        <v>120000</v>
      </c>
      <c r="C94" s="154">
        <f>'Sources and Uses Budget'!$C93</f>
        <v>120000</v>
      </c>
      <c r="D94" s="158">
        <f t="shared" si="1"/>
        <v>0</v>
      </c>
      <c r="E94" s="156"/>
      <c r="F94" s="155"/>
    </row>
    <row r="95" spans="1:6" s="223" customFormat="1">
      <c r="A95" s="160" t="s">
        <v>1701</v>
      </c>
      <c r="B95" s="154">
        <f>'Sources and Uses Budget'!$C94</f>
        <v>113000</v>
      </c>
      <c r="C95" s="154">
        <f>'Sources and Uses Budget'!$C94</f>
        <v>113000</v>
      </c>
      <c r="D95" s="158">
        <f t="shared" si="1"/>
        <v>0</v>
      </c>
      <c r="E95" s="156"/>
      <c r="F95" s="155"/>
    </row>
    <row r="96" spans="1:6" s="223" customFormat="1">
      <c r="A96" s="160" t="s">
        <v>1701</v>
      </c>
      <c r="B96" s="154">
        <f>'Sources and Uses Budget'!$C95</f>
        <v>290000</v>
      </c>
      <c r="C96" s="154">
        <f>'Sources and Uses Budget'!$C95</f>
        <v>290000</v>
      </c>
      <c r="D96" s="158">
        <f t="shared" si="1"/>
        <v>0</v>
      </c>
      <c r="E96" s="156"/>
      <c r="F96" s="155"/>
    </row>
    <row r="97" spans="1:6" s="223" customFormat="1">
      <c r="A97" s="159" t="s">
        <v>1750</v>
      </c>
      <c r="B97" s="158">
        <f>SUM(B84:B96)</f>
        <v>4625661</v>
      </c>
      <c r="C97" s="158">
        <f>SUM(C84:C96)</f>
        <v>4625661</v>
      </c>
      <c r="D97" s="158">
        <f t="shared" si="1"/>
        <v>0</v>
      </c>
      <c r="E97" s="156"/>
      <c r="F97" s="155"/>
    </row>
    <row r="98" spans="1:6" s="223" customFormat="1">
      <c r="A98" s="159" t="s">
        <v>1751</v>
      </c>
      <c r="B98" s="158">
        <f>SUM(B64+B71+B78+B82+B97)</f>
        <v>67248220</v>
      </c>
      <c r="C98" s="158">
        <f>SUM(C64+C71+C78+C82+C97)</f>
        <v>67248220</v>
      </c>
      <c r="D98" s="158">
        <f t="shared" si="1"/>
        <v>0</v>
      </c>
      <c r="E98" s="156"/>
      <c r="F98" s="155"/>
    </row>
    <row r="99" spans="1:6" s="223" customFormat="1">
      <c r="A99" s="152" t="s">
        <v>1752</v>
      </c>
      <c r="B99" s="152"/>
      <c r="C99" s="152"/>
      <c r="D99" s="152"/>
      <c r="E99" s="170"/>
      <c r="F99" s="152"/>
    </row>
    <row r="100" spans="1:6" s="223" customFormat="1">
      <c r="A100" s="171" t="s">
        <v>1753</v>
      </c>
      <c r="B100" s="154">
        <f>'Sources and Uses Budget'!$C99</f>
        <v>7300000</v>
      </c>
      <c r="C100" s="154">
        <f>'Sources and Uses Budget'!$C99</f>
        <v>7300000</v>
      </c>
      <c r="D100" s="158">
        <f t="shared" si="1"/>
        <v>0</v>
      </c>
      <c r="E100" s="156"/>
      <c r="F100" s="155"/>
    </row>
    <row r="101" spans="1:6" s="223" customFormat="1">
      <c r="A101" s="171" t="s">
        <v>1754</v>
      </c>
      <c r="B101" s="154">
        <f>'Sources and Uses Budget'!$C100</f>
        <v>0</v>
      </c>
      <c r="C101" s="154">
        <f>'Sources and Uses Budget'!$C100</f>
        <v>0</v>
      </c>
      <c r="D101" s="158">
        <f t="shared" si="1"/>
        <v>0</v>
      </c>
      <c r="E101" s="156"/>
      <c r="F101" s="155"/>
    </row>
    <row r="102" spans="1:6" s="223" customFormat="1">
      <c r="A102" s="171" t="s">
        <v>1755</v>
      </c>
      <c r="B102" s="154">
        <f>'Sources and Uses Budget'!$C101</f>
        <v>0</v>
      </c>
      <c r="C102" s="154">
        <f>'Sources and Uses Budget'!$C101</f>
        <v>0</v>
      </c>
      <c r="D102" s="158">
        <f t="shared" si="1"/>
        <v>0</v>
      </c>
      <c r="E102" s="156"/>
      <c r="F102" s="155"/>
    </row>
    <row r="103" spans="1:6" s="223" customFormat="1" ht="12" customHeight="1">
      <c r="A103" s="171" t="s">
        <v>1756</v>
      </c>
      <c r="B103" s="154">
        <f>'Sources and Uses Budget'!$C102</f>
        <v>0</v>
      </c>
      <c r="C103" s="154">
        <f>'Sources and Uses Budget'!$C102</f>
        <v>0</v>
      </c>
      <c r="D103" s="158">
        <f t="shared" si="1"/>
        <v>0</v>
      </c>
      <c r="E103" s="156"/>
      <c r="F103" s="155"/>
    </row>
    <row r="104" spans="1:6" s="223" customFormat="1">
      <c r="A104" s="797" t="str">
        <f>'Sources and Uses Budget'!A103</f>
        <v>Other: (Specify)</v>
      </c>
      <c r="B104" s="154">
        <f>'Sources and Uses Budget'!$C103</f>
        <v>0</v>
      </c>
      <c r="C104" s="154">
        <f>'Sources and Uses Budget'!$C103</f>
        <v>0</v>
      </c>
      <c r="D104" s="158">
        <f t="shared" si="1"/>
        <v>0</v>
      </c>
      <c r="E104" s="156"/>
      <c r="F104" s="155"/>
    </row>
    <row r="105" spans="1:6" s="223" customFormat="1">
      <c r="A105" s="159" t="s">
        <v>1757</v>
      </c>
      <c r="B105" s="158">
        <f>SUM(B100:B104)</f>
        <v>7300000</v>
      </c>
      <c r="C105" s="158">
        <f>SUM(C100:C104)</f>
        <v>7300000</v>
      </c>
      <c r="D105" s="158">
        <f t="shared" si="1"/>
        <v>0</v>
      </c>
      <c r="E105" s="156"/>
      <c r="F105" s="155"/>
    </row>
    <row r="106" spans="1:6" s="223" customFormat="1">
      <c r="A106" s="159" t="s">
        <v>1758</v>
      </c>
      <c r="B106" s="161">
        <f>SUM(B98+B105)</f>
        <v>74548220</v>
      </c>
      <c r="C106" s="161">
        <f>SUM(C98+C105)</f>
        <v>74548220</v>
      </c>
      <c r="D106" s="158">
        <f t="shared" si="1"/>
        <v>0</v>
      </c>
      <c r="E106" s="156"/>
      <c r="F106" s="155"/>
    </row>
    <row r="107" spans="1:6" s="223" customFormat="1">
      <c r="A107" s="165" t="s">
        <v>2683</v>
      </c>
      <c r="B107" s="166"/>
      <c r="C107" s="167"/>
      <c r="D107" s="169"/>
      <c r="E107" s="153"/>
      <c r="F107" s="164"/>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Navarrette, DC</cp:lastModifiedBy>
  <cp:revision/>
  <cp:lastPrinted>2026-08-24T22:00:28Z</cp:lastPrinted>
  <dcterms:created xsi:type="dcterms:W3CDTF">2007-12-27T18:26:28Z</dcterms:created>
  <dcterms:modified xsi:type="dcterms:W3CDTF">2026-09-10T19:36:43Z</dcterms:modified>
  <cp:category/>
  <cp:contentStatus/>
</cp:coreProperties>
</file>